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SharedRebarInput_2026-10-18\"/>
    </mc:Choice>
  </mc:AlternateContent>
  <xr:revisionPtr revIDLastSave="0" documentId="13_ncr:1_{F39FF7FA-5563-465A-BDEF-6715A0ED0C6C}" xr6:coauthVersionLast="36" xr6:coauthVersionMax="36" xr10:uidLastSave="{00000000-0000-0000-0000-000000000000}"/>
  <bookViews>
    <workbookView xWindow="0" yWindow="0" windowWidth="38400" windowHeight="19515" xr2:uid="{CC6A783C-F30C-4FD6-881C-18429889F685}"/>
  </bookViews>
  <sheets>
    <sheet name="Config" sheetId="4" r:id="rId1"/>
    <sheet name="Справка" sheetId="3" r:id="rId2"/>
    <sheet name="Расчет" sheetId="2" r:id="rId3"/>
    <sheet name="Results" sheetId="1" r:id="rId4"/>
  </sheets>
  <definedNames>
    <definedName name="rngBatchSummary">Results!$A$1</definedName>
    <definedName name="rngCalculationProfiles">Config!$H$36:$N$67</definedName>
    <definedName name="rngCircleGeometry">Config!$H$87:$L$95</definedName>
    <definedName name="rngConcreteMaterialParameters">Config!$H$26:$M$33</definedName>
    <definedName name="rngCrackSummaryAnchor">Results!$A$85</definedName>
    <definedName name="rngHollowRectangleGeometry">Config!$H$144:$L$166</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Config!$H$70:$M$84</definedName>
    <definedName name="rngRebarInput">Config!$N$87:$X$111</definedName>
    <definedName name="rngRebarInput_Extra_Row1_bind2_Choices">Config!$MA$1:$MA$2</definedName>
    <definedName name="rngRebarInput_Extra_Row1_bind3_Choices">Config!$LZ$1:$LZ$2</definedName>
    <definedName name="rngRebarInput_Extra_Row1_pos2_Choices">Config!$MB$1:$MB$2</definedName>
    <definedName name="rngRebarInput_Extra_Row1_pos3_Choices">Config!$MC$1:$MC$2</definedName>
    <definedName name="rngRebarInput_Extra_Row2_bind2_Choices">Config!$ME$1:$ME$2</definedName>
    <definedName name="rngRebarInput_Extra_Row2_bind3_Choices">Config!$MD$1:$MD$2</definedName>
    <definedName name="rngRebarInput_Extra_Row2_pos2_Choices">Config!$MF$1:$MF$2</definedName>
    <definedName name="rngRebarInput_Extra_Row2_pos3_Choices">Config!$MG$1:$MG$2</definedName>
    <definedName name="rngRebarInput_Extra_Row3_bind2_Choices">Config!$MI$1:$MI$2</definedName>
    <definedName name="rngRebarInput_Extra_Row3_bind3_Choices">Config!$MH$1:$MH$2</definedName>
    <definedName name="rngRebarInput_Extra_Row3_pos2_Choices">Config!$MJ$1:$MJ$2</definedName>
    <definedName name="rngRebarInput_Extra_Row3_pos3_Choices">Config!$MK$1:$MK$2</definedName>
    <definedName name="rngRebarInput_Extra_Row4_bind2_Choices">Config!$MM$1:$MM$2</definedName>
    <definedName name="rngRebarInput_Extra_Row4_bind3_Choices">Config!$ML$1:$ML$2</definedName>
    <definedName name="rngRebarInput_Extra_Row4_pos2_Choices">Config!$MN$1:$MN$2</definedName>
    <definedName name="rngRebarInput_Extra_Row4_pos3_Choices">Config!$MO$1:$MO$2</definedName>
    <definedName name="rngRebarInput_Extra_Row5_bind2_Choices">Config!$MQ$1:$MQ$2</definedName>
    <definedName name="rngRebarInput_Extra_Row5_bind3_Choices">Config!$MP$1:$MP$2</definedName>
    <definedName name="rngRebarInput_Extra_Row5_pos2_Choices">Config!$MR$1:$MR$2</definedName>
    <definedName name="rngRebarInput_Extra_Row5_pos3_Choices">Config!$MS$1:$MS$2</definedName>
    <definedName name="rngRebarInput_Extra_Row6_bind2_Choices">Config!$MU$1:$MU$2</definedName>
    <definedName name="rngRebarInput_Extra_Row6_bind3_Choices">Config!$MT$1:$MT$2</definedName>
    <definedName name="rngRebarInput_Extra_Row6_pos2_Choices">Config!$MV$1:$MV$2</definedName>
    <definedName name="rngRebarInput_Extra_Row6_pos3_Choices">Config!$MW$1:$MW$2</definedName>
    <definedName name="rngRebarInput_Extra_Row7_bind2_Choices">Config!$MY$1:$MY$2</definedName>
    <definedName name="rngRebarInput_Extra_Row7_bind3_Choices">Config!$MX$1:$MX$2</definedName>
    <definedName name="rngRebarInput_Extra_Row7_pos2_Choices">Config!$MZ$1:$MZ$2</definedName>
    <definedName name="rngRebarInput_Extra_Row7_pos3_Choices">Config!$NA$1:$NA$2</definedName>
    <definedName name="rngRebarInput_Extra_Row8_bind2_Choices">Config!$NC$1:$NC$2</definedName>
    <definedName name="rngRebarInput_Extra_Row8_bind3_Choices">Config!$NB$1:$NB$2</definedName>
    <definedName name="rngRebarInput_Extra_Row8_pos2_Choices">Config!$ND$1:$ND$2</definedName>
    <definedName name="rngRebarInput_Extra_Row8_pos3_Choices">Config!$NE$1:$NE$2</definedName>
    <definedName name="rngRectSetGeometry">Config!$H$98:$L$118</definedName>
    <definedName name="rngRectSetGeometry_General_Shape_val_Choices">Config!$LW$1:$LW$3</definedName>
    <definedName name="rngRoundedRectangleGeometry">Config!$H$121:$L$141</definedName>
    <definedName name="rngRoundedRectangleGeometry_General_Left_Type_val_Choices">Config!$LX$1:$LX$2</definedName>
    <definedName name="rngRoundedRectangleGeometry_General_Right_Type_val_Choices">Config!$LY$1:$LY$2</definedName>
    <definedName name="rngSectionRecipeGuide">Справка!$A$552:$F$620</definedName>
    <definedName name="rngSectionRecipeTypes">Config!$LT$1:$LT$4</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98" i="4" l="1"/>
  <c r="O111" i="4" s="1"/>
  <c r="N98" i="4"/>
  <c r="N111" i="4" s="1"/>
  <c r="O97" i="4"/>
  <c r="O110" i="4" s="1"/>
  <c r="N97" i="4"/>
  <c r="N110" i="4" s="1"/>
  <c r="O96" i="4"/>
  <c r="O109" i="4" s="1"/>
  <c r="N96" i="4"/>
  <c r="N109" i="4" s="1"/>
  <c r="O95" i="4"/>
  <c r="O108" i="4" s="1"/>
  <c r="N95" i="4"/>
  <c r="N108" i="4" s="1"/>
  <c r="O94" i="4"/>
  <c r="O107" i="4" s="1"/>
  <c r="N94" i="4"/>
  <c r="N107" i="4" s="1"/>
  <c r="O93" i="4"/>
  <c r="O106" i="4" s="1"/>
  <c r="N93" i="4"/>
  <c r="N106" i="4" s="1"/>
  <c r="O92" i="4"/>
  <c r="O105" i="4" s="1"/>
  <c r="N92" i="4"/>
  <c r="N105" i="4" s="1"/>
  <c r="O91" i="4"/>
  <c r="O104" i="4" s="1"/>
  <c r="N91" i="4"/>
  <c r="N104" i="4" s="1"/>
  <c r="P103" i="4"/>
  <c r="T103" i="4"/>
  <c r="Q103" i="4"/>
  <c r="U103" i="4"/>
  <c r="P90" i="4"/>
  <c r="S90" i="4"/>
  <c r="Q90" i="4"/>
  <c r="T90" i="4"/>
  <c r="K166" i="4"/>
  <c r="K165" i="4"/>
  <c r="K164" i="4"/>
  <c r="K163" i="4"/>
  <c r="K162" i="4"/>
  <c r="K161" i="4"/>
  <c r="K160" i="4"/>
  <c r="K159" i="4"/>
  <c r="K154" i="4"/>
  <c r="K153" i="4"/>
  <c r="K152" i="4"/>
  <c r="K151" i="4"/>
  <c r="K150" i="4"/>
  <c r="K149" i="4"/>
  <c r="K148" i="4"/>
  <c r="K147" i="4"/>
  <c r="J166" i="4"/>
  <c r="J165" i="4"/>
  <c r="J164" i="4"/>
  <c r="J163" i="4"/>
  <c r="J162" i="4"/>
  <c r="J161" i="4"/>
  <c r="J160" i="4"/>
  <c r="J159" i="4"/>
  <c r="K141" i="4"/>
  <c r="K140" i="4"/>
  <c r="K139" i="4"/>
  <c r="K138" i="4"/>
  <c r="K133" i="4"/>
  <c r="K132" i="4"/>
  <c r="K131" i="4"/>
  <c r="K129" i="4"/>
  <c r="K128" i="4"/>
  <c r="K127" i="4"/>
  <c r="K125" i="4"/>
  <c r="K124" i="4"/>
  <c r="J141" i="4"/>
  <c r="J140" i="4"/>
  <c r="J139" i="4"/>
  <c r="J138" i="4"/>
  <c r="K118" i="4"/>
  <c r="K117" i="4"/>
  <c r="K116" i="4"/>
  <c r="K115" i="4"/>
  <c r="K114" i="4"/>
  <c r="K113" i="4"/>
  <c r="K112" i="4"/>
  <c r="K111" i="4"/>
  <c r="K106" i="4"/>
  <c r="K105" i="4"/>
  <c r="K104" i="4"/>
  <c r="K103" i="4"/>
  <c r="K102" i="4"/>
  <c r="J118" i="4"/>
  <c r="I118" i="4"/>
  <c r="H118" i="4"/>
  <c r="J117" i="4"/>
  <c r="I117" i="4"/>
  <c r="H117" i="4"/>
  <c r="J116" i="4"/>
  <c r="I116" i="4"/>
  <c r="H116" i="4"/>
  <c r="J115" i="4"/>
  <c r="I115" i="4"/>
  <c r="H115" i="4"/>
  <c r="J114" i="4"/>
  <c r="J113" i="4"/>
  <c r="J112" i="4"/>
  <c r="J111" i="4"/>
  <c r="K95" i="4"/>
  <c r="K90" i="4"/>
  <c r="J95" i="4"/>
  <c r="LJ501" i="4" l="1"/>
  <c r="LJ500" i="4"/>
  <c r="LJ499" i="4"/>
  <c r="LJ498" i="4"/>
  <c r="LJ497" i="4"/>
  <c r="LJ496" i="4"/>
  <c r="LJ495" i="4"/>
  <c r="LJ494" i="4"/>
  <c r="LJ493" i="4"/>
  <c r="LJ492" i="4"/>
  <c r="LJ491" i="4"/>
  <c r="LJ490" i="4"/>
  <c r="LJ489" i="4"/>
  <c r="LJ488" i="4"/>
  <c r="LJ487" i="4"/>
  <c r="LJ486" i="4"/>
  <c r="LJ485" i="4"/>
  <c r="LJ484" i="4"/>
  <c r="LJ483" i="4"/>
  <c r="LJ482" i="4"/>
  <c r="LJ481" i="4"/>
  <c r="LJ480" i="4"/>
  <c r="LJ479" i="4"/>
  <c r="LJ478" i="4"/>
  <c r="LJ477" i="4"/>
  <c r="LJ476" i="4"/>
  <c r="LJ475" i="4"/>
  <c r="LJ474" i="4"/>
  <c r="LJ473" i="4"/>
  <c r="LJ472" i="4"/>
  <c r="LJ471" i="4"/>
  <c r="LJ470" i="4"/>
  <c r="LJ469" i="4"/>
  <c r="LJ468" i="4"/>
  <c r="LJ467" i="4"/>
  <c r="LJ466" i="4"/>
  <c r="LJ465" i="4"/>
  <c r="LJ464" i="4"/>
  <c r="LJ463" i="4"/>
  <c r="LJ462" i="4"/>
  <c r="LJ461" i="4"/>
  <c r="LJ460" i="4"/>
  <c r="LJ459" i="4"/>
  <c r="LJ458" i="4"/>
  <c r="LJ457" i="4"/>
  <c r="LJ456" i="4"/>
  <c r="LJ455" i="4"/>
  <c r="LJ454" i="4"/>
  <c r="LJ453" i="4"/>
  <c r="LJ452" i="4"/>
  <c r="LJ451" i="4"/>
  <c r="LJ450" i="4"/>
  <c r="LJ449" i="4"/>
  <c r="LJ448" i="4"/>
  <c r="LJ447" i="4"/>
  <c r="LJ446" i="4"/>
  <c r="LJ445" i="4"/>
  <c r="LJ444" i="4"/>
  <c r="LJ443" i="4"/>
  <c r="LJ442" i="4"/>
  <c r="LJ441" i="4"/>
  <c r="LJ440" i="4"/>
  <c r="LJ439" i="4"/>
  <c r="LJ438" i="4"/>
  <c r="LJ437" i="4"/>
  <c r="LJ436" i="4"/>
  <c r="LJ435" i="4"/>
  <c r="LJ434" i="4"/>
  <c r="LJ433" i="4"/>
  <c r="LJ432" i="4"/>
  <c r="LJ431" i="4"/>
  <c r="LJ430" i="4"/>
  <c r="LJ429" i="4"/>
  <c r="LJ428" i="4"/>
  <c r="LJ427" i="4"/>
  <c r="LJ426" i="4"/>
  <c r="LJ425" i="4"/>
  <c r="LJ424" i="4"/>
  <c r="LJ423" i="4"/>
  <c r="LJ422" i="4"/>
  <c r="LJ421" i="4"/>
  <c r="LJ420" i="4"/>
  <c r="LJ419" i="4"/>
  <c r="LJ418" i="4"/>
  <c r="LJ417" i="4"/>
  <c r="LJ416" i="4"/>
  <c r="LJ415" i="4"/>
  <c r="LJ414" i="4"/>
  <c r="LJ413" i="4"/>
  <c r="LJ412" i="4"/>
  <c r="LJ411" i="4"/>
  <c r="LJ410" i="4"/>
  <c r="LJ409" i="4"/>
  <c r="LJ408" i="4"/>
  <c r="LJ407" i="4"/>
  <c r="LJ406" i="4"/>
  <c r="LJ405" i="4"/>
  <c r="LJ404" i="4"/>
  <c r="LJ403" i="4"/>
  <c r="LJ402" i="4"/>
  <c r="LJ401" i="4"/>
  <c r="LJ400" i="4"/>
  <c r="LJ399" i="4"/>
  <c r="LJ398" i="4"/>
  <c r="LJ397" i="4"/>
  <c r="LJ396" i="4"/>
  <c r="LJ395" i="4"/>
  <c r="LJ394" i="4"/>
  <c r="LJ393" i="4"/>
  <c r="LJ392" i="4"/>
  <c r="LJ391" i="4"/>
  <c r="LJ390" i="4"/>
  <c r="LJ389" i="4"/>
  <c r="LJ388" i="4"/>
  <c r="LJ387" i="4"/>
  <c r="LJ386" i="4"/>
  <c r="LJ385" i="4"/>
  <c r="LJ384" i="4"/>
  <c r="LJ383" i="4"/>
  <c r="LJ382" i="4"/>
  <c r="LJ381" i="4"/>
  <c r="LJ380" i="4"/>
  <c r="LJ379" i="4"/>
  <c r="LJ378" i="4"/>
  <c r="LJ377" i="4"/>
  <c r="LJ376" i="4"/>
  <c r="LJ375" i="4"/>
  <c r="LJ374" i="4"/>
  <c r="LJ373" i="4"/>
  <c r="LJ372" i="4"/>
  <c r="LJ371" i="4"/>
  <c r="LJ370" i="4"/>
  <c r="LJ369" i="4"/>
  <c r="LJ368" i="4"/>
  <c r="LJ367" i="4"/>
  <c r="LJ366" i="4"/>
  <c r="LJ365" i="4"/>
  <c r="LJ364" i="4"/>
  <c r="LJ363" i="4"/>
  <c r="LJ362" i="4"/>
  <c r="LJ361" i="4"/>
  <c r="LJ360" i="4"/>
  <c r="LJ359" i="4"/>
  <c r="LJ358" i="4"/>
  <c r="LJ357" i="4"/>
  <c r="LJ356" i="4"/>
  <c r="LJ355" i="4"/>
  <c r="LJ354" i="4"/>
  <c r="LJ353" i="4"/>
  <c r="LJ352" i="4"/>
  <c r="LJ351" i="4"/>
  <c r="LJ350" i="4"/>
  <c r="LJ349" i="4"/>
  <c r="LJ348" i="4"/>
  <c r="LJ347" i="4"/>
  <c r="LJ346" i="4"/>
  <c r="LJ345" i="4"/>
  <c r="LJ344" i="4"/>
  <c r="LJ343" i="4"/>
  <c r="LJ342" i="4"/>
  <c r="LJ341" i="4"/>
  <c r="LJ340" i="4"/>
  <c r="LJ339" i="4"/>
  <c r="LJ338" i="4"/>
  <c r="LJ337" i="4"/>
  <c r="LJ336" i="4"/>
  <c r="LJ335" i="4"/>
  <c r="LJ334" i="4"/>
  <c r="LJ333" i="4"/>
  <c r="LJ332" i="4"/>
  <c r="LJ331" i="4"/>
  <c r="LJ330" i="4"/>
  <c r="LJ329" i="4"/>
  <c r="LJ328" i="4"/>
  <c r="LJ327" i="4"/>
  <c r="LJ326" i="4"/>
  <c r="LJ325" i="4"/>
  <c r="LJ324" i="4"/>
  <c r="LJ323" i="4"/>
  <c r="LJ322" i="4"/>
  <c r="LJ321" i="4"/>
  <c r="LJ320" i="4"/>
  <c r="LJ319" i="4"/>
  <c r="LJ318" i="4"/>
  <c r="LJ317" i="4"/>
  <c r="LJ316" i="4"/>
  <c r="LJ315" i="4"/>
  <c r="LJ314" i="4"/>
  <c r="LJ313" i="4"/>
  <c r="LJ312" i="4"/>
  <c r="LJ311" i="4"/>
  <c r="LJ310" i="4"/>
  <c r="LJ309" i="4"/>
  <c r="LJ308" i="4"/>
  <c r="LJ307" i="4"/>
  <c r="LJ306" i="4"/>
  <c r="LJ305" i="4"/>
  <c r="LJ304" i="4"/>
  <c r="LJ303" i="4"/>
  <c r="LJ302" i="4"/>
  <c r="LJ301" i="4"/>
  <c r="LJ300" i="4"/>
  <c r="LJ299" i="4"/>
  <c r="LJ298" i="4"/>
  <c r="LJ297" i="4"/>
  <c r="LJ296" i="4"/>
  <c r="LJ295" i="4"/>
  <c r="LJ294" i="4"/>
  <c r="LJ293" i="4"/>
  <c r="LJ292" i="4"/>
  <c r="LJ291" i="4"/>
  <c r="LJ290" i="4"/>
  <c r="LJ289" i="4"/>
  <c r="LJ288" i="4"/>
  <c r="LJ287" i="4"/>
  <c r="LJ286" i="4"/>
  <c r="LJ285" i="4"/>
  <c r="LJ284" i="4"/>
  <c r="LJ283" i="4"/>
  <c r="LJ282" i="4"/>
  <c r="LJ281" i="4"/>
  <c r="LJ280" i="4"/>
  <c r="LJ279" i="4"/>
  <c r="LJ278" i="4"/>
  <c r="LJ277" i="4"/>
  <c r="LJ276" i="4"/>
  <c r="LJ275" i="4"/>
  <c r="LJ274" i="4"/>
  <c r="LJ273" i="4"/>
  <c r="LJ272" i="4"/>
  <c r="LJ271" i="4"/>
  <c r="LJ270" i="4"/>
  <c r="LJ269" i="4"/>
  <c r="LJ268" i="4"/>
  <c r="LJ267" i="4"/>
  <c r="LJ266" i="4"/>
  <c r="LJ265" i="4"/>
  <c r="LJ264" i="4"/>
  <c r="LJ263" i="4"/>
  <c r="LJ262" i="4"/>
  <c r="LJ261" i="4"/>
  <c r="LJ260" i="4"/>
  <c r="LJ259" i="4"/>
  <c r="LJ258" i="4"/>
  <c r="LJ257" i="4"/>
  <c r="LJ256" i="4"/>
  <c r="LJ255" i="4"/>
  <c r="LJ254" i="4"/>
  <c r="LJ253" i="4"/>
  <c r="LJ252" i="4"/>
  <c r="LJ251" i="4"/>
  <c r="LJ250" i="4"/>
  <c r="LJ249" i="4"/>
  <c r="LJ248" i="4"/>
  <c r="LJ247" i="4"/>
  <c r="LJ246" i="4"/>
  <c r="LJ245" i="4"/>
  <c r="LJ244" i="4"/>
  <c r="LJ243" i="4"/>
  <c r="LJ242" i="4"/>
  <c r="LJ241" i="4"/>
  <c r="LJ240" i="4"/>
  <c r="LJ239" i="4"/>
  <c r="LJ238" i="4"/>
  <c r="LJ237" i="4"/>
  <c r="LJ236" i="4"/>
  <c r="LJ235" i="4"/>
  <c r="LJ234" i="4"/>
  <c r="LJ233" i="4"/>
  <c r="LJ232" i="4"/>
  <c r="LJ231" i="4"/>
  <c r="LJ230" i="4"/>
  <c r="LJ229" i="4"/>
  <c r="LJ228" i="4"/>
  <c r="LJ227" i="4"/>
  <c r="LJ226" i="4"/>
  <c r="LJ225" i="4"/>
  <c r="LJ224" i="4"/>
  <c r="LJ223" i="4"/>
  <c r="LJ222" i="4"/>
  <c r="LJ221" i="4"/>
  <c r="LJ220" i="4"/>
  <c r="LJ219" i="4"/>
  <c r="LJ218" i="4"/>
  <c r="LJ217" i="4"/>
  <c r="LJ216" i="4"/>
  <c r="LJ215" i="4"/>
  <c r="LJ214" i="4"/>
  <c r="LJ213" i="4"/>
  <c r="LJ212" i="4"/>
  <c r="LJ211" i="4"/>
  <c r="LJ210" i="4"/>
  <c r="LJ209" i="4"/>
  <c r="LJ208" i="4"/>
  <c r="LJ207" i="4"/>
  <c r="LJ206" i="4"/>
  <c r="LJ205" i="4"/>
  <c r="LJ204" i="4"/>
  <c r="LJ203" i="4"/>
  <c r="LJ202" i="4"/>
  <c r="LJ201" i="4"/>
  <c r="LJ200" i="4"/>
  <c r="LJ199" i="4"/>
  <c r="LJ198" i="4"/>
  <c r="LJ197" i="4"/>
  <c r="LJ196" i="4"/>
  <c r="LJ195" i="4"/>
  <c r="LJ194" i="4"/>
  <c r="LJ193" i="4"/>
  <c r="LJ192" i="4"/>
  <c r="LJ191" i="4"/>
  <c r="LJ190" i="4"/>
  <c r="LJ189" i="4"/>
  <c r="LJ188" i="4"/>
  <c r="LJ187" i="4"/>
  <c r="LJ186" i="4"/>
  <c r="LJ185" i="4"/>
  <c r="LJ184" i="4"/>
  <c r="LJ183" i="4"/>
  <c r="LJ182" i="4"/>
  <c r="LJ181" i="4"/>
  <c r="LJ180" i="4"/>
  <c r="LJ179" i="4"/>
  <c r="LJ178" i="4"/>
  <c r="LJ177" i="4"/>
  <c r="LJ176" i="4"/>
  <c r="LJ175" i="4"/>
  <c r="LJ174" i="4"/>
  <c r="LJ173" i="4"/>
  <c r="LJ172" i="4"/>
  <c r="LJ171" i="4"/>
  <c r="LJ170" i="4"/>
  <c r="LJ169" i="4"/>
  <c r="LJ168" i="4"/>
  <c r="LJ167" i="4"/>
  <c r="LJ166" i="4"/>
  <c r="LJ165" i="4"/>
  <c r="LJ164" i="4"/>
  <c r="LJ163" i="4"/>
  <c r="LJ162" i="4"/>
  <c r="LJ161" i="4"/>
  <c r="LJ160" i="4"/>
  <c r="LJ159" i="4"/>
  <c r="LJ158" i="4"/>
  <c r="LJ157" i="4"/>
  <c r="LJ156" i="4"/>
  <c r="LJ155" i="4"/>
  <c r="LJ154" i="4"/>
  <c r="LJ153" i="4"/>
  <c r="LJ152" i="4"/>
  <c r="LJ151" i="4"/>
  <c r="LJ150" i="4"/>
  <c r="LJ149" i="4"/>
  <c r="LJ148" i="4"/>
  <c r="LJ147" i="4"/>
  <c r="LJ146" i="4"/>
  <c r="LJ145" i="4"/>
  <c r="LJ144" i="4"/>
  <c r="LJ143" i="4"/>
  <c r="LJ142" i="4"/>
  <c r="LJ141" i="4"/>
  <c r="LJ140" i="4"/>
  <c r="LJ139" i="4"/>
  <c r="LJ138" i="4"/>
  <c r="LJ137" i="4"/>
  <c r="LJ136" i="4"/>
  <c r="LJ135" i="4"/>
  <c r="LJ134" i="4"/>
  <c r="LJ133" i="4"/>
  <c r="LJ132" i="4"/>
  <c r="LJ131" i="4"/>
  <c r="LJ130" i="4"/>
  <c r="LJ129" i="4"/>
  <c r="LJ128" i="4"/>
  <c r="LJ127" i="4"/>
  <c r="LJ126" i="4"/>
  <c r="LJ125" i="4"/>
  <c r="LJ124" i="4"/>
  <c r="LJ123" i="4"/>
  <c r="LJ122" i="4"/>
  <c r="LJ121" i="4"/>
  <c r="LJ120" i="4"/>
  <c r="LJ119" i="4"/>
  <c r="LJ118" i="4"/>
  <c r="LJ117" i="4"/>
  <c r="LJ116" i="4"/>
  <c r="LJ115" i="4"/>
  <c r="LJ114" i="4"/>
  <c r="LJ113" i="4"/>
  <c r="LJ112" i="4"/>
  <c r="LJ111" i="4"/>
  <c r="LJ110" i="4"/>
  <c r="LJ109" i="4"/>
  <c r="LJ108" i="4"/>
  <c r="LJ107" i="4"/>
  <c r="LJ106" i="4"/>
  <c r="LJ105" i="4"/>
  <c r="LJ104" i="4"/>
  <c r="LJ103" i="4"/>
  <c r="LJ102" i="4"/>
  <c r="LJ101" i="4"/>
  <c r="LJ100" i="4"/>
  <c r="LJ99" i="4"/>
  <c r="LJ98" i="4"/>
  <c r="LJ97" i="4"/>
  <c r="LJ96" i="4"/>
  <c r="LJ95" i="4"/>
  <c r="LJ94" i="4"/>
  <c r="LJ93" i="4"/>
  <c r="LJ92" i="4"/>
  <c r="LJ91" i="4"/>
  <c r="LJ90" i="4"/>
  <c r="LJ89" i="4"/>
  <c r="LJ88" i="4"/>
  <c r="LJ87" i="4"/>
  <c r="LJ86" i="4"/>
  <c r="LJ85" i="4"/>
  <c r="LJ84" i="4"/>
  <c r="LJ83" i="4"/>
  <c r="LJ82" i="4"/>
  <c r="LJ81" i="4"/>
  <c r="LJ80" i="4"/>
  <c r="LJ79" i="4"/>
  <c r="LJ78" i="4"/>
  <c r="LJ77" i="4"/>
  <c r="LJ76" i="4"/>
  <c r="LJ75" i="4"/>
  <c r="LJ74" i="4"/>
  <c r="LJ73" i="4"/>
  <c r="LJ72" i="4"/>
  <c r="LJ71" i="4"/>
  <c r="LJ70" i="4"/>
  <c r="LJ69" i="4"/>
  <c r="LJ68" i="4"/>
  <c r="LJ67" i="4"/>
  <c r="LJ66" i="4"/>
  <c r="LJ65" i="4"/>
  <c r="LJ64" i="4"/>
  <c r="LJ63" i="4"/>
  <c r="LJ62" i="4"/>
  <c r="LJ61" i="4"/>
  <c r="LJ60" i="4"/>
  <c r="LJ59" i="4"/>
  <c r="LJ58" i="4"/>
  <c r="LJ57" i="4"/>
  <c r="LJ56" i="4"/>
  <c r="LJ55" i="4"/>
  <c r="LJ54" i="4"/>
  <c r="LJ53" i="4"/>
  <c r="LJ52" i="4"/>
  <c r="LJ51" i="4"/>
  <c r="LJ50" i="4"/>
  <c r="LJ49" i="4"/>
  <c r="LJ48" i="4"/>
  <c r="LJ47" i="4"/>
  <c r="LJ46" i="4"/>
  <c r="LJ45" i="4"/>
  <c r="LJ44" i="4"/>
  <c r="LJ43" i="4"/>
  <c r="LJ42" i="4"/>
  <c r="LJ41" i="4"/>
  <c r="LJ40" i="4"/>
  <c r="LJ39" i="4"/>
  <c r="LJ38" i="4"/>
  <c r="LJ37" i="4"/>
  <c r="LJ36" i="4"/>
  <c r="LJ35" i="4"/>
  <c r="LJ34" i="4"/>
  <c r="LJ33" i="4"/>
  <c r="LJ32" i="4"/>
  <c r="LJ31" i="4"/>
  <c r="LJ30" i="4"/>
  <c r="LJ29" i="4"/>
  <c r="LJ28" i="4"/>
  <c r="LJ27" i="4"/>
  <c r="LJ26" i="4"/>
  <c r="LJ25" i="4"/>
  <c r="LJ24" i="4"/>
  <c r="LJ23" i="4"/>
  <c r="LJ22" i="4"/>
  <c r="LJ21" i="4"/>
  <c r="LJ20" i="4"/>
  <c r="LJ19" i="4"/>
  <c r="LJ18" i="4"/>
  <c r="LJ17" i="4"/>
  <c r="LJ16" i="4"/>
  <c r="LJ15" i="4"/>
  <c r="LJ14" i="4"/>
  <c r="LJ13" i="4"/>
  <c r="LJ12" i="4"/>
  <c r="LJ11" i="4"/>
  <c r="LJ10" i="4"/>
  <c r="LJ9" i="4"/>
  <c r="LJ8" i="4"/>
  <c r="LJ7" i="4"/>
  <c r="LJ6" i="4"/>
  <c r="LJ5" i="4"/>
  <c r="LJ4" i="4"/>
  <c r="LJ3" i="4"/>
  <c r="LJ2" i="4"/>
  <c r="K79" i="4"/>
  <c r="K78" i="4"/>
  <c r="HB4" i="4"/>
  <c r="HB3" i="4"/>
  <c r="HB2" i="4"/>
  <c r="HB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AN2"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26" i="4"/>
  <c r="C99" i="4"/>
  <c r="C86" i="4"/>
  <c r="C85" i="4"/>
  <c r="C71" i="4"/>
  <c r="C57" i="4"/>
  <c r="C56" i="4"/>
  <c r="C49" i="4"/>
  <c r="C28" i="4"/>
  <c r="C27" i="4"/>
  <c r="C26" i="4"/>
  <c r="C19" i="4"/>
  <c r="C18" i="4"/>
  <c r="C16" i="4"/>
  <c r="C15" i="4"/>
  <c r="C10" i="4"/>
</calcChain>
</file>

<file path=xl/sharedStrings.xml><?xml version="1.0" encoding="utf-8"?>
<sst xmlns="http://schemas.openxmlformats.org/spreadsheetml/2006/main" count="3333" uniqueCount="1843">
  <si>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</si>
  <si>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</si>
  <si>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</si>
  <si>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</si>
  <si>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</si>
  <si>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</si>
  <si>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</si>
  <si>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</si>
  <si>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</si>
  <si>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</si>
  <si>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</si>
  <si>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</si>
  <si>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</si>
  <si>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</si>
  <si>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</si>
  <si>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</si>
  <si>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</si>
  <si>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</si>
  <si>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</si>
  <si>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</si>
  <si>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</si>
  <si>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</si>
  <si>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</si>
  <si>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</si>
  <si>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</si>
  <si>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</si>
  <si>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</si>
  <si>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RectSet</t>
  </si>
  <si>
    <t>Тип сечения для Geometry.Source = Generated. Поддерживается: RoundedRectangle, HollowRectangle, Circle или RectSet.</t>
  </si>
  <si>
    <t>Mesh.StepX</t>
  </si>
  <si>
    <t>мм</t>
  </si>
  <si>
    <t>Шаг бетонной сетки по X для Generated и генерации по контурам AutoCAD.</t>
  </si>
  <si>
    <t>Mesh.StepY</t>
  </si>
  <si>
    <t>Шаг бетонной сетки по Y для Generated и генерации по контурам AutoCAD. Равные шаги дают квадратные элементы.</t>
  </si>
  <si>
    <t>Mesh.BoundarySubdivisions</t>
  </si>
  <si>
    <t>шт</t>
  </si>
  <si>
    <t>Подъячейки по каждой оси граничной ячейки для Generated и контуров AutoCAD; 1 - отбор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</si>
  <si>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</si>
  <si>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</si>
  <si>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</si>
  <si>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</si>
  <si>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</si>
  <si>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</si>
  <si>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</si>
  <si>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</si>
  <si>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</si>
  <si>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</si>
  <si>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</si>
  <si>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</si>
  <si>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</si>
  <si>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</si>
  <si>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</si>
  <si>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</si>
  <si>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</si>
  <si>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</si>
  <si>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</si>
  <si>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</si>
  <si>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</si>
  <si>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</si>
  <si>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</si>
  <si>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</si>
  <si>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</si>
  <si>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</si>
  <si>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</si>
  <si>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</si>
  <si>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</si>
  <si>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</si>
  <si>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</si>
  <si>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</si>
  <si>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</si>
  <si>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</si>
  <si>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</si>
  <si>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</si>
  <si>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</si>
  <si>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</si>
  <si>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</si>
  <si>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</si>
  <si>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</si>
  <si>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</si>
  <si>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</si>
  <si>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</si>
  <si>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</si>
  <si>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</si>
  <si>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</si>
  <si>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</si>
  <si>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</si>
  <si>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</si>
  <si>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</si>
  <si>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</si>
  <si>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</si>
  <si>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</si>
  <si>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</si>
  <si>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</si>
  <si>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</si>
  <si>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</si>
  <si>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</si>
  <si>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</si>
  <si>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</si>
  <si>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</si>
  <si>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</si>
  <si>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</si>
  <si>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</si>
  <si>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</si>
  <si>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</si>
  <si>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</si>
  <si>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</si>
  <si>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</si>
  <si>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</si>
  <si>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</si>
  <si>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</si>
  <si>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</si>
  <si>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</si>
  <si>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</si>
  <si>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</si>
  <si>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</si>
  <si>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</si>
  <si>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</si>
  <si>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</si>
  <si>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</si>
  <si>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</si>
  <si>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</si>
  <si>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</si>
  <si>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</si>
  <si>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</si>
  <si>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</si>
  <si>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</si>
  <si>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</si>
  <si>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</si>
  <si>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</si>
  <si>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</si>
  <si>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</si>
  <si>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</si>
  <si>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</si>
  <si>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</si>
  <si>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</si>
  <si>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</si>
  <si>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</si>
  <si>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</si>
  <si>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</si>
  <si>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</si>
  <si>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</si>
  <si>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</si>
  <si>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</si>
  <si>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</si>
  <si>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</si>
  <si>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</si>
  <si>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</si>
  <si>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</si>
  <si>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</si>
  <si>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</si>
  <si>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</si>
  <si>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</si>
  <si>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</si>
  <si>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</si>
  <si>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</si>
  <si>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</si>
  <si>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</si>
  <si>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Максимальное расстояние между поверхностями растянутых арматурных стержней для их объединения в группу; ввод в INPUT Length.</t>
  </si>
  <si>
    <t>SLS.Crack.SP35.RowTolerance</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</si>
  <si>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</si>
  <si>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</si>
  <si>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</si>
  <si>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</si>
  <si>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</si>
  <si>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</si>
  <si>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</si>
  <si>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</si>
  <si>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</si>
  <si>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</si>
  <si>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</si>
  <si>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</si>
  <si>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</si>
  <si>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</si>
  <si>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</si>
  <si>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</si>
  <si>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</si>
  <si>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</si>
  <si>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</si>
  <si>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</si>
  <si>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</si>
  <si>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</si>
  <si>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</si>
  <si>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</si>
  <si>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</si>
  <si>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[Импорт]</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</si>
  <si>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</si>
  <si>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</si>
  <si>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[Экспорт]</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</si>
  <si>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</si>
  <si>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</si>
  <si>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</si>
  <si>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</si>
  <si>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</si>
  <si>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</si>
  <si>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</si>
  <si>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</si>
  <si>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</si>
  <si>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</si>
  <si>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</si>
  <si>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</si>
  <si>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</si>
  <si>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</si>
  <si>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</si>
  <si>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</si>
  <si>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</si>
  <si>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</si>
  <si>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</si>
  <si>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</si>
  <si>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</si>
  <si>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</si>
  <si>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</si>
  <si>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</si>
  <si>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</si>
  <si>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</si>
  <si>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</si>
  <si>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</si>
  <si>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</si>
  <si>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</si>
  <si>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</si>
  <si>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</si>
  <si>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</si>
  <si>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</si>
  <si>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</si>
  <si>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</si>
  <si>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</si>
  <si>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</si>
  <si>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</si>
  <si>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</si>
  <si>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</si>
  <si>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</si>
  <si>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</si>
  <si>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</si>
  <si>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</si>
  <si>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</si>
  <si>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</si>
  <si>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</si>
  <si>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</si>
  <si>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</si>
  <si>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</si>
  <si>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</si>
  <si>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</si>
  <si>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</si>
  <si>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</si>
  <si>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</si>
  <si>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</si>
  <si>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</si>
  <si>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</si>
  <si>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</si>
  <si>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</si>
  <si>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</si>
  <si>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</si>
  <si>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</si>
  <si>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</si>
  <si>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</si>
  <si>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</si>
  <si>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</si>
  <si>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</si>
  <si>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</si>
  <si>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</si>
  <si>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</si>
  <si>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</si>
  <si>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</si>
  <si>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</si>
  <si>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</si>
  <si>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</si>
  <si>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</si>
  <si>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</si>
  <si>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</si>
  <si>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</si>
  <si>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</si>
  <si>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</si>
  <si>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</si>
  <si>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</si>
  <si>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</si>
  <si>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</si>
  <si>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</si>
  <si>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</si>
  <si>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</si>
  <si>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</si>
  <si>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</si>
  <si>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</si>
  <si>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</si>
  <si>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</si>
  <si>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</si>
  <si>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</si>
  <si>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</si>
  <si>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</si>
  <si>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</si>
  <si>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</si>
  <si>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</si>
  <si>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</si>
  <si>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</si>
  <si>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</si>
  <si>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</si>
  <si>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</si>
  <si>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</si>
  <si>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</si>
  <si>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</si>
  <si>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</si>
  <si>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</si>
  <si>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</si>
  <si>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</si>
  <si>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</si>
  <si>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</si>
  <si>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</si>
  <si>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</si>
  <si>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</si>
  <si>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</si>
  <si>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</si>
  <si>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</si>
  <si>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</si>
  <si>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</si>
  <si>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</si>
  <si>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</si>
  <si>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</si>
  <si>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</si>
  <si>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</si>
  <si>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</si>
  <si>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</si>
  <si>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</si>
  <si>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</si>
  <si>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</si>
  <si>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</si>
  <si>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</si>
  <si>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</si>
  <si>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</si>
  <si>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</si>
  <si>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</si>
  <si>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</si>
  <si>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</si>
  <si>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</si>
  <si>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</si>
  <si>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</si>
  <si>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</si>
  <si>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</si>
  <si>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</si>
  <si>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</si>
  <si>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</si>
  <si>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</si>
  <si>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</si>
  <si>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</si>
  <si>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</si>
  <si>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</si>
  <si>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</si>
  <si>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</si>
  <si>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</si>
  <si>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</si>
  <si>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</si>
  <si>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</si>
  <si>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</si>
  <si>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</si>
  <si>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</si>
  <si>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</si>
  <si>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</si>
  <si>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</si>
  <si>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</si>
  <si>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</si>
  <si>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</si>
  <si>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</si>
  <si>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</si>
  <si>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</si>
  <si>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</si>
  <si>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</si>
  <si>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</si>
  <si>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</si>
  <si>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</si>
  <si>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</si>
  <si>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</si>
  <si>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</si>
  <si>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</si>
  <si>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</si>
  <si>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</si>
  <si>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</si>
  <si>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</si>
  <si>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</si>
  <si>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</si>
  <si>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</si>
  <si>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</si>
  <si>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</si>
  <si>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</si>
  <si>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</si>
  <si>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</si>
  <si>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</si>
  <si>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</si>
  <si>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</si>
  <si>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</si>
  <si>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</si>
  <si>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</si>
  <si>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</si>
  <si>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</si>
  <si>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</si>
  <si>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</si>
  <si>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</si>
  <si>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</si>
  <si>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</si>
  <si>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</si>
  <si>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</si>
  <si>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</si>
  <si>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</si>
  <si>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</si>
  <si>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</si>
  <si>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</si>
  <si>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</si>
  <si>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</si>
  <si>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</si>
  <si>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</si>
  <si>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</si>
  <si>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</si>
  <si>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</si>
  <si>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</si>
  <si>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</si>
  <si>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</si>
  <si>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</si>
  <si>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</si>
  <si>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</si>
  <si>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</si>
  <si>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</si>
  <si>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</si>
  <si>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</si>
  <si>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</si>
  <si>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</si>
  <si>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</si>
  <si>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</si>
  <si>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</si>
  <si>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</si>
  <si>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</si>
  <si>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</si>
  <si>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</si>
  <si>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</si>
  <si>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</si>
  <si>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</si>
  <si>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</si>
  <si>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</si>
  <si>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</si>
  <si>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</si>
  <si>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</si>
  <si>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</si>
  <si>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</si>
  <si>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</si>
  <si>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</si>
  <si>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</si>
  <si>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</si>
  <si>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</si>
  <si>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</si>
  <si>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</si>
  <si>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</si>
  <si>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</si>
  <si>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</si>
  <si>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</si>
  <si>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</si>
  <si>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</si>
  <si>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</si>
  <si>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</si>
  <si>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</si>
  <si>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</si>
  <si>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</si>
  <si>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</si>
  <si>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</si>
  <si>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</si>
  <si>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</si>
  <si>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</si>
  <si>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</si>
  <si>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</si>
  <si>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</si>
  <si>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</si>
  <si>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</si>
  <si>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</si>
  <si>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</si>
  <si>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</si>
  <si>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</si>
  <si>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</si>
  <si>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</si>
  <si>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</si>
  <si>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</si>
  <si>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</si>
  <si>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</si>
  <si>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</si>
  <si>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</si>
  <si>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</si>
  <si>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</si>
  <si>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</si>
  <si>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</si>
  <si>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</si>
  <si>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</si>
  <si>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</si>
  <si>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</si>
  <si>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</si>
  <si>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</si>
  <si>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</si>
  <si>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</si>
  <si>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</si>
  <si>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</si>
  <si>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</si>
  <si>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</si>
  <si>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</si>
  <si>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</si>
  <si>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</si>
  <si>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</si>
  <si>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1. Общие настройки геометрии</t>
  </si>
  <si>
    <t>Ключ</t>
  </si>
  <si>
    <t>key</t>
  </si>
  <si>
    <t>name</t>
  </si>
  <si>
    <t>val</t>
  </si>
  <si>
    <t>unit</t>
  </si>
  <si>
    <t>note</t>
  </si>
  <si>
    <t>D</t>
  </si>
  <si>
    <t>Диаметр</t>
  </si>
  <si>
    <t>Наружный диаметр бетонного круга.</t>
  </si>
  <si>
    <t>Main</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</si>
  <si>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</si>
  <si>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</si>
  <si>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</si>
  <si>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</si>
  <si>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</si>
  <si>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</si>
  <si>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</si>
  <si>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</si>
  <si>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</si>
  <si>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</si>
  <si>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</si>
  <si>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</si>
  <si>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</si>
  <si>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</si>
  <si>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Extra</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</si>
  <si>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</si>
  <si>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</si>
  <si>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</si>
  <si>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</si>
  <si>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</si>
  <si>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</si>
  <si>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</si>
  <si>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</si>
  <si>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</si>
  <si>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</si>
  <si>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</si>
  <si>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</si>
  <si>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</si>
  <si>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</si>
  <si>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</si>
  <si>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</si>
  <si>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</si>
  <si>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</si>
  <si>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</si>
  <si>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Круглое сечение</t>
  </si>
  <si>
    <t>EverySecondBar</t>
  </si>
  <si>
    <t>SideBySide</t>
  </si>
  <si>
    <t>Shape</t>
  </si>
  <si>
    <t>Форма сечения</t>
  </si>
  <si>
    <t>LSection</t>
  </si>
  <si>
    <t>Rectangle — прямоугольник; LSection — Г-образное; TwoRectangles — два прямоугольника со смещением.</t>
  </si>
  <si>
    <t>H1</t>
  </si>
  <si>
    <t>Высота верхнего</t>
  </si>
  <si>
    <t>Высота верхнего прямоугольника; для Rectangle — высота всего сечения.</t>
  </si>
  <si>
    <t>B1</t>
  </si>
  <si>
    <t>Ширина верхнего</t>
  </si>
  <si>
    <t>Ширина верхнего прямоугольника; для Rectangle — ширина всего сечения.</t>
  </si>
  <si>
    <t>H2</t>
  </si>
  <si>
    <t>Высота нижнего</t>
  </si>
  <si>
    <t>Высота нижнего прямоугольника; для Rectangle не используется.</t>
  </si>
  <si>
    <t>B2</t>
  </si>
  <si>
    <t>Ширина нижнего</t>
  </si>
  <si>
    <t>Ширина нижнего прямоугольника; для Rectangle не используется.</t>
  </si>
  <si>
    <t>XOffset</t>
  </si>
  <si>
    <t>Смещение верха</t>
  </si>
  <si>
    <t>Для TwoRectangles: смещение верхнего прямоугольника относительно нижнего; плюс — вправо.</t>
  </si>
  <si>
    <t>R1.Top</t>
  </si>
  <si>
    <t>R1.Bottom</t>
  </si>
  <si>
    <t>R1.Left</t>
  </si>
  <si>
    <t>R1.Right</t>
  </si>
  <si>
    <t>Сечение из прямоугольников</t>
  </si>
  <si>
    <t>Rectangle</t>
  </si>
  <si>
    <t>TwoRectangles</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</si>
  <si>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</si>
  <si>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</si>
  <si>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</si>
  <si>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</si>
  <si>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</si>
  <si>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</si>
  <si>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Simple</t>
  </si>
  <si>
    <t>Tapered</t>
  </si>
  <si>
    <t>Simple — вертикальный торец; Tapered — наклонный торец с носовым скруглением.</t>
  </si>
  <si>
    <t>Дополнительный вынос наклонного торца; для Simple не используется.</t>
  </si>
  <si>
    <t>Радиус углов</t>
  </si>
  <si>
    <t>Радиус верхнего и нижнего скруглений соответствующего торца.</t>
  </si>
  <si>
    <t>Радиус носового скругления наклонного торца; для Simple не используется.</t>
  </si>
  <si>
    <t>Top</t>
  </si>
  <si>
    <t>Bottom</t>
  </si>
  <si>
    <t>Left</t>
  </si>
  <si>
    <t>Right</t>
  </si>
  <si>
    <t>Скругленный прямоугольник</t>
  </si>
  <si>
    <t>Ширина сечения</t>
  </si>
  <si>
    <t>Наружный размер по горизонтали.</t>
  </si>
  <si>
    <t>Высота сечения</t>
  </si>
  <si>
    <t>Наружный размер по вертикали.</t>
  </si>
  <si>
    <t>R</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</si>
  <si>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</si>
  <si>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</si>
  <si>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</si>
  <si>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</si>
  <si>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</si>
  <si>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</si>
  <si>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</si>
  <si>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</si>
  <si>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</si>
  <si>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</si>
  <si>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</si>
  <si>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</si>
  <si>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</si>
  <si>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</si>
  <si>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</si>
  <si>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OpeningTop</t>
  </si>
  <si>
    <t>OpeningBottom</t>
  </si>
  <si>
    <t>OpeningLeft</t>
  </si>
  <si>
    <t>Отверстие: слева</t>
  </si>
  <si>
    <t>OpeningRight</t>
  </si>
  <si>
    <t>Отверстие: справа</t>
  </si>
  <si>
    <t>Пустотелый скругленный прямоугольник</t>
  </si>
  <si>
    <t>AutoCAD</t>
  </si>
  <si>
    <t>StrengthStrain</t>
  </si>
  <si>
    <t>Cracks</t>
  </si>
  <si>
    <t>Stability</t>
  </si>
  <si>
    <t>SP63</t>
  </si>
  <si>
    <t>Indeterminate</t>
  </si>
  <si>
    <t>AutoWithL</t>
  </si>
  <si>
    <t>User</t>
  </si>
  <si>
    <t>BothPlanes</t>
  </si>
  <si>
    <t>PhiL2</t>
  </si>
  <si>
    <t>Secant</t>
  </si>
  <si>
    <t>UltimateStrain</t>
  </si>
  <si>
    <t>LoadMultiplier</t>
  </si>
  <si>
    <t>Brent</t>
  </si>
  <si>
    <t>Min</t>
  </si>
  <si>
    <t>Average</t>
  </si>
  <si>
    <t>3d</t>
  </si>
  <si>
    <t>5d</t>
  </si>
  <si>
    <t>Smooth</t>
  </si>
  <si>
    <t>TensionOnly</t>
  </si>
  <si>
    <t>FullTension</t>
  </si>
  <si>
    <t>NearestContour</t>
  </si>
  <si>
    <t>ValuesOnly</t>
  </si>
  <si>
    <t>None</t>
  </si>
  <si>
    <t>Polyline</t>
  </si>
  <si>
    <t>Common</t>
  </si>
  <si>
    <t>CapacityState</t>
  </si>
  <si>
    <t>PreCrackState</t>
  </si>
  <si>
    <t>PostCrackState</t>
  </si>
  <si>
    <t>Inside</t>
  </si>
  <si>
    <t>Stealth</t>
  </si>
  <si>
    <t>Diamond</t>
  </si>
  <si>
    <t>Oval</t>
  </si>
  <si>
    <t>Open</t>
  </si>
  <si>
    <t>Small</t>
  </si>
  <si>
    <t>Wide</t>
  </si>
  <si>
    <t>Подготовка геометрии в AutoCAD и импорт</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</si>
  <si>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</si>
  <si>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</si>
  <si>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</si>
  <si>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</si>
  <si>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</si>
  <si>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</si>
  <si>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</si>
  <si>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</si>
  <si>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</si>
  <si>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</si>
  <si>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</si>
  <si>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</si>
  <si>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</si>
  <si>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</si>
  <si>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</si>
  <si>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</si>
  <si>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</si>
  <si>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</si>
  <si>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</si>
  <si>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</si>
  <si>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3. Точный контур и несколько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</si>
  <si>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</si>
  <si>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</si>
  <si>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</si>
  <si>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</si>
  <si>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</si>
  <si>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</si>
  <si>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</si>
  <si>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</si>
  <si>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Взрыв Region и дублирование его отверстий на отдельном слое не требуются. Внутренние окружности, не вычтенные из Region, не считаются его отверстиями.</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</si>
  <si>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</si>
  <si>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</si>
  <si>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</si>
  <si>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</si>
  <si>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</si>
  <si>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</si>
  <si>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</si>
  <si>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</si>
  <si>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4. Импорт и контроль модели</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</si>
  <si>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</si>
  <si>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</si>
  <si>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</si>
  <si>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</si>
  <si>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</si>
  <si>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</si>
  <si>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</si>
  <si>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</si>
  <si>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</si>
  <si>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</si>
  <si>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</si>
  <si>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</si>
  <si>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</si>
  <si>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</si>
  <si>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</si>
  <si>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</si>
  <si>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</si>
  <si>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</si>
  <si>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</si>
  <si>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</si>
  <si>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</si>
  <si>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</si>
  <si>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</si>
  <si>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</si>
  <si>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</si>
  <si>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</si>
  <si>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</si>
  <si>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</si>
  <si>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</si>
  <si>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</si>
  <si>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</si>
  <si>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</si>
  <si>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</si>
  <si>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</si>
  <si>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</si>
  <si>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</si>
  <si>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</si>
  <si>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</si>
  <si>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</si>
  <si>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</si>
  <si>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</si>
  <si>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</si>
  <si>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</si>
  <si>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</si>
  <si>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</si>
  <si>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</si>
  <si>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</si>
  <si>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</si>
  <si>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</si>
  <si>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</si>
  <si>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</si>
  <si>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</si>
  <si>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</si>
  <si>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</si>
  <si>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</si>
  <si>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</si>
  <si>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</si>
  <si>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</si>
  <si>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</si>
  <si>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</si>
  <si>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</si>
  <si>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</si>
  <si>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</si>
  <si>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</si>
  <si>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</si>
  <si>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</si>
  <si>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</si>
  <si>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</si>
  <si>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</si>
  <si>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</si>
  <si>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</si>
  <si>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</si>
  <si>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</si>
  <si>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</si>
  <si>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</si>
  <si>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</si>
  <si>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</si>
  <si>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</si>
  <si>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</si>
  <si>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</si>
  <si>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</si>
  <si>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</si>
  <si>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</si>
  <si>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</si>
  <si>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</si>
  <si>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</si>
  <si>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</si>
  <si>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</si>
  <si>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</si>
  <si>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</si>
  <si>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</si>
  <si>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</si>
  <si>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</si>
  <si>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</si>
  <si>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</si>
  <si>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</si>
  <si>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</si>
  <si>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</si>
  <si>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</si>
  <si>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</si>
  <si>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</si>
  <si>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</si>
  <si>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</si>
  <si>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</si>
  <si>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</si>
  <si>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</si>
  <si>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</si>
  <si>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</si>
  <si>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</si>
  <si>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</si>
  <si>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</si>
  <si>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</si>
  <si>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</si>
  <si>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</si>
  <si>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</si>
  <si>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</si>
  <si>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</si>
  <si>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</si>
  <si>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</si>
  <si>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</si>
  <si>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</si>
  <si>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</si>
  <si>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</si>
  <si>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</si>
  <si>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</si>
  <si>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</si>
  <si>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</si>
  <si>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</si>
  <si>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</si>
  <si>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</si>
  <si>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</si>
  <si>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</si>
  <si>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</si>
  <si>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</si>
  <si>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</si>
  <si>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</si>
  <si>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</si>
  <si>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</si>
  <si>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</si>
  <si>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</si>
  <si>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</si>
  <si>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</si>
  <si>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</si>
  <si>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</si>
  <si>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</si>
  <si>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</si>
  <si>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</si>
  <si>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</si>
  <si>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</si>
  <si>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</si>
  <si>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</si>
  <si>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</si>
  <si>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</si>
  <si>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</si>
  <si>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</si>
  <si>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</si>
  <si>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</si>
  <si>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</si>
  <si>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</si>
  <si>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</si>
  <si>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</si>
  <si>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</si>
  <si>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</si>
  <si>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</si>
  <si>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</si>
  <si>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</si>
  <si>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</si>
  <si>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</si>
  <si>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</si>
  <si>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</si>
  <si>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</si>
  <si>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</si>
  <si>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</si>
  <si>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</si>
  <si>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</si>
  <si>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</si>
  <si>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</si>
  <si>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</si>
  <si>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</si>
  <si>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</si>
  <si>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</si>
  <si>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</si>
  <si>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</si>
  <si>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</si>
  <si>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</si>
  <si>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</si>
  <si>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</si>
  <si>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</si>
  <si>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</si>
  <si>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</si>
  <si>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</si>
  <si>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</si>
  <si>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</si>
  <si>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</si>
  <si>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</si>
  <si>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</si>
  <si>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</si>
  <si>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</si>
  <si>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</si>
  <si>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</si>
  <si>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</si>
  <si>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</si>
  <si>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</si>
  <si>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</si>
  <si>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</si>
  <si>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</si>
  <si>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</si>
  <si>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</si>
  <si>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</si>
  <si>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</si>
  <si>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</si>
  <si>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</si>
  <si>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</si>
  <si>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</si>
  <si>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</si>
  <si>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</si>
  <si>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</si>
  <si>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</si>
  <si>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</si>
  <si>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</si>
  <si>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</si>
  <si>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</si>
  <si>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</si>
  <si>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</si>
  <si>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</si>
  <si>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</si>
  <si>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</si>
  <si>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</si>
  <si>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</si>
  <si>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</si>
  <si>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</si>
  <si>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</si>
  <si>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</si>
  <si>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</si>
  <si>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</si>
  <si>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</si>
  <si>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</si>
  <si>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</si>
  <si>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</si>
  <si>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</si>
  <si>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</si>
  <si>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</si>
  <si>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</si>
  <si>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</si>
  <si>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</si>
  <si>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</si>
  <si>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</si>
  <si>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</si>
  <si>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</si>
  <si>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</si>
  <si>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</si>
  <si>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</si>
  <si>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</si>
  <si>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</si>
  <si>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</si>
  <si>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</si>
  <si>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</si>
  <si>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</si>
  <si>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</si>
  <si>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</si>
  <si>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</si>
  <si>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</si>
  <si>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</si>
  <si>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</si>
  <si>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</si>
  <si>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</si>
  <si>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</si>
  <si>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</si>
  <si>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</si>
  <si>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</si>
  <si>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</si>
  <si>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</si>
  <si>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</si>
  <si>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</si>
  <si>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</si>
  <si>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</si>
  <si>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</si>
  <si>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</si>
  <si>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</si>
  <si>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</si>
  <si>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</si>
  <si>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</si>
  <si>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</si>
  <si>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</si>
  <si>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</si>
  <si>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</si>
  <si>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[METHOD] Формулы и пояснения приведены в разделе 4.2.3 Методического пособия 2017 года, формулы (4.306)-(4.312).</t>
  </si>
  <si>
    <t>9. Центральное растяжение</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</si>
  <si>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</si>
  <si>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</si>
  <si>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</si>
  <si>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</si>
  <si>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</si>
  <si>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</si>
  <si>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</si>
  <si>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</si>
  <si>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</si>
  <si>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</si>
  <si>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</si>
  <si>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</si>
  <si>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</si>
  <si>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</si>
  <si>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</si>
  <si>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</si>
  <si>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</si>
  <si>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</si>
  <si>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</si>
  <si>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</si>
  <si>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</si>
  <si>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</si>
  <si>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</si>
  <si>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</si>
  <si>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</si>
  <si>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</si>
  <si>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</si>
  <si>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</si>
  <si>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</si>
  <si>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</si>
  <si>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</si>
  <si>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</si>
  <si>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</si>
  <si>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</si>
  <si>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</si>
  <si>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</si>
  <si>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</si>
  <si>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</si>
  <si>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</si>
  <si>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</si>
  <si>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</si>
  <si>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</si>
  <si>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</si>
  <si>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</si>
  <si>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</si>
  <si>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</si>
  <si>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</si>
  <si>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</si>
  <si>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</si>
  <si>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</si>
  <si>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</si>
  <si>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</si>
  <si>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</si>
  <si>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</si>
  <si>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</si>
  <si>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</si>
  <si>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</si>
  <si>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</si>
  <si>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</si>
  <si>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</si>
  <si>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</si>
  <si>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</si>
  <si>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</si>
  <si>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</si>
  <si>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</si>
  <si>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</si>
  <si>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</si>
  <si>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</si>
  <si>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</si>
  <si>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</si>
  <si>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</si>
  <si>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</si>
  <si>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</si>
  <si>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</si>
  <si>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</si>
  <si>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</si>
  <si>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</si>
  <si>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</si>
  <si>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</si>
  <si>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</si>
  <si>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листа Config</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</si>
  <si>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</si>
  <si>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</si>
  <si>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</si>
  <si>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</si>
  <si>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</si>
  <si>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</si>
  <si>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</si>
  <si>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</si>
  <si>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</si>
  <si>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</si>
  <si>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</si>
  <si>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</si>
  <si>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</si>
  <si>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</si>
  <si>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</si>
  <si>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</si>
  <si>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</si>
  <si>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</si>
  <si>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</si>
  <si>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</si>
  <si>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</si>
  <si>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</si>
  <si>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</si>
  <si>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</si>
  <si>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</si>
  <si>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</si>
  <si>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</si>
  <si>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</si>
  <si>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</si>
  <si>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</si>
  <si>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</si>
  <si>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</si>
  <si>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</si>
  <si>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</si>
  <si>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</si>
  <si>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</si>
  <si>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</si>
  <si>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</si>
  <si>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</si>
  <si>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</si>
  <si>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</si>
  <si>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</si>
  <si>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</si>
  <si>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</si>
  <si>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</si>
  <si>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</si>
  <si>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</si>
  <si>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</si>
  <si>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</si>
  <si>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</si>
  <si>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</si>
  <si>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</si>
  <si>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</si>
  <si>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</si>
  <si>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</si>
  <si>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</si>
  <si>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</si>
  <si>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одну ненулевую нагрузку.</t>
  </si>
  <si>
    <t>Для полностью нулевого сочетания.</t>
  </si>
  <si>
    <t>Пользовательский Mx.</t>
  </si>
  <si>
    <t>N, My и моменты от смещения N.</t>
  </si>
  <si>
    <t>Ненулевой Mx.</t>
  </si>
  <si>
    <t>При Mx = 0.</t>
  </si>
  <si>
    <t>Пользовательский My.</t>
  </si>
  <si>
    <t>N, Mx и моменты от смещения N.</t>
  </si>
  <si>
    <t>Ненулевой My.</t>
  </si>
  <si>
    <t>При My = 0.</t>
  </si>
  <si>
    <t>Оба пользовательских момента.</t>
  </si>
  <si>
    <t>N и моменты от смещения N.</t>
  </si>
  <si>
    <t>Ненулевой Mx или My.</t>
  </si>
  <si>
    <t>При Mx = My = 0.</t>
  </si>
  <si>
    <t>N и моменты от ее смещения.</t>
  </si>
  <si>
    <t>Пользовательские Mx/My.</t>
  </si>
  <si>
    <t>Ненулевую N.</t>
  </si>
  <si>
    <t>При N = 0.</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</si>
  <si>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</si>
  <si>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</si>
  <si>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</si>
  <si>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</si>
  <si>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</si>
  <si>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</si>
  <si>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</si>
  <si>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</si>
  <si>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</si>
  <si>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</si>
  <si>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</si>
  <si>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</si>
  <si>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</si>
  <si>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</si>
  <si>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</si>
  <si>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</si>
  <si>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</si>
  <si>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</si>
  <si>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</si>
  <si>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</si>
  <si>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</si>
  <si>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</si>
  <si>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</si>
  <si>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</si>
  <si>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</si>
  <si>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</si>
  <si>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</si>
  <si>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</si>
  <si>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</si>
  <si>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</si>
  <si>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</si>
  <si>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</si>
  <si>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</si>
  <si>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</si>
  <si>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</si>
  <si>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</si>
  <si>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</si>
  <si>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</si>
  <si>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</si>
  <si>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</si>
  <si>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</si>
  <si>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</si>
  <si>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</si>
  <si>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</si>
  <si>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</si>
  <si>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</si>
  <si>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</si>
  <si>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</si>
  <si>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</si>
  <si>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</si>
  <si>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</si>
  <si>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</si>
  <si>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Смещения дополнительных рядов арматуры</t>
  </si>
  <si>
    <t>Второй и третий ряды привязаны непосредственно к стержням основного ряда. Для каждого дополнительного ряда отдельно задаются диаметр, базовое смещение, привязка и положение. Настройки противоположных сторон независимы.</t>
  </si>
  <si>
    <t>Смещение 2 или Смещение 3 задаёт расстояние от линии центров основного ряда до базовой линии дополнительного ряда по нормали в бетон: у наружной границы — внутрь сечения, у отверстия — от пустоты в бетон. Это дополнительный отступ сверх as основного ряда. Единицы — INPUT Length; пустое поле и 0 равнозначны.</t>
  </si>
  <si>
    <t>Разные отступы образуют независимые линии. Например, при 100 и 200 мм оба ряда получают собственные базовые положения от основного ряда, а не друг от друга.</t>
  </si>
  <si>
    <t>При одинаковых отступах стержни образуют одну группу. Добавка 2,5 мм учитывает выступы арматуры периодического профиля. При нулевом отступе группа начинается с основного стержня. При одинаковом положительном отступе второй ряд находится на заданном расстоянии, а третий учитывает диаметр второго и эту добавку.</t>
  </si>
  <si>
    <t>Stacked добавляет контактное расстояние по нормали, SideBySide — вдоль линии. Например, при d2=20 и d3=16 мм и двух отступах 100 мм положение Stacked для третьего ряда даёт 120,5 мм от основного; SideBySide оставляет 100 мм по нормали и добавляет 20,5 мм по касательной. К сумме радиусов каждой приставляемой пары добавлены 2,5 мм на выступы арматуры периодического профиля; расчётные диаметры и площади не меняются.</t>
  </si>
  <si>
    <t>EachBar создаёт стержни у каждой позиции основного ряда, EverySecondBar — у первой, третьей и следующих нечётных позиций. Выбор делается для каждого ряда отдельно и не уменьшает контактные расстояния. Третий ряд можно включить при выключенном втором.</t>
  </si>
  <si>
    <t>Пустой диаметр или 0 выключает дополнительный ряд; его отступ, положение и привязка тогда не используются. Если нет основного ряда, не создаются и связанные с ним дополнительные ряды. Отрицательные отступы, текст и ошибки формул активного ряда требуют исправления указанной ячейки.</t>
  </si>
  <si>
    <t>При ненулевом отступе программа проверяет оба дополнительных ряда: весь диск стержня должен находиться в бетоне, без пересечения других стержней. Недопустимое совпадение не скрывается объединением. На дуге нельзя переносить стержень до центра или через центр кривизны. Например, отдельные линии 100 и 105 мм при диаметрах 20 и 16 мм пересекаются, а 100 и 118 мм допускают касание.</t>
  </si>
  <si>
    <t>Выберите Geometry.Source = Generated и Geometry.Type = Circle. В общей геометрии задайте наружный диаметр бетонного круга D; строки основного и дополнительного армирования относятся ко всей окружности.</t>
  </si>
  <si>
    <t>В основном армировании До оси (as) — расстояние от края бетона до центров стержней; Диаметр (d) и Количество (n) задают основной ряд. Отступ начала (s0) и Отступ конца (s1) отмеряются вдоль линии центров стержней. Пустой или нулевой диаметр либо нулевое количество отключает ряд вместе с его дополнительными рядами.</t>
  </si>
  <si>
    <t>Начало полного оборота — над центром, на «12 часах», обход по часовой стрелке. При s0 = 0 и s1 = 0 стержни равномерно распределяются по полному кругу без повторения начальной точки. При ненулевых отступах — по оставшейся дуге с обоими концами. Сумма отступов меньше длины окружности центров; активное n — целое не меньше 2, as больше d/2 и меньше радиуса бетона.</t>
  </si>
  <si>
    <t>В дополнительном армировании Смещение 2 (a2) и Смещение 3 (a3) задаются независимо от основного ряда, в единицах длины ввода. Привязка EachBar — к каждому основному стержню, EverySecondBar — через один; положение Stacked — вглубь бетона, SideBySide — вдоль линии. Подробные правила приведены в разделе «Смещения дополнительных рядов арматуры».</t>
  </si>
  <si>
    <t>Для круга Stacked направлен к центру, SideBySide — по часовой касательной. Диаметр бетона и общая подпись всех рядов сохраняются со схемой.</t>
  </si>
  <si>
    <t>Выберите Geometry.Type = RoundedRectangle. В общих настройках B — ширина прямой базы, H — высота. Дополнительные настройки заданы отдельно слева и справа: Type = Simple — вертикальная сторона со скруглениями R1; Type = Tapered — выступ с наклонными сторонами. Для выступа дополнительно задаются вынос W и радиус носа R2; для Simple они не используются.</t>
  </si>
  <si>
    <t>Сверху и снизу стержни располагаются на прямых участках между скруглениями; слева и справа — вдоль соответствующей боковой стороны с отступом as.</t>
  </si>
  <si>
    <t>Выберите Geometry.Type = RectSet. Форма Shape: Rectangle — один прямоугольник, LSection — Г-образное сечение, TwoRectangles — два смежных прямоугольника. H1/B1 задают высоту и ширину верхнего прямоугольника, H2/B2 — нижнего. Для Rectangle нужны только H1/B1.</t>
  </si>
  <si>
    <t>Строки R1 относятся к верхнему прямоугольнику, R2 — к нижнему. Для Rectangle строки R2 не используются. По каждой стороне настройки независимы.</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</si>
  <si>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</si>
  <si>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</si>
  <si>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</si>
  <si>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</si>
  <si>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</si>
  <si>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</si>
  <si>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</si>
  <si>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</si>
  <si>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</si>
  <si>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</si>
  <si>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</si>
  <si>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</si>
  <si>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</si>
  <si>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</si>
  <si>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</si>
  <si>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</si>
  <si>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</si>
  <si>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</si>
  <si>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</si>
  <si>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</si>
  <si>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</si>
  <si>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</si>
  <si>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</si>
  <si>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</si>
  <si>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</si>
  <si>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</si>
  <si>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</si>
  <si>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</si>
  <si>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</si>
  <si>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</si>
  <si>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</si>
  <si>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</si>
  <si>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</si>
  <si>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</si>
  <si>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RoundedRectangle, HollowRectangle и RectSet.</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</si>
  <si>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</si>
  <si>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</si>
  <si>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</si>
  <si>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</si>
  <si>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</si>
  <si>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</si>
  <si>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</si>
  <si>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</si>
  <si>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</si>
  <si>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</si>
  <si>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</si>
  <si>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</si>
  <si>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</si>
  <si>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</si>
  <si>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</si>
  <si>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</si>
  <si>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</si>
  <si>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</si>
  <si>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</si>
  <si>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</si>
  <si>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</si>
  <si>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</si>
  <si>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</si>
  <si>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</si>
  <si>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</si>
  <si>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</si>
  <si>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</si>
  <si>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</si>
  <si>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</si>
  <si>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</si>
  <si>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</si>
  <si>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</si>
  <si>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Максимальное число итераций на ступени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</si>
  <si>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</si>
  <si>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</si>
  <si>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</si>
  <si>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Число ступеней приложения нагрузки в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</si>
  <si>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</si>
  <si>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</si>
  <si>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</si>
  <si>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</si>
  <si>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</si>
  <si>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</si>
  <si>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</si>
  <si>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</si>
  <si>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</si>
  <si>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</si>
  <si>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</si>
  <si>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</si>
  <si>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</si>
  <si>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</si>
  <si>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</si>
  <si>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</si>
  <si>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</si>
  <si>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</si>
  <si>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</si>
  <si>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</si>
  <si>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</si>
  <si>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</si>
  <si>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</si>
  <si>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</si>
  <si>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</si>
  <si>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</si>
  <si>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</si>
  <si>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</si>
  <si>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</si>
  <si>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</si>
  <si>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</si>
  <si>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</si>
  <si>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</si>
  <si>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</si>
  <si>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</si>
  <si>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</si>
  <si>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</si>
  <si>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</si>
  <si>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</si>
  <si>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</si>
  <si>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</si>
  <si>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</si>
  <si>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</si>
  <si>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</si>
  <si>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</si>
  <si>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</si>
  <si>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</si>
  <si>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</si>
  <si>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</si>
  <si>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</si>
  <si>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</si>
  <si>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</si>
  <si>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</si>
  <si>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</si>
  <si>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</si>
  <si>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Повтор использует больше ступеней нагрузки. Длина каждого шага подбирается автоматически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</si>
  <si>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</si>
  <si>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</si>
  <si>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</si>
  <si>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</si>
  <si>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</si>
  <si>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</si>
  <si>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</si>
  <si>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</si>
  <si>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</si>
  <si>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</si>
  <si>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</si>
  <si>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</si>
  <si>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</si>
  <si>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</si>
  <si>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</si>
  <si>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</si>
  <si>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</si>
  <si>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</si>
  <si>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</si>
  <si>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</si>
  <si>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</si>
  <si>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</si>
  <si>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</si>
  <si>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</si>
  <si>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</si>
  <si>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</si>
  <si>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</si>
  <si>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</si>
  <si>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</si>
  <si>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</si>
  <si>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</si>
  <si>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</si>
  <si>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</si>
  <si>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</si>
  <si>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</si>
  <si>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</si>
  <si>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</si>
  <si>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</si>
  <si>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</si>
  <si>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</si>
  <si>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</si>
  <si>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</si>
  <si>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</si>
  <si>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</si>
  <si>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</si>
  <si>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</si>
  <si>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</si>
  <si>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</si>
  <si>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</si>
  <si>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</si>
  <si>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</si>
  <si>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</si>
  <si>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</si>
  <si>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</si>
  <si>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</si>
  <si>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</si>
  <si>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</si>
  <si>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</si>
  <si>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</si>
  <si>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</si>
  <si>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</si>
  <si>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</si>
  <si>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</si>
  <si>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</si>
  <si>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</si>
  <si>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</si>
  <si>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</si>
  <si>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</si>
  <si>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</si>
  <si>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</si>
  <si>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</si>
  <si>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</si>
  <si>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</si>
  <si>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</si>
  <si>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</si>
  <si>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</si>
  <si>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</si>
  <si>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</si>
  <si>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</si>
  <si>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</si>
  <si>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</si>
  <si>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</si>
  <si>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</si>
  <si>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</si>
  <si>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</si>
  <si>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</si>
  <si>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</si>
  <si>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</si>
  <si>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</si>
  <si>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</si>
  <si>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</si>
  <si>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</si>
  <si>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</si>
  <si>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</si>
  <si>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</si>
  <si>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</si>
  <si>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</si>
  <si>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</si>
  <si>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</si>
  <si>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</si>
  <si>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</si>
  <si>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</si>
  <si>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</si>
  <si>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</si>
  <si>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</si>
  <si>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</si>
  <si>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</si>
  <si>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</si>
  <si>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</si>
  <si>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</si>
  <si>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</si>
  <si>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</si>
  <si>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</si>
  <si>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</si>
  <si>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</si>
  <si>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</si>
  <si>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</si>
  <si>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</si>
  <si>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</si>
  <si>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</si>
  <si>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Допустимый разнос центров групп одного ряда по нормали к НЛ. Задается в INPUT Length; значение по умолчанию 50 мм.</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</si>
  <si>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</si>
  <si>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</si>
  <si>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</si>
  <si>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</si>
  <si>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</si>
  <si>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</si>
  <si>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</si>
  <si>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</si>
  <si>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</si>
  <si>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</si>
  <si>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</si>
  <si>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</si>
  <si>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</si>
  <si>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</si>
  <si>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</si>
  <si>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</si>
  <si>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</si>
  <si>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</si>
  <si>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</si>
  <si>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</si>
  <si>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</si>
  <si>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</si>
  <si>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</si>
  <si>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</si>
  <si>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</si>
  <si>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Это нижний порог площади Region для импорта.</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</si>
  <si>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</si>
  <si>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</si>
  <si>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</si>
  <si>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</si>
  <si>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</si>
  <si>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</si>
  <si>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</si>
  <si>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</si>
  <si>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</si>
  <si>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</si>
  <si>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</si>
  <si>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</si>
  <si>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</si>
  <si>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</si>
  <si>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</si>
  <si>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</si>
  <si>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</si>
  <si>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</si>
  <si>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</si>
  <si>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</si>
  <si>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</si>
  <si>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</si>
  <si>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</si>
  <si>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</si>
  <si>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</si>
  <si>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</si>
  <si>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</si>
  <si>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</si>
  <si>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</si>
  <si>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</si>
  <si>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</si>
  <si>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</si>
  <si>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</si>
  <si>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</si>
  <si>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</si>
  <si>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</si>
  <si>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</si>
  <si>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</si>
  <si>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</si>
  <si>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</si>
  <si>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</si>
  <si>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</si>
  <si>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</si>
  <si>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</si>
  <si>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</si>
  <si>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</si>
  <si>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</si>
  <si>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</si>
  <si>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</si>
  <si>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</si>
  <si>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</si>
  <si>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</si>
  <si>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</si>
  <si>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</si>
  <si>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</si>
  <si>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</si>
  <si>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</si>
  <si>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</si>
  <si>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</si>
  <si>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</si>
  <si>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</si>
  <si>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</si>
  <si>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</si>
  <si>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</si>
  <si>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</si>
  <si>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</si>
  <si>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</si>
  <si>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</si>
  <si>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</si>
  <si>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</si>
  <si>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</si>
  <si>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</si>
  <si>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</si>
  <si>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</si>
  <si>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</si>
  <si>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</si>
  <si>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</si>
  <si>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</si>
  <si>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</si>
  <si>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</si>
  <si>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</si>
  <si>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</si>
  <si>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</si>
  <si>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</si>
  <si>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</si>
  <si>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</si>
  <si>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</si>
  <si>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</si>
  <si>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</si>
  <si>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</si>
  <si>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</si>
  <si>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</si>
  <si>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</si>
  <si>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</si>
  <si>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</si>
  <si>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</si>
  <si>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Настройки оформления схемы: Enabled</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</si>
  <si>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</si>
  <si>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</si>
  <si>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</si>
  <si>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Настройки оформления схемы: Placement</t>
  </si>
  <si>
    <t>Placement - строка таблицы аннотаций на Config. В колонке арматуры это Plot.RebarLabels.Placement, в колонке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</si>
  <si>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Настройки оформления схемы: Offset</t>
  </si>
  <si>
    <t>Offset - строка таблицы аннотаций на Config. В колонке арматуры это Plot.RebarLabels.Offset, в колонке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</si>
  <si>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</si>
  <si>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</si>
  <si>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</si>
  <si>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</si>
  <si>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</si>
  <si>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</si>
  <si>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</si>
  <si>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колонки арматуры на Config: Plot.RebarLabels.LineEnabled. Показывать короткую линию обозначения арматуры; если No, остается только текст подписи.</t>
  </si>
  <si>
    <t>Настройки оформления схемы: LineWeight</t>
  </si>
  <si>
    <t>LineWeight - строка таблицы аннотаций на Config. В колонке арматуры это Plot.RebarLabels.LineWeight, в колонке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</si>
  <si>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</si>
  <si>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</si>
  <si>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</si>
  <si>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колонки размеров на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</si>
  <si>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</si>
  <si>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</si>
  <si>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</si>
  <si>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</si>
  <si>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</si>
  <si>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</si>
  <si>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</si>
  <si>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</si>
  <si>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</si>
  <si>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</si>
  <si>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</si>
  <si>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</si>
  <si>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</si>
  <si>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</si>
  <si>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</si>
  <si>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</si>
  <si>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</si>
  <si>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</si>
  <si>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</si>
  <si>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</si>
  <si>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</si>
  <si>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</si>
  <si>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</si>
  <si>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</si>
  <si>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колонки размеров на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</si>
  <si>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</si>
  <si>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</si>
  <si>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</si>
  <si>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колонки размеров на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</si>
  <si>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</si>
  <si>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</si>
  <si>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</si>
  <si>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</si>
  <si>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</si>
  <si>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</si>
  <si>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</si>
  <si>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</si>
  <si>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</si>
  <si>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</si>
  <si>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</si>
  <si>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</si>
  <si>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</si>
  <si>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</si>
  <si>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</si>
  <si>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</si>
  <si>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</si>
  <si>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</si>
  <si>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</si>
  <si>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</si>
  <si>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</si>
  <si>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</si>
  <si>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</si>
  <si>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</si>
  <si>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</si>
  <si>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</si>
  <si>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</si>
  <si>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</si>
  <si>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</si>
  <si>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</si>
  <si>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</si>
  <si>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</si>
  <si>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</si>
  <si>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</si>
  <si>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</si>
  <si>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</si>
  <si>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</si>
  <si>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</si>
  <si>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</si>
  <si>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</si>
  <si>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ε_sc2 и ε_s2 - предельные деформации сжатия и растяжения. Задаются положительными модулями и не пересчитываются при смене единиц.</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</si>
  <si>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</si>
  <si>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Справка по результатам расчета листа Results</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</si>
  <si>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</si>
  <si>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</si>
  <si>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</si>
  <si>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</si>
  <si>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</si>
  <si>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</si>
  <si>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</si>
  <si>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</si>
  <si>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</si>
  <si>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</si>
  <si>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</si>
  <si>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</si>
  <si>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</si>
  <si>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</si>
  <si>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</si>
  <si>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</si>
  <si>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</si>
  <si>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</si>
  <si>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</si>
  <si>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</si>
  <si>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</si>
  <si>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</si>
  <si>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</si>
  <si>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</si>
  <si>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</si>
  <si>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</si>
  <si>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</si>
  <si>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</si>
  <si>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</si>
  <si>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</si>
  <si>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</si>
  <si>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</si>
  <si>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</si>
  <si>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</si>
  <si>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</si>
  <si>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</si>
  <si>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</si>
  <si>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</si>
  <si>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</si>
  <si>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</si>
  <si>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</si>
  <si>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</si>
  <si>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</si>
  <si>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</si>
  <si>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</si>
  <si>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</si>
  <si>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</si>
  <si>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</si>
  <si>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</si>
  <si>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t>Добавление нового типа сечения</t>
  </si>
  <si>
    <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</si>
  <si>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</si>
  <si>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</si>
  <si>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Возможности</t>
  </si>
  <si>
    <t>Готовые контуры: facade.RectanglePath — прямоугольник; facade.CirclePath — окружность; facade.AdjacentRectangles — общий контур смежных прямоугольников без перекрытий.</t>
  </si>
  <si>
    <t>Многоугольник: задайте вершины и радиусы через CPolygonSpec.AddVertex (0 — без скругления), затем Seal и facade.RoundedPolygon. Замкнутую последовательность отрезков и дуг создают через CGeometryPath.AddLine / AddArc, затем Seal True и facade.AddPath.</t>
  </si>
  <si>
    <t>Для выбора участка методом Chain имя сегмента можно получить по координатам точки через path.ResolveAnchor. Выбирайте точку внутри нужного отрезка или дуги: общий стык нескольких сегментов неоднозначен. Подробный пример — в modSectionRecipeApiGuide. 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</si>
  <si>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</si>
  <si>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</si>
  <si>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</si>
  <si>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Размеры сечения, поясняющий текст и подписи числа и диаметра стержней задаются отдельно. RebarLabel поддерживает любую нормаль normalX/normalY, например (1,1) для диагонали; у отверстия её направляют в пустоту. Текст подписи и размера, в том числе Dimension с Aligned, следует своей линии и разворачивается для удобного чтения. На стороне без арматуры подпись не выводится.</t>
  </si>
  <si>
    <t>Порядок действий</t>
  </si>
  <si>
    <t>1. В редакторе VBA (Alt+F11) создайте класс с Implements ISectionRecipe.</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</si>
  <si>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</si>
  <si>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</si>
  <si>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4. Опишите получение линий центров арматуры, например смещением контура на as. Задайте диаметры и число стержней либо расстояния между ними. Дополнительные ряды можно связать с основным. В CRebarRuleOptions AnnotationGroup объединяет стержни в подпись, Publication задаёт порядок вывода, Coincidence — обработку совпадений. Параметры читает ReadRebarInputs. В AddReinforcement создают CRebarContactBuilder: один на основной ряд, отдельные настройки в Initialize и один AppendRow на активный ряд. Последний необязательный аргумент AppendRow — baseOffset в мм от линии основного ряда по нормали в бетон (по умолчанию 0). Одинаковые отступы образуют контактную группу, разные — независимые группы. Внутри группы он учитывает диаметры отдельно для Stacked и SideBySide; EverySecondBar не меняет контактных расстояний. Оба RebarDependent объявляют от Main; отключённые ряды пропускают. Произвольные смещения задаются NormalOffset/TangentOffset. Пример — в modSectionRecipeApiGuide.</t>
  </si>
  <si>
    <t>5. При необходимости добавьте размеры и подписи. Anchor задаёт исходную точку, PathAnchor — точку готовой линии; Dimension с Aligned показывает истинное расстояние между ними, с Horizontal/Vertical — проекцию. Вызовите Finish, чтобы проверить контуры и ссылки и завершить описание. После него новые команды и повторный Finish запрещены. Арматурные условия и фактическое размещение проверяются общим Build до создания сетки.</t>
  </si>
  <si>
    <t>6. В CSectionTypeRegistry.Class_Initialize добавьте вызов RegisterRecipe с именем типа, экземпляром нового класса и именами его входных таблиц. Запустите макрос UpdateSectionRecipeTypes через Alt+F8: он обновит только список Geometry.Type по реестру, сохранив выбранный тип и остальные таблицы Config.</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</si>
  <si>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CSectionRecipeRoundedRectangle.</t>
  </si>
  <si>
    <t>Короткий пример контура</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</si>
  <si>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</si>
  <si>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Set path = facade.RectanglePath("Boundary", 0#, 0#, 600#, 1000#) ' Boundary: имя; (0,0): нижний угол; 600,1000: B,H в мм.</t>
  </si>
  <si>
    <t>facade.Outer "OUTER", path.ID ' OUTER: имя границы бетона; path.ID: замкнутый контур.</t>
  </si>
  <si>
    <t>Для отверстия создайте другую замкнутую линию и передайте в Opening её имя и имя наружной границы, внутри которой находится отверстие. Если нужны ссылки на отдельные стороны, задайте имена в RectanglePath через bottomEdgeID/rightEdgeID/topEdgeID/leftEdgeID, а для многоугольника — в CPolygonSpec.AddVertex через outgoingEdgeID и cornerID. Например, Top и Bottom затем можно передать в Chain вместе с именем исходной линии и параметрами концов от 0 до 1. Имена сохраняют исходный смысл после поворота и отражения. Примеры и правила публикации контуров приведены в modSectionRecipeApiGuide этой книги.</t>
  </si>
  <si>
    <t>Короткий пример арматуры</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</si>
  <si>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</si>
  <si>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</si>
  <si>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</si>
  <si>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</si>
  <si>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</si>
  <si>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Короткий пример аннотаций</t>
  </si>
  <si>
    <t>Первая строка добавляет подпись числа и диаметра стержней верхнего ряда. Вторая — горизонтальный размер B между x = 0 и x = 600 на уровне y = 1000:</t>
  </si>
  <si>
    <t>facade.RebarRowLabel "Top", "Top.Main", 0#, 1# ' Top: группа; Top.Main: ряд; (0,1): направление подписи вверх.</t>
  </si>
  <si>
    <t>facade.HorizontalDistance "DIM_B", "B", 0#, 600#, 1000# ' DIM_B: имя; B: подпись; 0,600: X точек; 1000: Y, мм.</t>
  </si>
  <si>
    <t>Подпись арматуры учитывает фактически созданные стержни и исчезает, если их нет. Размеры сечения сохраняются и на сторонах без арматуры.</t>
  </si>
  <si>
    <t>Чтение размеров и армирования</t>
  </si>
  <si>
    <t>Эта структура необязательна. В другой таблице `reader.ValueAt(строка, столбец)` читает значение по позиции внутри диапазона, начиная с 1. Рецепт сам согласованно разбирает эти данные, проверяет их и переводит единицы через `context.Units`; также доступен снимок `context.Table("имя диапазона")`. После чтения геометрия, армирование и аннотации задаются теми же декларативными методами. Обращаться к листу из геометрического ядра не требуется.</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</si>
  <si>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</si>
  <si>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</si>
  <si>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Как примеры нового сечения используйте штатные классы-рецепты CSectionRecipeCircle (круг), CSectionRecipeRectSet (прямоугольные сечения), CSectionRecipeRoundedRectangle (скруглённые стороны) и CSectionRecipeHollowRectangle (сечение с отверстием). Они находятся в редакторе VBA этой книги: Alt+F11 → Ctrl+R → Class Modules. В рецептах чтение и проверка данных отделены от создания границ бетона, армирования и аннотаций. Подробности — в modSectionRecipeApiGuide.</t>
  </si>
  <si>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</si>
  <si>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</si>
  <si>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</si>
  <si>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</si>
  <si>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</si>
  <si>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</si>
  <si>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</si>
  <si>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Настройки оформления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</si>
  <si>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</si>
  <si>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</si>
  <si>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</si>
  <si>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</si>
  <si>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</si>
  <si>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</si>
  <si>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</si>
  <si>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</si>
  <si>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</si>
  <si>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</si>
  <si>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</si>
  <si>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</si>
  <si>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</si>
  <si>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</si>
  <si>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</si>
  <si>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</si>
  <si>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</si>
  <si>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Достоверные контуры и отверстия сечения</t>
  </si>
  <si>
    <t>RoundedRectangle</t>
  </si>
  <si>
    <t>HollowRectangle</t>
  </si>
  <si>
    <t>General</t>
  </si>
  <si>
    <t>Edges</t>
  </si>
  <si>
    <t>2. Участки контура</t>
  </si>
  <si>
    <t>Участок</t>
  </si>
  <si>
    <t>Размер</t>
  </si>
  <si>
    <t>Диаметр D из General; это контрольный размер, а не длина окружности или линии арматуры.</t>
  </si>
  <si>
    <t>R1: сверху</t>
  </si>
  <si>
    <t>Размер B1 из General; отдельное армирование стороны прямоугольника R1.</t>
  </si>
  <si>
    <t>R1: снизу</t>
  </si>
  <si>
    <t>R1: слева</t>
  </si>
  <si>
    <t>Размер H1 из General; отдельное армирование стороны прямоугольника R1.</t>
  </si>
  <si>
    <t>R1: справа</t>
  </si>
  <si>
    <t>Размер B2 из General; отдельное армирование стороны прямоугольника R2.</t>
  </si>
  <si>
    <t>Размер H2 из General; отдельное армирование стороны прямоугольника R2.</t>
  </si>
  <si>
    <t>Left.Type</t>
  </si>
  <si>
    <t>Left.W</t>
  </si>
  <si>
    <t>Left.R1</t>
  </si>
  <si>
    <t>Left.R2</t>
  </si>
  <si>
    <t>Right.Type</t>
  </si>
  <si>
    <t>Right.W</t>
  </si>
  <si>
    <t>Right.R1</t>
  </si>
  <si>
    <t>Right.R2</t>
  </si>
  <si>
    <t>сверху</t>
  </si>
  <si>
    <t>Габарит стороны до учёта скруглений; параметры армирования задаются в общей таблице.</t>
  </si>
  <si>
    <t>снизу</t>
  </si>
  <si>
    <t>слева</t>
  </si>
  <si>
    <t>справа</t>
  </si>
  <si>
    <t>Отверстие: сверху</t>
  </si>
  <si>
    <t>Отверстие: снизу</t>
  </si>
  <si>
    <t>1. Основное армирование</t>
  </si>
  <si>
    <t>as — от края бетона до оси; s0/s1 — отступы вдоль линии размещения.</t>
  </si>
  <si>
    <t>2. Дополнительное армирование</t>
  </si>
  <si>
    <t>Смещения 2/3 отсчитываются независимо от основного ряда; 0 или пустой диаметр отключает ряд.</t>
  </si>
  <si>
    <t>General содержит размеры сечения. Edges перечисляет участки с отдельным армированием; столбец «Размер» ссылается на H, B или D из General. Основное и дополнительное армирование задаются в общей таблице справа, в блоках Main и Extra.</t>
  </si>
  <si>
    <t>В General параметр XOffset задаёт смещение верхнего прямоугольника вправо относительно нижнего; используется для TwoRectangles. Прямоугольники должны иметь общий участок по X.</t>
  </si>
  <si>
    <t>Выберите Geometry.Type = HollowRectangle. B/H/R — наружные ширина, высота и радиус углов. В General Bo/Ho/Ro — размеры и радиус отверстия; Xo/Yo — смещение его центра вправо и вверх относительно центра наружного контура. Нулевой радиус означает прямой угол.</t>
  </si>
  <si>
    <t>Для сторон отверстия значение количества из общей таблицы не используется: стержни проецируются с соответствующего наружного ряда. Диаметр, as и концевые отступы задаются независимо. Если наружный ряд отключён, соответствующий ряд отверстия также не создаётся. Внутренние as нужны для ограничения линий у отверстия и читаются даже при выключенных рядах.</t>
  </si>
  <si>
    <t>Поддерживаются Circle, RoundedRectangle, HollowRectangle и RectSet. Тип определяет геометрию, раскладку арматуры и доступные аннотации. Таблицы геометрии расположены друг под другом; справа находится общая таблица армирования. Её ключи подставляются формулами из Edges выбранного типа. Параметры армирования вводятся вручную и при смене типа сохраняются.</t>
  </si>
  <si>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</si>
  <si>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</si>
  <si>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t>Форма слева</t>
  </si>
  <si>
    <t>Вынос слева</t>
  </si>
  <si>
    <t>Радиус R1 слева</t>
  </si>
  <si>
    <t>Радиус R2 слева</t>
  </si>
  <si>
    <t>Форма справа</t>
  </si>
  <si>
    <t>Вынос справа</t>
  </si>
  <si>
    <t>Радиус R1 справа</t>
  </si>
  <si>
    <t>Радиус R2 справа</t>
  </si>
  <si>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</si>
  <si>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</si>
  <si>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Армирование выбранного сечения</t>
    </r>
    <r>
      <rPr>
        <u/>
        <sz val="11"/>
        <color theme="10"/>
        <rFont val="Calibri"/>
        <family val="2"/>
        <charset val="204"/>
        <scheme val="minor"/>
      </rPr>
      <t xml:space="preserve"> </t>
    </r>
    <r>
      <rPr>
        <u/>
        <sz val="11"/>
        <color rgb="FF0000FF"/>
        <rFont val="Calibri"/>
        <family val="2"/>
        <charset val="204"/>
        <scheme val="minor"/>
      </rPr>
      <t>(Подробнее)</t>
    </r>
  </si>
  <si>
    <t>Структура штатных таблиц Config рекомендуется для новых сечений: под неё готов универсальный CSectionInputReader. В General задаются все размеры, в Edges перечисляются участки с отдельным армированием. Столбец «Размер» ссылается на H, B или D из General и не задаёт длину линии центров стержней. Например, `context.Reader("rngMyGeometry").PositiveLength("General", "B")` читает ширину B и переводит её в мм. Русские подписи и порядок строк не участвуют в поиске.</t>
  </si>
  <si>
    <t>Основное и дополнительное армирование находятся в общей таблице rngRebarInput. Формулы подставляют ключи вида MySection.Top из выбранного типа и его Edges. Для чтения используют `context.Reader("rngRebarInput", "MySection.")`: после задания префикса можно обращаться к строке Top в блоках Main и Extra. В реестре рецепту указывают обе входные таблицы. При смене типа ключи обновляются, а введённые параметры армирования остаются для ручного изменения.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</si>
</sst>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27" x14ac:knownFonts="1">
    <font>
      <sz val="11"/>
      <color theme="1"/>
      <name val="Calibri"/>
      <family val="2"/>
      <charset val="204"/>
      <scheme val="minor"/>
    </font>
    <font>
      <b/>
      <sz val="11"/>
      <color theme="1"/>
      <name val="Calibri"/>
      <family val="2"/>
      <charset val="204"/>
      <scheme val="minor"/>
    </font>
    <font>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11"/>
      <color rgb="FF00000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u/>
      <sz val="9"/>
      <color theme="10"/>
      <name val="Arial"/>
      <family val="2"/>
      <charset val="204"/>
    </font>
    <font>
      <u/>
      <sz val="9"/>
      <color rgb="FF0000FF"/>
      <name val="Arial"/>
      <family val="2"/>
      <charset val="204"/>
    </font>
    <font>
      <b/>
      <sz val="12"/>
      <color rgb="FFFF0000"/>
      <name val="Arial"/>
      <family val="2"/>
      <charset val="204"/>
    </font>
  </fonts>
  <fills count="8">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AFAFA"/>
        <bgColor indexed="64"/>
      </patternFill>
    </fill>
    <fill>
      <patternFill patternType="solid">
        <fgColor rgb="FFBDD7EE"/>
        <bgColor indexed="64"/>
      </patternFill>
    </fill>
    <fill>
      <patternFill patternType="solid">
        <fgColor rgb="FFFFF2E6"/>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7" fillId="0" borderId="0" applyNumberFormat="0" applyFill="0" applyBorder="0" applyAlignment="0" applyProtection="0"/>
  </cellStyleXfs>
  <cellXfs count="82">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3" borderId="3" xfId="0" applyFont="1" applyFill="1" applyBorder="1" applyAlignment="1">
      <alignment horizontal="center" vertical="center"/>
    </xf>
    <xf numFmtId="0" fontId="3" fillId="4" borderId="3" xfId="0" applyFont="1" applyFill="1" applyBorder="1" applyAlignment="1">
      <alignment horizontal="center" vertical="center"/>
    </xf>
    <xf numFmtId="0" fontId="4" fillId="2" borderId="3" xfId="0" applyFont="1" applyFill="1" applyBorder="1" applyAlignment="1">
      <alignment horizontal="center" vertical="center"/>
    </xf>
    <xf numFmtId="0" fontId="4" fillId="2" borderId="3" xfId="0" applyFont="1" applyFill="1" applyBorder="1" applyAlignment="1">
      <alignment horizontal="right" vertical="center"/>
    </xf>
    <xf numFmtId="0" fontId="5" fillId="3" borderId="3" xfId="0" applyFont="1" applyFill="1" applyBorder="1" applyAlignment="1">
      <alignment horizontal="center" vertical="center"/>
    </xf>
    <xf numFmtId="0" fontId="5" fillId="3" borderId="3" xfId="0" applyFont="1" applyFill="1" applyBorder="1" applyAlignment="1">
      <alignment horizontal="right" vertical="center"/>
    </xf>
    <xf numFmtId="0" fontId="3" fillId="4" borderId="3" xfId="0" applyFont="1" applyFill="1" applyBorder="1" applyAlignment="1">
      <alignment horizontal="right" vertical="center"/>
    </xf>
    <xf numFmtId="0" fontId="6" fillId="4" borderId="3" xfId="0" applyFont="1" applyFill="1" applyBorder="1" applyAlignment="1">
      <alignment horizontal="center" vertical="center"/>
    </xf>
    <xf numFmtId="0" fontId="6" fillId="4" borderId="3" xfId="0" applyFont="1" applyFill="1" applyBorder="1" applyAlignment="1">
      <alignment horizontal="right" vertical="center"/>
    </xf>
    <xf numFmtId="0" fontId="8" fillId="0" borderId="0" xfId="0" applyFont="1"/>
    <xf numFmtId="0" fontId="8" fillId="2" borderId="1" xfId="0" applyFont="1" applyFill="1" applyBorder="1"/>
    <xf numFmtId="0" fontId="2" fillId="0" borderId="1" xfId="0" applyFont="1" applyBorder="1"/>
    <xf numFmtId="0" fontId="8" fillId="2" borderId="3" xfId="0" applyFont="1" applyFill="1" applyBorder="1"/>
    <xf numFmtId="0" fontId="8" fillId="2" borderId="3" xfId="0" applyFont="1" applyFill="1" applyBorder="1" applyAlignment="1">
      <alignment horizontal="center" vertical="center"/>
    </xf>
    <xf numFmtId="0" fontId="8" fillId="2" borderId="3" xfId="0" applyFont="1" applyFill="1" applyBorder="1" applyAlignment="1">
      <alignment horizontal="left"/>
    </xf>
    <xf numFmtId="0" fontId="2" fillId="0" borderId="3" xfId="0" applyFont="1" applyBorder="1"/>
    <xf numFmtId="0" fontId="2" fillId="0" borderId="3" xfId="0" applyFont="1" applyBorder="1" applyAlignment="1">
      <alignment horizontal="left"/>
    </xf>
    <xf numFmtId="0" fontId="9" fillId="3" borderId="3" xfId="0" applyFont="1" applyFill="1" applyBorder="1"/>
    <xf numFmtId="0" fontId="9" fillId="3" borderId="3" xfId="0" applyFont="1" applyFill="1" applyBorder="1" applyAlignment="1">
      <alignment horizontal="center" vertical="center"/>
    </xf>
    <xf numFmtId="0" fontId="8" fillId="2" borderId="4" xfId="0" applyFont="1" applyFill="1" applyBorder="1" applyAlignment="1">
      <alignment horizontal="left"/>
    </xf>
    <xf numFmtId="0" fontId="2" fillId="0" borderId="4" xfId="0" applyFont="1" applyBorder="1" applyAlignment="1">
      <alignment horizontal="left"/>
    </xf>
    <xf numFmtId="0" fontId="9" fillId="3" borderId="4" xfId="0" applyFont="1" applyFill="1" applyBorder="1" applyAlignment="1">
      <alignment horizontal="left"/>
    </xf>
    <xf numFmtId="0" fontId="2" fillId="3" borderId="3" xfId="0" applyFont="1" applyFill="1" applyBorder="1" applyAlignment="1">
      <alignment horizontal="center" vertical="center"/>
    </xf>
    <xf numFmtId="0" fontId="8" fillId="2" borderId="4" xfId="0" applyFont="1" applyFill="1" applyBorder="1" applyAlignment="1">
      <alignment horizontal="center" vertical="center"/>
    </xf>
    <xf numFmtId="0" fontId="2" fillId="3" borderId="4" xfId="0" applyFont="1" applyFill="1" applyBorder="1" applyAlignment="1">
      <alignment horizontal="center" vertical="center"/>
    </xf>
    <xf numFmtId="0" fontId="8" fillId="2" borderId="4" xfId="0" applyFont="1" applyFill="1" applyBorder="1"/>
    <xf numFmtId="0" fontId="9" fillId="3" borderId="4" xfId="0" applyFont="1" applyFill="1" applyBorder="1" applyAlignment="1">
      <alignment horizontal="center" vertical="center"/>
    </xf>
    <xf numFmtId="49" fontId="2" fillId="0" borderId="3" xfId="0" applyNumberFormat="1" applyFont="1" applyBorder="1" applyAlignment="1">
      <alignment horizontal="center" vertical="center"/>
    </xf>
    <xf numFmtId="0" fontId="10" fillId="0" borderId="0" xfId="0" applyFont="1"/>
    <xf numFmtId="0" fontId="10" fillId="0" borderId="0" xfId="0" applyFont="1" applyAlignment="1">
      <alignment wrapText="1"/>
    </xf>
    <xf numFmtId="0" fontId="10" fillId="0" borderId="5" xfId="0" applyFont="1" applyBorder="1" applyAlignment="1">
      <alignment vertical="top" wrapText="1"/>
    </xf>
    <xf numFmtId="0" fontId="11" fillId="3" borderId="5" xfId="0" applyFont="1" applyFill="1" applyBorder="1" applyAlignment="1">
      <alignment vertical="top" wrapText="1"/>
    </xf>
    <xf numFmtId="0" fontId="10" fillId="3" borderId="5" xfId="0" applyFont="1" applyFill="1" applyBorder="1" applyAlignment="1">
      <alignment vertical="top" wrapText="1"/>
    </xf>
    <xf numFmtId="0" fontId="11" fillId="2" borderId="5" xfId="0" applyFont="1" applyFill="1" applyBorder="1" applyAlignment="1">
      <alignment horizontal="left" vertical="top" wrapText="1"/>
    </xf>
    <xf numFmtId="0" fontId="11" fillId="0" borderId="5" xfId="0" applyFont="1" applyBorder="1" applyAlignment="1">
      <alignment vertical="top" wrapText="1"/>
    </xf>
    <xf numFmtId="0" fontId="10" fillId="0" borderId="5" xfId="0" applyFont="1" applyBorder="1" applyAlignment="1">
      <alignment horizontal="left" vertical="top" wrapText="1"/>
    </xf>
    <xf numFmtId="0" fontId="16" fillId="5" borderId="5" xfId="0" applyFont="1" applyFill="1" applyBorder="1" applyAlignment="1">
      <alignment horizontal="left" vertical="top" wrapText="1"/>
    </xf>
    <xf numFmtId="0" fontId="17" fillId="0" borderId="3" xfId="1" applyBorder="1" applyAlignment="1">
      <alignment horizontal="center" vertical="center"/>
    </xf>
    <xf numFmtId="0" fontId="18" fillId="3" borderId="0" xfId="1" applyFont="1" applyFill="1"/>
    <xf numFmtId="0" fontId="24" fillId="0" borderId="3" xfId="1" applyFont="1" applyBorder="1" applyAlignment="1">
      <alignment horizontal="center" vertical="center"/>
    </xf>
    <xf numFmtId="0" fontId="0" fillId="6" borderId="0" xfId="0" applyFill="1"/>
    <xf numFmtId="0" fontId="26" fillId="6" borderId="0" xfId="0" applyFont="1" applyFill="1" applyAlignment="1">
      <alignment horizontal="left" vertical="center"/>
    </xf>
    <xf numFmtId="0" fontId="1" fillId="0" borderId="2" xfId="0" applyFont="1" applyBorder="1"/>
    <xf numFmtId="0" fontId="2" fillId="0" borderId="3" xfId="0" applyFont="1" applyBorder="1" applyAlignment="1">
      <alignment horizontal="center" vertical="center"/>
    </xf>
    <xf numFmtId="0" fontId="8" fillId="2" borderId="3" xfId="0" applyFont="1" applyFill="1" applyBorder="1" applyAlignment="1">
      <alignment horizontal="center"/>
    </xf>
    <xf numFmtId="0" fontId="3" fillId="7" borderId="3" xfId="0" applyFont="1" applyFill="1" applyBorder="1" applyAlignment="1">
      <alignment horizontal="center" vertical="center"/>
    </xf>
    <xf numFmtId="0" fontId="2" fillId="7" borderId="3" xfId="0" applyFont="1" applyFill="1" applyBorder="1" applyAlignment="1">
      <alignment horizontal="center" vertical="center"/>
    </xf>
    <xf numFmtId="164" fontId="2" fillId="7" borderId="3" xfId="0" applyNumberFormat="1" applyFont="1" applyFill="1" applyBorder="1" applyAlignment="1">
      <alignment horizontal="center" vertical="center"/>
    </xf>
    <xf numFmtId="0" fontId="2" fillId="7" borderId="4" xfId="0" applyFont="1" applyFill="1" applyBorder="1" applyAlignment="1">
      <alignment horizontal="center" vertical="center"/>
    </xf>
    <xf numFmtId="0" fontId="8" fillId="7" borderId="3" xfId="0" applyFont="1" applyFill="1" applyBorder="1" applyAlignment="1">
      <alignment horizontal="center" vertical="center"/>
    </xf>
    <xf numFmtId="0" fontId="8" fillId="7" borderId="4" xfId="0" applyFont="1" applyFill="1" applyBorder="1" applyAlignment="1">
      <alignment horizontal="center" vertical="center"/>
    </xf>
    <xf numFmtId="49" fontId="2" fillId="7" borderId="3" xfId="0" applyNumberFormat="1" applyFont="1" applyFill="1" applyBorder="1" applyAlignment="1">
      <alignment horizontal="center" vertical="center"/>
    </xf>
    <xf numFmtId="0" fontId="8" fillId="2" borderId="3" xfId="0" applyFont="1" applyFill="1" applyBorder="1" applyAlignment="1">
      <alignment horizontal="right"/>
    </xf>
    <xf numFmtId="0" fontId="9" fillId="3" borderId="3" xfId="0" applyFont="1" applyFill="1" applyBorder="1" applyAlignment="1">
      <alignment horizontal="right"/>
    </xf>
    <xf numFmtId="0" fontId="2" fillId="0" borderId="3" xfId="0" applyFont="1" applyBorder="1" applyAlignment="1">
      <alignment horizontal="right"/>
    </xf>
    <xf numFmtId="0" fontId="2" fillId="0" borderId="3" xfId="0" applyFont="1" applyBorder="1" applyAlignment="1">
      <alignment horizontal="center" vertical="center"/>
    </xf>
    <xf numFmtId="0" fontId="4" fillId="3" borderId="3" xfId="0" applyFont="1" applyFill="1" applyBorder="1" applyAlignment="1">
      <alignment horizontal="left" vertical="center"/>
    </xf>
    <xf numFmtId="0" fontId="3" fillId="3" borderId="0" xfId="1" applyFont="1" applyFill="1"/>
    <xf numFmtId="0" fontId="2" fillId="0" borderId="0" xfId="0" applyFont="1"/>
    <xf numFmtId="0" fontId="18" fillId="3" borderId="0" xfId="1" applyFont="1" applyFill="1"/>
    <xf numFmtId="0" fontId="8" fillId="2" borderId="3" xfId="0" applyFont="1" applyFill="1" applyBorder="1" applyAlignment="1">
      <alignment horizontal="center"/>
    </xf>
    <xf numFmtId="0" fontId="8" fillId="2" borderId="4" xfId="0" applyFont="1" applyFill="1" applyBorder="1" applyAlignment="1">
      <alignment horizontal="center"/>
    </xf>
    <xf numFmtId="49" fontId="20" fillId="0" borderId="5" xfId="0" applyNumberFormat="1" applyFont="1" applyFill="1" applyBorder="1" applyAlignment="1">
      <alignment horizontal="left" vertical="top" wrapText="1"/>
    </xf>
    <xf numFmtId="49" fontId="21" fillId="2" borderId="5" xfId="0" applyNumberFormat="1" applyFont="1" applyFill="1" applyBorder="1" applyAlignment="1">
      <alignment horizontal="left" vertical="top" wrapText="1"/>
    </xf>
    <xf numFmtId="49" fontId="23" fillId="3" borderId="5" xfId="0" applyNumberFormat="1" applyFont="1" applyFill="1" applyBorder="1" applyAlignment="1">
      <alignment horizontal="left" vertical="top" wrapText="1"/>
    </xf>
    <xf numFmtId="49" fontId="11" fillId="0" borderId="5" xfId="0" applyNumberFormat="1" applyFont="1" applyBorder="1" applyAlignment="1">
      <alignment vertical="top" wrapText="1"/>
    </xf>
    <xf numFmtId="49" fontId="10" fillId="0" borderId="5" xfId="0" applyNumberFormat="1" applyFont="1" applyBorder="1" applyAlignment="1">
      <alignment vertical="top" wrapText="1"/>
    </xf>
    <xf numFmtId="0" fontId="12" fillId="3" borderId="5" xfId="0" applyFont="1" applyFill="1" applyBorder="1" applyAlignment="1">
      <alignment horizontal="left" vertical="top" wrapText="1"/>
    </xf>
    <xf numFmtId="49" fontId="22" fillId="3" borderId="5" xfId="0" applyNumberFormat="1" applyFont="1" applyFill="1" applyBorder="1" applyAlignment="1">
      <alignment horizontal="left" vertical="top" wrapText="1"/>
    </xf>
    <xf numFmtId="0" fontId="14" fillId="5" borderId="5" xfId="0" applyFont="1" applyFill="1" applyBorder="1" applyAlignment="1">
      <alignment horizontal="center" vertical="top" wrapText="1"/>
    </xf>
    <xf numFmtId="0" fontId="11" fillId="3" borderId="5" xfId="0" applyFont="1" applyFill="1" applyBorder="1" applyAlignment="1">
      <alignment vertical="top"/>
    </xf>
    <xf numFmtId="0" fontId="7" fillId="3" borderId="5" xfId="0" applyFont="1" applyFill="1" applyBorder="1" applyAlignment="1">
      <alignment horizontal="left" vertical="top" wrapText="1"/>
    </xf>
    <xf numFmtId="0" fontId="15" fillId="3" borderId="5" xfId="0" applyFont="1" applyFill="1" applyBorder="1" applyAlignment="1">
      <alignment horizontal="left" vertical="top" wrapText="1"/>
    </xf>
    <xf numFmtId="49" fontId="13" fillId="0" borderId="5" xfId="0" applyNumberFormat="1" applyFont="1" applyBorder="1" applyAlignment="1">
      <alignment vertical="top" wrapText="1"/>
    </xf>
    <xf numFmtId="0" fontId="1" fillId="0" borderId="0" xfId="0" applyFont="1"/>
    <xf numFmtId="0" fontId="0" fillId="0" borderId="0" xfId="0"/>
    <xf numFmtId="0" fontId="18" fillId="0" borderId="0" xfId="1" applyFont="1"/>
    <xf numFmtId="0" fontId="2" fillId="7" borderId="3"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5136-4EFB-B254-E7C91965B528}"/>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5136-4EFB-B254-E7C91965B528}"/>
            </c:ext>
          </c:extLst>
        </c:ser>
        <c:dLbls>
          <c:showLegendKey val="0"/>
          <c:showVal val="0"/>
          <c:showCatName val="0"/>
          <c:showSerName val="0"/>
          <c:showPercent val="0"/>
          <c:showBubbleSize val="0"/>
        </c:dLbls>
        <c:axId val="281339664"/>
        <c:axId val="281341960"/>
      </c:scatterChart>
      <c:valAx>
        <c:axId val="28133966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341960"/>
        <c:crossesAt val="0"/>
        <c:crossBetween val="midCat"/>
      </c:valAx>
      <c:valAx>
        <c:axId val="281341960"/>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33966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677C-4BE2-AC67-D83BCE9161BD}"/>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677C-4BE2-AC67-D83BCE9161BD}"/>
            </c:ext>
          </c:extLst>
        </c:ser>
        <c:dLbls>
          <c:showLegendKey val="0"/>
          <c:showVal val="0"/>
          <c:showCatName val="0"/>
          <c:showSerName val="0"/>
          <c:showPercent val="0"/>
          <c:showBubbleSize val="0"/>
        </c:dLbls>
        <c:axId val="281336712"/>
        <c:axId val="281339992"/>
      </c:scatterChart>
      <c:valAx>
        <c:axId val="28133671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339992"/>
        <c:crossesAt val="0"/>
        <c:crossBetween val="midCat"/>
      </c:valAx>
      <c:valAx>
        <c:axId val="281339992"/>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33671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E114EF1F-9E76-4394-8D58-76A227A6E2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0D532F8-3AE7-4BBF-A75D-8F9AC61C69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97</xdr:row>
      <xdr:rowOff>47625</xdr:rowOff>
    </xdr:from>
    <xdr:to>
      <xdr:col>1</xdr:col>
      <xdr:colOff>7385050</xdr:colOff>
      <xdr:row>97</xdr:row>
      <xdr:rowOff>485775</xdr:rowOff>
    </xdr:to>
    <xdr:pic>
      <xdr:nvPicPr>
        <xdr:cNvPr id="3" name="NDMHelpFormula_001" descr="M_x = M_{x,user} + N·(Y_ref - Y_calc)">
          <a:extLst>
            <a:ext uri="{FF2B5EF4-FFF2-40B4-BE49-F238E27FC236}">
              <a16:creationId xmlns:a16="http://schemas.microsoft.com/office/drawing/2014/main" id="{D043DB89-0B6C-4648-99D4-631CE75651B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325850"/>
          <a:ext cx="3111500" cy="438150"/>
        </a:xfrm>
        <a:prstGeom prst="rect">
          <a:avLst/>
        </a:prstGeom>
      </xdr:spPr>
    </xdr:pic>
    <xdr:clientData/>
  </xdr:twoCellAnchor>
  <xdr:twoCellAnchor>
    <xdr:from>
      <xdr:col>1</xdr:col>
      <xdr:colOff>4270375</xdr:colOff>
      <xdr:row>99</xdr:row>
      <xdr:rowOff>47627</xdr:rowOff>
    </xdr:from>
    <xdr:to>
      <xdr:col>1</xdr:col>
      <xdr:colOff>7388225</xdr:colOff>
      <xdr:row>99</xdr:row>
      <xdr:rowOff>485777</xdr:rowOff>
    </xdr:to>
    <xdr:pic>
      <xdr:nvPicPr>
        <xdr:cNvPr id="5" name="NDMHelpFormula_002" descr="M_y = M_{y,user} + N·(X_ref - X_calc)">
          <a:extLst>
            <a:ext uri="{FF2B5EF4-FFF2-40B4-BE49-F238E27FC236}">
              <a16:creationId xmlns:a16="http://schemas.microsoft.com/office/drawing/2014/main" id="{FB9B0AB3-5221-46FE-86D7-FEA6CBC55B4A}"/>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021177"/>
          <a:ext cx="3117850" cy="438150"/>
        </a:xfrm>
        <a:prstGeom prst="rect">
          <a:avLst/>
        </a:prstGeom>
      </xdr:spPr>
    </xdr:pic>
    <xdr:clientData/>
  </xdr:twoCellAnchor>
  <xdr:twoCellAnchor>
    <xdr:from>
      <xdr:col>1</xdr:col>
      <xdr:colOff>4467225</xdr:colOff>
      <xdr:row>101</xdr:row>
      <xdr:rowOff>47625</xdr:rowOff>
    </xdr:from>
    <xdr:to>
      <xdr:col>1</xdr:col>
      <xdr:colOff>7191375</xdr:colOff>
      <xdr:row>101</xdr:row>
      <xdr:rowOff>485775</xdr:rowOff>
    </xdr:to>
    <xdr:pic>
      <xdr:nvPicPr>
        <xdr:cNvPr id="7" name="NDMHelpFormula_003" descr="ε(x,y) = ε_0 + κ_x·y + κ_y·x">
          <a:extLst>
            <a:ext uri="{FF2B5EF4-FFF2-40B4-BE49-F238E27FC236}">
              <a16:creationId xmlns:a16="http://schemas.microsoft.com/office/drawing/2014/main" id="{1DA09C8B-BD38-4F58-AF91-C5416CD6B8D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7716500"/>
          <a:ext cx="2724150" cy="438150"/>
        </a:xfrm>
        <a:prstGeom prst="rect">
          <a:avLst/>
        </a:prstGeom>
      </xdr:spPr>
    </xdr:pic>
    <xdr:clientData/>
  </xdr:twoCellAnchor>
  <xdr:twoCellAnchor>
    <xdr:from>
      <xdr:col>1</xdr:col>
      <xdr:colOff>3041650</xdr:colOff>
      <xdr:row>105</xdr:row>
      <xdr:rowOff>47625</xdr:rowOff>
    </xdr:from>
    <xdr:to>
      <xdr:col>2</xdr:col>
      <xdr:colOff>701675</xdr:colOff>
      <xdr:row>105</xdr:row>
      <xdr:rowOff>485775</xdr:rowOff>
    </xdr:to>
    <xdr:pic>
      <xdr:nvPicPr>
        <xdr:cNvPr id="9" name="NDMHelpFormula_004" descr="|N_int - N| ≤ T_N;    |Mx_int - Mx| ≤ T_Mx;    |My_int - My| ≤ T_My">
          <a:extLst>
            <a:ext uri="{FF2B5EF4-FFF2-40B4-BE49-F238E27FC236}">
              <a16:creationId xmlns:a16="http://schemas.microsoft.com/office/drawing/2014/main" id="{A57D9A27-0D11-4A9F-A388-51837B6E4606}"/>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8783300"/>
          <a:ext cx="5575300" cy="438150"/>
        </a:xfrm>
        <a:prstGeom prst="rect">
          <a:avLst/>
        </a:prstGeom>
      </xdr:spPr>
    </xdr:pic>
    <xdr:clientData/>
  </xdr:twoCellAnchor>
  <xdr:twoCellAnchor>
    <xdr:from>
      <xdr:col>1</xdr:col>
      <xdr:colOff>4743450</xdr:colOff>
      <xdr:row>136</xdr:row>
      <xdr:rowOff>47623</xdr:rowOff>
    </xdr:from>
    <xdr:to>
      <xdr:col>1</xdr:col>
      <xdr:colOff>6915150</xdr:colOff>
      <xdr:row>136</xdr:row>
      <xdr:rowOff>485773</xdr:rowOff>
    </xdr:to>
    <xdr:pic>
      <xdr:nvPicPr>
        <xdr:cNvPr id="11" name="NDMHelpFormula_005" descr="N(λ) = N_0 + λ·N_base">
          <a:extLst>
            <a:ext uri="{FF2B5EF4-FFF2-40B4-BE49-F238E27FC236}">
              <a16:creationId xmlns:a16="http://schemas.microsoft.com/office/drawing/2014/main" id="{946A840A-BB3C-4DC7-9DB0-9733E42EB808}"/>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4507823"/>
          <a:ext cx="2171700" cy="438150"/>
        </a:xfrm>
        <a:prstGeom prst="rect">
          <a:avLst/>
        </a:prstGeom>
      </xdr:spPr>
    </xdr:pic>
    <xdr:clientData/>
  </xdr:twoCellAnchor>
  <xdr:twoCellAnchor>
    <xdr:from>
      <xdr:col>1</xdr:col>
      <xdr:colOff>3267075</xdr:colOff>
      <xdr:row>138</xdr:row>
      <xdr:rowOff>47625</xdr:rowOff>
    </xdr:from>
    <xdr:to>
      <xdr:col>2</xdr:col>
      <xdr:colOff>476250</xdr:colOff>
      <xdr:row>138</xdr:row>
      <xdr:rowOff>485775</xdr:rowOff>
    </xdr:to>
    <xdr:pic>
      <xdr:nvPicPr>
        <xdr:cNvPr id="13" name="NDMHelpFormula_006" descr="M_x(λ) = M_{x,0} + λ·M_{x,base};    M_y(λ) = M_{y,0} + λ·M_{y,base}">
          <a:extLst>
            <a:ext uri="{FF2B5EF4-FFF2-40B4-BE49-F238E27FC236}">
              <a16:creationId xmlns:a16="http://schemas.microsoft.com/office/drawing/2014/main" id="{8BF5826B-571D-4DA5-A381-46C4E450DBEA}"/>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203150"/>
          <a:ext cx="5124450" cy="438150"/>
        </a:xfrm>
        <a:prstGeom prst="rect">
          <a:avLst/>
        </a:prstGeom>
      </xdr:spPr>
    </xdr:pic>
    <xdr:clientData/>
  </xdr:twoCellAnchor>
  <xdr:twoCellAnchor>
    <xdr:from>
      <xdr:col>1</xdr:col>
      <xdr:colOff>4549775</xdr:colOff>
      <xdr:row>152</xdr:row>
      <xdr:rowOff>50800</xdr:rowOff>
    </xdr:from>
    <xdr:to>
      <xdr:col>1</xdr:col>
      <xdr:colOff>7108825</xdr:colOff>
      <xdr:row>152</xdr:row>
      <xdr:rowOff>787400</xdr:rowOff>
    </xdr:to>
    <xdr:pic>
      <xdr:nvPicPr>
        <xdr:cNvPr id="15" name="NDMHelpFormula_007" descr="max(|ε_b|/ε_{b,ult}; |ε_s|/ε_{s,ult}) = 1">
          <a:extLst>
            <a:ext uri="{FF2B5EF4-FFF2-40B4-BE49-F238E27FC236}">
              <a16:creationId xmlns:a16="http://schemas.microsoft.com/office/drawing/2014/main" id="{417F5104-FA92-4E34-A961-D32DEBBB34E7}"/>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7892375"/>
          <a:ext cx="2559050" cy="736600"/>
        </a:xfrm>
        <a:prstGeom prst="rect">
          <a:avLst/>
        </a:prstGeom>
      </xdr:spPr>
    </xdr:pic>
    <xdr:clientData/>
  </xdr:twoCellAnchor>
  <xdr:twoCellAnchor>
    <xdr:from>
      <xdr:col>1</xdr:col>
      <xdr:colOff>4991100</xdr:colOff>
      <xdr:row>166</xdr:row>
      <xdr:rowOff>47625</xdr:rowOff>
    </xdr:from>
    <xdr:to>
      <xdr:col>1</xdr:col>
      <xdr:colOff>6667500</xdr:colOff>
      <xdr:row>166</xdr:row>
      <xdr:rowOff>485775</xdr:rowOff>
    </xdr:to>
    <xdr:pic>
      <xdr:nvPicPr>
        <xdr:cNvPr id="17" name="NDMHelpFormula_008" descr="SF_capacity = λ_ult">
          <a:extLst>
            <a:ext uri="{FF2B5EF4-FFF2-40B4-BE49-F238E27FC236}">
              <a16:creationId xmlns:a16="http://schemas.microsoft.com/office/drawing/2014/main" id="{87338FA7-691A-49D1-AF8A-2426E47A9D81}"/>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0927675"/>
          <a:ext cx="1676400" cy="438150"/>
        </a:xfrm>
        <a:prstGeom prst="rect">
          <a:avLst/>
        </a:prstGeom>
      </xdr:spPr>
    </xdr:pic>
    <xdr:clientData/>
  </xdr:twoCellAnchor>
  <xdr:twoCellAnchor>
    <xdr:from>
      <xdr:col>1</xdr:col>
      <xdr:colOff>4454525</xdr:colOff>
      <xdr:row>182</xdr:row>
      <xdr:rowOff>47628</xdr:rowOff>
    </xdr:from>
    <xdr:to>
      <xdr:col>1</xdr:col>
      <xdr:colOff>7204075</xdr:colOff>
      <xdr:row>182</xdr:row>
      <xdr:rowOff>485778</xdr:rowOff>
    </xdr:to>
    <xdr:pic>
      <xdr:nvPicPr>
        <xdr:cNvPr id="19" name="NDMHelpFormula_009" descr="a_crc ≤ a_crc,ult      СП 63, п. 8.2.6, ф. (8.118)">
          <a:extLst>
            <a:ext uri="{FF2B5EF4-FFF2-40B4-BE49-F238E27FC236}">
              <a16:creationId xmlns:a16="http://schemas.microsoft.com/office/drawing/2014/main" id="{068F13EC-9537-460D-8A9D-47C28AE1303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118553"/>
          <a:ext cx="2749550" cy="438150"/>
        </a:xfrm>
        <a:prstGeom prst="rect">
          <a:avLst/>
        </a:prstGeom>
      </xdr:spPr>
    </xdr:pic>
    <xdr:clientData/>
  </xdr:twoCellAnchor>
  <xdr:twoCellAnchor>
    <xdr:from>
      <xdr:col>1</xdr:col>
      <xdr:colOff>3540125</xdr:colOff>
      <xdr:row>184</xdr:row>
      <xdr:rowOff>50797</xdr:rowOff>
    </xdr:from>
    <xdr:to>
      <xdr:col>2</xdr:col>
      <xdr:colOff>203200</xdr:colOff>
      <xdr:row>184</xdr:row>
      <xdr:rowOff>787397</xdr:rowOff>
    </xdr:to>
    <xdr:pic>
      <xdr:nvPicPr>
        <xdr:cNvPr id="21" name="NDMHelpFormula_010" descr="a_crc = φ_1·φ_2·φ_3·ψ_s · (σ_s) / (E_s) · l_s      СП 63, п. 8.2.15, ф. (8.128)">
          <a:extLst>
            <a:ext uri="{FF2B5EF4-FFF2-40B4-BE49-F238E27FC236}">
              <a16:creationId xmlns:a16="http://schemas.microsoft.com/office/drawing/2014/main" id="{B35FF20E-2A38-40A3-8106-AB51C2FEE086}"/>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4817047"/>
          <a:ext cx="4578350" cy="736600"/>
        </a:xfrm>
        <a:prstGeom prst="rect">
          <a:avLst/>
        </a:prstGeom>
      </xdr:spPr>
    </xdr:pic>
    <xdr:clientData/>
  </xdr:twoCellAnchor>
  <xdr:twoCellAnchor>
    <xdr:from>
      <xdr:col>1</xdr:col>
      <xdr:colOff>2409825</xdr:colOff>
      <xdr:row>191</xdr:row>
      <xdr:rowOff>47622</xdr:rowOff>
    </xdr:from>
    <xdr:to>
      <xdr:col>3</xdr:col>
      <xdr:colOff>85725</xdr:colOff>
      <xdr:row>191</xdr:row>
      <xdr:rowOff>485772</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21CC0450-3E8F-4824-A7BB-CD5871E22E0C}"/>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6671247"/>
          <a:ext cx="6838950" cy="438150"/>
        </a:xfrm>
        <a:prstGeom prst="rect">
          <a:avLst/>
        </a:prstGeom>
      </xdr:spPr>
    </xdr:pic>
    <xdr:clientData/>
  </xdr:twoCellAnchor>
  <xdr:twoCellAnchor>
    <xdr:from>
      <xdr:col>1</xdr:col>
      <xdr:colOff>4635500</xdr:colOff>
      <xdr:row>200</xdr:row>
      <xdr:rowOff>47625</xdr:rowOff>
    </xdr:from>
    <xdr:to>
      <xdr:col>1</xdr:col>
      <xdr:colOff>7023100</xdr:colOff>
      <xdr:row>200</xdr:row>
      <xdr:rowOff>485775</xdr:rowOff>
    </xdr:to>
    <xdr:pic>
      <xdr:nvPicPr>
        <xdr:cNvPr id="25" name="NDMHelpFormula_012" descr="N &gt; N_crc      СП 63, п. 8.2.4, ф. (8.117)">
          <a:extLst>
            <a:ext uri="{FF2B5EF4-FFF2-40B4-BE49-F238E27FC236}">
              <a16:creationId xmlns:a16="http://schemas.microsoft.com/office/drawing/2014/main" id="{CA1AA18A-C8CC-4475-A26D-AB367CC2FB2D}"/>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8547675"/>
          <a:ext cx="2387600" cy="438150"/>
        </a:xfrm>
        <a:prstGeom prst="rect">
          <a:avLst/>
        </a:prstGeom>
      </xdr:spPr>
    </xdr:pic>
    <xdr:clientData/>
  </xdr:twoCellAnchor>
  <xdr:twoCellAnchor>
    <xdr:from>
      <xdr:col>1</xdr:col>
      <xdr:colOff>4127500</xdr:colOff>
      <xdr:row>202</xdr:row>
      <xdr:rowOff>47625</xdr:rowOff>
    </xdr:from>
    <xdr:to>
      <xdr:col>1</xdr:col>
      <xdr:colOff>7531100</xdr:colOff>
      <xdr:row>202</xdr:row>
      <xdr:rowOff>485775</xdr:rowOff>
    </xdr:to>
    <xdr:pic>
      <xdr:nvPicPr>
        <xdr:cNvPr id="27" name="NDMHelpFormula_013" descr="N_crc = A_red · R_bt,ser      СП 63, п. 8.2.13, ф. (8.127)">
          <a:extLst>
            <a:ext uri="{FF2B5EF4-FFF2-40B4-BE49-F238E27FC236}">
              <a16:creationId xmlns:a16="http://schemas.microsoft.com/office/drawing/2014/main" id="{5C89A7DE-8ED5-45C2-854F-78A98A19953E}"/>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243000"/>
          <a:ext cx="3403600" cy="438150"/>
        </a:xfrm>
        <a:prstGeom prst="rect">
          <a:avLst/>
        </a:prstGeom>
      </xdr:spPr>
    </xdr:pic>
    <xdr:clientData/>
  </xdr:twoCellAnchor>
  <xdr:twoCellAnchor>
    <xdr:from>
      <xdr:col>1</xdr:col>
      <xdr:colOff>4524375</xdr:colOff>
      <xdr:row>204</xdr:row>
      <xdr:rowOff>50800</xdr:rowOff>
    </xdr:from>
    <xdr:to>
      <xdr:col>1</xdr:col>
      <xdr:colOff>7134225</xdr:colOff>
      <xdr:row>204</xdr:row>
      <xdr:rowOff>787400</xdr:rowOff>
    </xdr:to>
    <xdr:pic>
      <xdr:nvPicPr>
        <xdr:cNvPr id="29" name="NDMHelpFormula_014" descr="A_red = A_b + A_s,total · E_s/E_b">
          <a:extLst>
            <a:ext uri="{FF2B5EF4-FFF2-40B4-BE49-F238E27FC236}">
              <a16:creationId xmlns:a16="http://schemas.microsoft.com/office/drawing/2014/main" id="{44101B57-FD15-4711-AB01-2FA808F18E96}"/>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39941500"/>
          <a:ext cx="2609850" cy="736600"/>
        </a:xfrm>
        <a:prstGeom prst="rect">
          <a:avLst/>
        </a:prstGeom>
      </xdr:spPr>
    </xdr:pic>
    <xdr:clientData/>
  </xdr:twoCellAnchor>
  <xdr:twoCellAnchor>
    <xdr:from>
      <xdr:col>1</xdr:col>
      <xdr:colOff>5060950</xdr:colOff>
      <xdr:row>206</xdr:row>
      <xdr:rowOff>50800</xdr:rowOff>
    </xdr:from>
    <xdr:to>
      <xdr:col>1</xdr:col>
      <xdr:colOff>6597650</xdr:colOff>
      <xdr:row>206</xdr:row>
      <xdr:rowOff>787400</xdr:rowOff>
    </xdr:to>
    <xdr:pic>
      <xdr:nvPicPr>
        <xdr:cNvPr id="31" name="NDMHelpFormula_015" descr="λ_crc = (N_crc) / (N)">
          <a:extLst>
            <a:ext uri="{FF2B5EF4-FFF2-40B4-BE49-F238E27FC236}">
              <a16:creationId xmlns:a16="http://schemas.microsoft.com/office/drawing/2014/main" id="{2BDBBFE5-51C8-4B2E-867E-C4F0C8A4D801}"/>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0941625"/>
          <a:ext cx="1536700" cy="736600"/>
        </a:xfrm>
        <a:prstGeom prst="rect">
          <a:avLst/>
        </a:prstGeom>
      </xdr:spPr>
    </xdr:pic>
    <xdr:clientData/>
  </xdr:twoCellAnchor>
  <xdr:twoCellAnchor>
    <xdr:from>
      <xdr:col>1</xdr:col>
      <xdr:colOff>4514850</xdr:colOff>
      <xdr:row>210</xdr:row>
      <xdr:rowOff>47622</xdr:rowOff>
    </xdr:from>
    <xdr:to>
      <xdr:col>1</xdr:col>
      <xdr:colOff>7143750</xdr:colOff>
      <xdr:row>210</xdr:row>
      <xdr:rowOff>485772</xdr:rowOff>
    </xdr:to>
    <xdr:pic>
      <xdr:nvPicPr>
        <xdr:cNvPr id="33" name="NDMHelpFormula_016" descr="ε_{bt,ult} = ε_{bt2}      СП 63, п. 8.2.14 и 8.1.30">
          <a:extLst>
            <a:ext uri="{FF2B5EF4-FFF2-40B4-BE49-F238E27FC236}">
              <a16:creationId xmlns:a16="http://schemas.microsoft.com/office/drawing/2014/main" id="{8EAC184A-FF6A-4536-B4F7-3763B95FE577}"/>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2310047"/>
          <a:ext cx="2628900" cy="438150"/>
        </a:xfrm>
        <a:prstGeom prst="rect">
          <a:avLst/>
        </a:prstGeom>
      </xdr:spPr>
    </xdr:pic>
    <xdr:clientData/>
  </xdr:twoCellAnchor>
  <xdr:twoCellAnchor>
    <xdr:from>
      <xdr:col>1</xdr:col>
      <xdr:colOff>3603625</xdr:colOff>
      <xdr:row>213</xdr:row>
      <xdr:rowOff>50800</xdr:rowOff>
    </xdr:from>
    <xdr:to>
      <xdr:col>2</xdr:col>
      <xdr:colOff>139700</xdr:colOff>
      <xdr:row>213</xdr:row>
      <xdr:rowOff>787400</xdr:rowOff>
    </xdr:to>
    <xdr:pic>
      <xdr:nvPicPr>
        <xdr:cNvPr id="35" name="NDMHelpFormula_017" descr="ε_{bt,ult} = ε_{bt2} - (ε_{bt2} - ε_{bt0}) · ε_1/ε_2">
          <a:extLst>
            <a:ext uri="{FF2B5EF4-FFF2-40B4-BE49-F238E27FC236}">
              <a16:creationId xmlns:a16="http://schemas.microsoft.com/office/drawing/2014/main" id="{2DD3D2DC-7F66-4DAE-880B-29FF0C1D9478}"/>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170475"/>
          <a:ext cx="4451350" cy="736600"/>
        </a:xfrm>
        <a:prstGeom prst="rect">
          <a:avLst/>
        </a:prstGeom>
      </xdr:spPr>
    </xdr:pic>
    <xdr:clientData/>
  </xdr:twoCellAnchor>
  <xdr:twoCellAnchor>
    <xdr:from>
      <xdr:col>1</xdr:col>
      <xdr:colOff>4203700</xdr:colOff>
      <xdr:row>222</xdr:row>
      <xdr:rowOff>47625</xdr:rowOff>
    </xdr:from>
    <xdr:to>
      <xdr:col>1</xdr:col>
      <xdr:colOff>7454900</xdr:colOff>
      <xdr:row>222</xdr:row>
      <xdr:rowOff>485775</xdr:rowOff>
    </xdr:to>
    <xdr:pic>
      <xdr:nvPicPr>
        <xdr:cNvPr id="37" name="NDMHelpFormula_018" descr="h_bt = min(max(x_t; 2a_s); 0.5·h)">
          <a:extLst>
            <a:ext uri="{FF2B5EF4-FFF2-40B4-BE49-F238E27FC236}">
              <a16:creationId xmlns:a16="http://schemas.microsoft.com/office/drawing/2014/main" id="{85CBD5B0-5466-4B93-8140-6E6F9C49D215}"/>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5348525"/>
          <a:ext cx="3251200" cy="438150"/>
        </a:xfrm>
        <a:prstGeom prst="rect">
          <a:avLst/>
        </a:prstGeom>
      </xdr:spPr>
    </xdr:pic>
    <xdr:clientData/>
  </xdr:twoCellAnchor>
  <xdr:twoCellAnchor>
    <xdr:from>
      <xdr:col>1</xdr:col>
      <xdr:colOff>4762500</xdr:colOff>
      <xdr:row>231</xdr:row>
      <xdr:rowOff>50800</xdr:rowOff>
    </xdr:from>
    <xdr:to>
      <xdr:col>1</xdr:col>
      <xdr:colOff>6896100</xdr:colOff>
      <xdr:row>231</xdr:row>
      <xdr:rowOff>787400</xdr:rowOff>
    </xdr:to>
    <xdr:pic>
      <xdr:nvPicPr>
        <xdr:cNvPr id="39" name="NDMHelpFormula_019" descr="σ_s = (Σ(A_s,i · σ_s,i)) / (ΣA_s,i)">
          <a:extLst>
            <a:ext uri="{FF2B5EF4-FFF2-40B4-BE49-F238E27FC236}">
              <a16:creationId xmlns:a16="http://schemas.microsoft.com/office/drawing/2014/main" id="{A1CD6AF6-E1EC-476B-BE00-55595A9A931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228125"/>
          <a:ext cx="2133600" cy="736600"/>
        </a:xfrm>
        <a:prstGeom prst="rect">
          <a:avLst/>
        </a:prstGeom>
      </xdr:spPr>
    </xdr:pic>
    <xdr:clientData/>
  </xdr:twoCellAnchor>
  <xdr:twoCellAnchor>
    <xdr:from>
      <xdr:col>1</xdr:col>
      <xdr:colOff>4752975</xdr:colOff>
      <xdr:row>234</xdr:row>
      <xdr:rowOff>50800</xdr:rowOff>
    </xdr:from>
    <xdr:to>
      <xdr:col>1</xdr:col>
      <xdr:colOff>6905625</xdr:colOff>
      <xdr:row>234</xdr:row>
      <xdr:rowOff>787400</xdr:rowOff>
    </xdr:to>
    <xdr:pic>
      <xdr:nvPicPr>
        <xdr:cNvPr id="41" name="NDMHelpFormula_020" descr="d_s,eq = (Σ(n_i·d_i^2)) / (Σ(n_i·d_i))">
          <a:extLst>
            <a:ext uri="{FF2B5EF4-FFF2-40B4-BE49-F238E27FC236}">
              <a16:creationId xmlns:a16="http://schemas.microsoft.com/office/drawing/2014/main" id="{9F1E442E-74A5-4244-BC29-3FA35B2B30D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8390175"/>
          <a:ext cx="2152650" cy="736600"/>
        </a:xfrm>
        <a:prstGeom prst="rect">
          <a:avLst/>
        </a:prstGeom>
      </xdr:spPr>
    </xdr:pic>
    <xdr:clientData/>
  </xdr:twoCellAnchor>
  <xdr:twoCellAnchor>
    <xdr:from>
      <xdr:col>1</xdr:col>
      <xdr:colOff>3971925</xdr:colOff>
      <xdr:row>237</xdr:row>
      <xdr:rowOff>50797</xdr:rowOff>
    </xdr:from>
    <xdr:to>
      <xdr:col>1</xdr:col>
      <xdr:colOff>7686675</xdr:colOff>
      <xdr:row>237</xdr:row>
      <xdr:rowOff>787397</xdr:rowOff>
    </xdr:to>
    <xdr:pic>
      <xdr:nvPicPr>
        <xdr:cNvPr id="43" name="NDMHelpFormula_021" descr="l_{s,0} = 0.5 · (A_bt) / (A_s) · d_s,eq      СП 63, п. 8.2.17, ф. (8.136)">
          <a:extLst>
            <a:ext uri="{FF2B5EF4-FFF2-40B4-BE49-F238E27FC236}">
              <a16:creationId xmlns:a16="http://schemas.microsoft.com/office/drawing/2014/main" id="{669CE4DA-33FA-4846-9FE4-09B282BC15E5}"/>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49599847"/>
          <a:ext cx="3714750" cy="736600"/>
        </a:xfrm>
        <a:prstGeom prst="rect">
          <a:avLst/>
        </a:prstGeom>
      </xdr:spPr>
    </xdr:pic>
    <xdr:clientData/>
  </xdr:twoCellAnchor>
  <xdr:twoCellAnchor>
    <xdr:from>
      <xdr:col>1</xdr:col>
      <xdr:colOff>4200525</xdr:colOff>
      <xdr:row>239</xdr:row>
      <xdr:rowOff>47625</xdr:rowOff>
    </xdr:from>
    <xdr:to>
      <xdr:col>1</xdr:col>
      <xdr:colOff>7458075</xdr:colOff>
      <xdr:row>239</xdr:row>
      <xdr:rowOff>485775</xdr:rowOff>
    </xdr:to>
    <xdr:pic>
      <xdr:nvPicPr>
        <xdr:cNvPr id="45" name="NDMHelpFormula_022" descr="l_s = max(l_{s,0}; 10·d_s,eq; 100 мм)">
          <a:extLst>
            <a:ext uri="{FF2B5EF4-FFF2-40B4-BE49-F238E27FC236}">
              <a16:creationId xmlns:a16="http://schemas.microsoft.com/office/drawing/2014/main" id="{520C50F6-4F69-403A-A2F8-2BE79563B7A2}"/>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0596800"/>
          <a:ext cx="3257550" cy="438150"/>
        </a:xfrm>
        <a:prstGeom prst="rect">
          <a:avLst/>
        </a:prstGeom>
      </xdr:spPr>
    </xdr:pic>
    <xdr:clientData/>
  </xdr:twoCellAnchor>
  <xdr:twoCellAnchor>
    <xdr:from>
      <xdr:col>1</xdr:col>
      <xdr:colOff>3848100</xdr:colOff>
      <xdr:row>241</xdr:row>
      <xdr:rowOff>47625</xdr:rowOff>
    </xdr:from>
    <xdr:to>
      <xdr:col>1</xdr:col>
      <xdr:colOff>7810500</xdr:colOff>
      <xdr:row>241</xdr:row>
      <xdr:rowOff>485775</xdr:rowOff>
    </xdr:to>
    <xdr:pic>
      <xdr:nvPicPr>
        <xdr:cNvPr id="47" name="NDMHelpFormula_023" descr="l_s = min(l_s; 40·d_s,eq; 400 мм)      СП 63, п. 8.2.17">
          <a:extLst>
            <a:ext uri="{FF2B5EF4-FFF2-40B4-BE49-F238E27FC236}">
              <a16:creationId xmlns:a16="http://schemas.microsoft.com/office/drawing/2014/main" id="{8C533AA0-5078-4B32-868B-7ADC1A633C89}"/>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1292125"/>
          <a:ext cx="3962400" cy="438150"/>
        </a:xfrm>
        <a:prstGeom prst="rect">
          <a:avLst/>
        </a:prstGeom>
      </xdr:spPr>
    </xdr:pic>
    <xdr:clientData/>
  </xdr:twoCellAnchor>
  <xdr:twoCellAnchor>
    <xdr:from>
      <xdr:col>1</xdr:col>
      <xdr:colOff>4044950</xdr:colOff>
      <xdr:row>251</xdr:row>
      <xdr:rowOff>50800</xdr:rowOff>
    </xdr:from>
    <xdr:to>
      <xdr:col>1</xdr:col>
      <xdr:colOff>7613650</xdr:colOff>
      <xdr:row>251</xdr:row>
      <xdr:rowOff>787400</xdr:rowOff>
    </xdr:to>
    <xdr:pic>
      <xdr:nvPicPr>
        <xdr:cNvPr id="49" name="NDMHelpFormula_024" descr="ψ_s = 1 - 0.8 · (σ_s,crc) / (σ_s)       СП 63, п. 8.2.18, ф. (8.137)">
          <a:extLst>
            <a:ext uri="{FF2B5EF4-FFF2-40B4-BE49-F238E27FC236}">
              <a16:creationId xmlns:a16="http://schemas.microsoft.com/office/drawing/2014/main" id="{77ACDAED-4D72-4E99-89E6-D6A165E8E774}"/>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3333650"/>
          <a:ext cx="3568700" cy="736600"/>
        </a:xfrm>
        <a:prstGeom prst="rect">
          <a:avLst/>
        </a:prstGeom>
      </xdr:spPr>
    </xdr:pic>
    <xdr:clientData/>
  </xdr:twoCellAnchor>
  <xdr:twoCellAnchor>
    <xdr:from>
      <xdr:col>1</xdr:col>
      <xdr:colOff>4933950</xdr:colOff>
      <xdr:row>261</xdr:row>
      <xdr:rowOff>50800</xdr:rowOff>
    </xdr:from>
    <xdr:to>
      <xdr:col>1</xdr:col>
      <xdr:colOff>6724650</xdr:colOff>
      <xdr:row>261</xdr:row>
      <xdr:rowOff>787400</xdr:rowOff>
    </xdr:to>
    <xdr:pic>
      <xdr:nvPicPr>
        <xdr:cNvPr id="51" name="NDMHelpFormula_025" descr="SF_crc = (a_crc,ult) / (a_crc)">
          <a:extLst>
            <a:ext uri="{FF2B5EF4-FFF2-40B4-BE49-F238E27FC236}">
              <a16:creationId xmlns:a16="http://schemas.microsoft.com/office/drawing/2014/main" id="{971F1C36-596A-4A00-B04C-007E4CDC2725}"/>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5676800"/>
          <a:ext cx="1790700" cy="736600"/>
        </a:xfrm>
        <a:prstGeom prst="rect">
          <a:avLst/>
        </a:prstGeom>
      </xdr:spPr>
    </xdr:pic>
    <xdr:clientData/>
  </xdr:twoCellAnchor>
  <xdr:twoCellAnchor>
    <xdr:from>
      <xdr:col>1</xdr:col>
      <xdr:colOff>5003800</xdr:colOff>
      <xdr:row>267</xdr:row>
      <xdr:rowOff>47625</xdr:rowOff>
    </xdr:from>
    <xdr:to>
      <xdr:col>1</xdr:col>
      <xdr:colOff>6654800</xdr:colOff>
      <xdr:row>267</xdr:row>
      <xdr:rowOff>485775</xdr:rowOff>
    </xdr:to>
    <xdr:pic>
      <xdr:nvPicPr>
        <xdr:cNvPr id="53" name="NDMHelpFormula_026" descr="σ_c,max ≤ R_b,mc2">
          <a:extLst>
            <a:ext uri="{FF2B5EF4-FFF2-40B4-BE49-F238E27FC236}">
              <a16:creationId xmlns:a16="http://schemas.microsoft.com/office/drawing/2014/main" id="{950CC1C1-947A-42D9-AEB0-3E864D1A5D4B}"/>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7369075"/>
          <a:ext cx="1651000" cy="438150"/>
        </a:xfrm>
        <a:prstGeom prst="rect">
          <a:avLst/>
        </a:prstGeom>
      </xdr:spPr>
    </xdr:pic>
    <xdr:clientData/>
  </xdr:twoCellAnchor>
  <xdr:twoCellAnchor>
    <xdr:from>
      <xdr:col>1</xdr:col>
      <xdr:colOff>4892675</xdr:colOff>
      <xdr:row>269</xdr:row>
      <xdr:rowOff>50800</xdr:rowOff>
    </xdr:from>
    <xdr:to>
      <xdr:col>1</xdr:col>
      <xdr:colOff>6765925</xdr:colOff>
      <xdr:row>269</xdr:row>
      <xdr:rowOff>787400</xdr:rowOff>
    </xdr:to>
    <xdr:pic>
      <xdr:nvPicPr>
        <xdr:cNvPr id="55" name="NDMHelpFormula_027" descr="SF_long = (R_b,mc2) / (σ_c,max)">
          <a:extLst>
            <a:ext uri="{FF2B5EF4-FFF2-40B4-BE49-F238E27FC236}">
              <a16:creationId xmlns:a16="http://schemas.microsoft.com/office/drawing/2014/main" id="{C1635399-2D22-475B-9246-5A8A5BF91CFF}"/>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067575"/>
          <a:ext cx="1873250" cy="736600"/>
        </a:xfrm>
        <a:prstGeom prst="rect">
          <a:avLst/>
        </a:prstGeom>
      </xdr:spPr>
    </xdr:pic>
    <xdr:clientData/>
  </xdr:twoCellAnchor>
  <xdr:twoCellAnchor>
    <xdr:from>
      <xdr:col>1</xdr:col>
      <xdr:colOff>4648200</xdr:colOff>
      <xdr:row>296</xdr:row>
      <xdr:rowOff>50800</xdr:rowOff>
    </xdr:from>
    <xdr:to>
      <xdr:col>1</xdr:col>
      <xdr:colOff>7010400</xdr:colOff>
      <xdr:row>296</xdr:row>
      <xdr:rowOff>787400</xdr:rowOff>
    </xdr:to>
    <xdr:pic>
      <xdr:nvPicPr>
        <xdr:cNvPr id="57" name="NDMHelpFormula_028" descr="s_{12} = L_{12} - (d_1 + d_2) / (2)">
          <a:extLst>
            <a:ext uri="{FF2B5EF4-FFF2-40B4-BE49-F238E27FC236}">
              <a16:creationId xmlns:a16="http://schemas.microsoft.com/office/drawing/2014/main" id="{CAF14FF2-5003-4C82-9ACD-7A13FB439BA8}"/>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3296800"/>
          <a:ext cx="2362200" cy="736600"/>
        </a:xfrm>
        <a:prstGeom prst="rect">
          <a:avLst/>
        </a:prstGeom>
      </xdr:spPr>
    </xdr:pic>
    <xdr:clientData/>
  </xdr:twoCellAnchor>
  <xdr:twoCellAnchor>
    <xdr:from>
      <xdr:col>1</xdr:col>
      <xdr:colOff>4235450</xdr:colOff>
      <xdr:row>298</xdr:row>
      <xdr:rowOff>53975</xdr:rowOff>
    </xdr:from>
    <xdr:to>
      <xdr:col>1</xdr:col>
      <xdr:colOff>7423150</xdr:colOff>
      <xdr:row>298</xdr:row>
      <xdr:rowOff>555625</xdr:rowOff>
    </xdr:to>
    <xdr:pic>
      <xdr:nvPicPr>
        <xdr:cNvPr id="59" name="NDMHelpFormula_029" descr="L_12 = √((x_2-x_1)^2 + (y_2-y_1)^2)">
          <a:extLst>
            <a:ext uri="{FF2B5EF4-FFF2-40B4-BE49-F238E27FC236}">
              <a16:creationId xmlns:a16="http://schemas.microsoft.com/office/drawing/2014/main" id="{6D3DCBB9-6EA8-496B-B831-5966BA988B71}"/>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4300100"/>
          <a:ext cx="3187700" cy="501650"/>
        </a:xfrm>
        <a:prstGeom prst="rect">
          <a:avLst/>
        </a:prstGeom>
      </xdr:spPr>
    </xdr:pic>
    <xdr:clientData/>
  </xdr:twoCellAnchor>
  <xdr:twoCellAnchor>
    <xdr:from>
      <xdr:col>1</xdr:col>
      <xdr:colOff>3667125</xdr:colOff>
      <xdr:row>300</xdr:row>
      <xdr:rowOff>50800</xdr:rowOff>
    </xdr:from>
    <xdr:to>
      <xdr:col>2</xdr:col>
      <xdr:colOff>76200</xdr:colOff>
      <xdr:row>300</xdr:row>
      <xdr:rowOff>787400</xdr:rowOff>
    </xdr:to>
    <xdr:pic>
      <xdr:nvPicPr>
        <xdr:cNvPr id="61" name="NDMHelpFormula_030" descr="x_ц = (A_1·x_1 + A_2·x_2 + ...) / (A_1 + A_2 + ...) ; аналогично y_ц">
          <a:extLst>
            <a:ext uri="{FF2B5EF4-FFF2-40B4-BE49-F238E27FC236}">
              <a16:creationId xmlns:a16="http://schemas.microsoft.com/office/drawing/2014/main" id="{D6DDABA4-12B2-4A93-B7DF-C82BBA7B2F96}"/>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068450"/>
          <a:ext cx="4324350" cy="736600"/>
        </a:xfrm>
        <a:prstGeom prst="rect">
          <a:avLst/>
        </a:prstGeom>
      </xdr:spPr>
    </xdr:pic>
    <xdr:clientData/>
  </xdr:twoCellAnchor>
  <xdr:twoCellAnchor>
    <xdr:from>
      <xdr:col>1</xdr:col>
      <xdr:colOff>1638300</xdr:colOff>
      <xdr:row>306</xdr:row>
      <xdr:rowOff>50800</xdr:rowOff>
    </xdr:from>
    <xdr:to>
      <xdr:col>3</xdr:col>
      <xdr:colOff>857250</xdr:colOff>
      <xdr:row>306</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CB56E384-9F13-4AE4-B195-58D3E1E77C89}"/>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6716275"/>
          <a:ext cx="8382000" cy="2590800"/>
        </a:xfrm>
        <a:prstGeom prst="rect">
          <a:avLst/>
        </a:prstGeom>
      </xdr:spPr>
    </xdr:pic>
    <xdr:clientData/>
  </xdr:twoCellAnchor>
  <xdr:twoCellAnchor>
    <xdr:from>
      <xdr:col>1</xdr:col>
      <xdr:colOff>5067300</xdr:colOff>
      <xdr:row>314</xdr:row>
      <xdr:rowOff>47625</xdr:rowOff>
    </xdr:from>
    <xdr:to>
      <xdr:col>1</xdr:col>
      <xdr:colOff>6591300</xdr:colOff>
      <xdr:row>314</xdr:row>
      <xdr:rowOff>485775</xdr:rowOff>
    </xdr:to>
    <xdr:pic>
      <xdr:nvPicPr>
        <xdr:cNvPr id="65" name="NDMHelpFormula_032" descr="r_бок = k·d_бок">
          <a:extLst>
            <a:ext uri="{FF2B5EF4-FFF2-40B4-BE49-F238E27FC236}">
              <a16:creationId xmlns:a16="http://schemas.microsoft.com/office/drawing/2014/main" id="{FBACCE1D-9B42-40DC-A539-D751F8050B6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0627875"/>
          <a:ext cx="1524000" cy="438150"/>
        </a:xfrm>
        <a:prstGeom prst="rect">
          <a:avLst/>
        </a:prstGeom>
      </xdr:spPr>
    </xdr:pic>
    <xdr:clientData/>
  </xdr:twoCellAnchor>
  <xdr:twoCellAnchor>
    <xdr:from>
      <xdr:col>1</xdr:col>
      <xdr:colOff>4349750</xdr:colOff>
      <xdr:row>321</xdr:row>
      <xdr:rowOff>53975</xdr:rowOff>
    </xdr:from>
    <xdr:to>
      <xdr:col>1</xdr:col>
      <xdr:colOff>7308850</xdr:colOff>
      <xdr:row>321</xdr:row>
      <xdr:rowOff>555625</xdr:rowOff>
    </xdr:to>
    <xdr:pic>
      <xdr:nvPicPr>
        <xdr:cNvPr id="67" name="NDMHelpFormula_033" descr="L = √((x_2-x_1)^2 + (y_2-y_1)^2)">
          <a:extLst>
            <a:ext uri="{FF2B5EF4-FFF2-40B4-BE49-F238E27FC236}">
              <a16:creationId xmlns:a16="http://schemas.microsoft.com/office/drawing/2014/main" id="{C87B9CAB-7032-4266-A3C3-88B728A90D34}"/>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139175"/>
          <a:ext cx="2959100" cy="501650"/>
        </a:xfrm>
        <a:prstGeom prst="rect">
          <a:avLst/>
        </a:prstGeom>
      </xdr:spPr>
    </xdr:pic>
    <xdr:clientData/>
  </xdr:twoCellAnchor>
  <xdr:twoCellAnchor>
    <xdr:from>
      <xdr:col>1</xdr:col>
      <xdr:colOff>3594100</xdr:colOff>
      <xdr:row>324</xdr:row>
      <xdr:rowOff>50800</xdr:rowOff>
    </xdr:from>
    <xdr:to>
      <xdr:col>2</xdr:col>
      <xdr:colOff>149225</xdr:colOff>
      <xdr:row>324</xdr:row>
      <xdr:rowOff>787400</xdr:rowOff>
    </xdr:to>
    <xdr:pic>
      <xdr:nvPicPr>
        <xdr:cNvPr id="69" name="NDMHelpFormula_034" descr="t/L &lt; q: b = r_бок; t/L ≥ q: b = min(r_бок; t/2)">
          <a:extLst>
            <a:ext uri="{FF2B5EF4-FFF2-40B4-BE49-F238E27FC236}">
              <a16:creationId xmlns:a16="http://schemas.microsoft.com/office/drawing/2014/main" id="{92B3068C-FC4B-41FF-B61A-0F0DBA35C740}"/>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069450"/>
          <a:ext cx="4470400" cy="736600"/>
        </a:xfrm>
        <a:prstGeom prst="rect">
          <a:avLst/>
        </a:prstGeom>
      </xdr:spPr>
    </xdr:pic>
    <xdr:clientData/>
  </xdr:twoCellAnchor>
  <xdr:twoCellAnchor>
    <xdr:from>
      <xdr:col>1</xdr:col>
      <xdr:colOff>5080000</xdr:colOff>
      <xdr:row>335</xdr:row>
      <xdr:rowOff>47625</xdr:rowOff>
    </xdr:from>
    <xdr:to>
      <xdr:col>1</xdr:col>
      <xdr:colOff>6578600</xdr:colOff>
      <xdr:row>335</xdr:row>
      <xdr:rowOff>485775</xdr:rowOff>
    </xdr:to>
    <xdr:pic>
      <xdr:nvPicPr>
        <xdr:cNvPr id="71" name="NDMHelpFormula_035" descr="r_НЛ = k·d_ряд">
          <a:extLst>
            <a:ext uri="{FF2B5EF4-FFF2-40B4-BE49-F238E27FC236}">
              <a16:creationId xmlns:a16="http://schemas.microsoft.com/office/drawing/2014/main" id="{694D1FA1-C0F4-4DC7-8250-90E1A6CDCB45}"/>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5571350"/>
          <a:ext cx="1498600" cy="438150"/>
        </a:xfrm>
        <a:prstGeom prst="rect">
          <a:avLst/>
        </a:prstGeom>
      </xdr:spPr>
    </xdr:pic>
    <xdr:clientData/>
  </xdr:twoCellAnchor>
  <xdr:twoCellAnchor>
    <xdr:from>
      <xdr:col>1</xdr:col>
      <xdr:colOff>1638300</xdr:colOff>
      <xdr:row>338</xdr:row>
      <xdr:rowOff>50800</xdr:rowOff>
    </xdr:from>
    <xdr:to>
      <xdr:col>3</xdr:col>
      <xdr:colOff>857250</xdr:colOff>
      <xdr:row>338</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AE19B7AA-8B45-4868-A485-E0C964D3C7EC}"/>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6431775"/>
          <a:ext cx="8382000" cy="2590800"/>
        </a:xfrm>
        <a:prstGeom prst="rect">
          <a:avLst/>
        </a:prstGeom>
      </xdr:spPr>
    </xdr:pic>
    <xdr:clientData/>
  </xdr:twoCellAnchor>
  <xdr:twoCellAnchor>
    <xdr:from>
      <xdr:col>1</xdr:col>
      <xdr:colOff>3536950</xdr:colOff>
      <xdr:row>349</xdr:row>
      <xdr:rowOff>47625</xdr:rowOff>
    </xdr:from>
    <xdr:to>
      <xdr:col>2</xdr:col>
      <xdr:colOff>206375</xdr:colOff>
      <xdr:row>349</xdr:row>
      <xdr:rowOff>485775</xdr:rowOff>
    </xdr:to>
    <xdr:pic>
      <xdr:nvPicPr>
        <xdr:cNvPr id="75" name="NDMHelpFormula_037" descr="A_r = A_{бет,1} + A_{бет,2} + ... - (A_{отв,1} + A_{отв,2} + ...)">
          <a:extLst>
            <a:ext uri="{FF2B5EF4-FFF2-40B4-BE49-F238E27FC236}">
              <a16:creationId xmlns:a16="http://schemas.microsoft.com/office/drawing/2014/main" id="{7CFD9862-3207-4A6A-9A63-A4195E691439}"/>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0829150"/>
          <a:ext cx="4584700" cy="438150"/>
        </a:xfrm>
        <a:prstGeom prst="rect">
          <a:avLst/>
        </a:prstGeom>
      </xdr:spPr>
    </xdr:pic>
    <xdr:clientData/>
  </xdr:twoCellAnchor>
  <xdr:twoCellAnchor>
    <xdr:from>
      <xdr:col>1</xdr:col>
      <xdr:colOff>1638300</xdr:colOff>
      <xdr:row>357</xdr:row>
      <xdr:rowOff>50800</xdr:rowOff>
    </xdr:from>
    <xdr:to>
      <xdr:col>3</xdr:col>
      <xdr:colOff>857250</xdr:colOff>
      <xdr:row>357</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49D95EAC-BD66-4075-9405-DBD20275212A}"/>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2499200"/>
          <a:ext cx="8382000" cy="2590800"/>
        </a:xfrm>
        <a:prstGeom prst="rect">
          <a:avLst/>
        </a:prstGeom>
      </xdr:spPr>
    </xdr:pic>
    <xdr:clientData/>
  </xdr:twoCellAnchor>
  <xdr:twoCellAnchor>
    <xdr:from>
      <xdr:col>1</xdr:col>
      <xdr:colOff>4384675</xdr:colOff>
      <xdr:row>358</xdr:row>
      <xdr:rowOff>50800</xdr:rowOff>
    </xdr:from>
    <xdr:to>
      <xdr:col>1</xdr:col>
      <xdr:colOff>7273925</xdr:colOff>
      <xdr:row>358</xdr:row>
      <xdr:rowOff>787400</xdr:rowOff>
    </xdr:to>
    <xdr:pic>
      <xdr:nvPicPr>
        <xdr:cNvPr id="79" name="NDMHelpFormula_039" descr="R_r = (A_r) / (Σβnd)       СП 35, п. 7.110, ф. (7.100)">
          <a:extLst>
            <a:ext uri="{FF2B5EF4-FFF2-40B4-BE49-F238E27FC236}">
              <a16:creationId xmlns:a16="http://schemas.microsoft.com/office/drawing/2014/main" id="{F590F76B-7755-4A77-9FF0-F892DAF90C34}"/>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185250"/>
          <a:ext cx="2889250" cy="736600"/>
        </a:xfrm>
        <a:prstGeom prst="rect">
          <a:avLst/>
        </a:prstGeom>
      </xdr:spPr>
    </xdr:pic>
    <xdr:clientData/>
  </xdr:twoCellAnchor>
  <xdr:twoCellAnchor>
    <xdr:from>
      <xdr:col>1</xdr:col>
      <xdr:colOff>4343400</xdr:colOff>
      <xdr:row>361</xdr:row>
      <xdr:rowOff>47625</xdr:rowOff>
    </xdr:from>
    <xdr:to>
      <xdr:col>1</xdr:col>
      <xdr:colOff>7315200</xdr:colOff>
      <xdr:row>361</xdr:row>
      <xdr:rowOff>485775</xdr:rowOff>
    </xdr:to>
    <xdr:pic>
      <xdr:nvPicPr>
        <xdr:cNvPr id="81" name="NDMHelpFormula_040" descr="Σβnd = β_1·D_1 + β_2·D_2 + ...">
          <a:extLst>
            <a:ext uri="{FF2B5EF4-FFF2-40B4-BE49-F238E27FC236}">
              <a16:creationId xmlns:a16="http://schemas.microsoft.com/office/drawing/2014/main" id="{22ECBB43-CAF9-4EA7-8D4C-B64CBA7766FB}"/>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6344125"/>
          <a:ext cx="2971800" cy="438150"/>
        </a:xfrm>
        <a:prstGeom prst="rect">
          <a:avLst/>
        </a:prstGeom>
      </xdr:spPr>
    </xdr:pic>
    <xdr:clientData/>
  </xdr:twoCellAnchor>
  <xdr:twoCellAnchor>
    <xdr:from>
      <xdr:col>1</xdr:col>
      <xdr:colOff>3609975</xdr:colOff>
      <xdr:row>363</xdr:row>
      <xdr:rowOff>47625</xdr:rowOff>
    </xdr:from>
    <xdr:to>
      <xdr:col>2</xdr:col>
      <xdr:colOff>133350</xdr:colOff>
      <xdr:row>363</xdr:row>
      <xdr:rowOff>485775</xdr:rowOff>
    </xdr:to>
    <xdr:pic>
      <xdr:nvPicPr>
        <xdr:cNvPr id="83" name="NDMHelpFormula_041" descr="Σβnd = 0.85·(20 + 25) + 1.00·16 = 54.25 мм">
          <a:extLst>
            <a:ext uri="{FF2B5EF4-FFF2-40B4-BE49-F238E27FC236}">
              <a16:creationId xmlns:a16="http://schemas.microsoft.com/office/drawing/2014/main" id="{4CE18377-2FC4-4861-B0CA-EC001A4A9B98}"/>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039450"/>
          <a:ext cx="4438650" cy="438150"/>
        </a:xfrm>
        <a:prstGeom prst="rect">
          <a:avLst/>
        </a:prstGeom>
      </xdr:spPr>
    </xdr:pic>
    <xdr:clientData/>
  </xdr:twoCellAnchor>
  <xdr:twoCellAnchor>
    <xdr:from>
      <xdr:col>1</xdr:col>
      <xdr:colOff>2917825</xdr:colOff>
      <xdr:row>367</xdr:row>
      <xdr:rowOff>53975</xdr:rowOff>
    </xdr:from>
    <xdr:to>
      <xdr:col>2</xdr:col>
      <xdr:colOff>825500</xdr:colOff>
      <xdr:row>367</xdr:row>
      <xdr:rowOff>555625</xdr:rowOff>
    </xdr:to>
    <xdr:pic>
      <xdr:nvPicPr>
        <xdr:cNvPr id="85" name="NDMHelpFormula_042" descr="ψ = 1.5·√R_r (Periodic); ψ = 0.35·R_r (Smooth)">
          <a:extLst>
            <a:ext uri="{FF2B5EF4-FFF2-40B4-BE49-F238E27FC236}">
              <a16:creationId xmlns:a16="http://schemas.microsoft.com/office/drawing/2014/main" id="{21950419-9340-45C9-A199-07C57B837034}"/>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112600"/>
          <a:ext cx="5822950" cy="501650"/>
        </a:xfrm>
        <a:prstGeom prst="rect">
          <a:avLst/>
        </a:prstGeom>
      </xdr:spPr>
    </xdr:pic>
    <xdr:clientData/>
  </xdr:twoCellAnchor>
  <xdr:twoCellAnchor>
    <xdr:from>
      <xdr:col>1</xdr:col>
      <xdr:colOff>4108450</xdr:colOff>
      <xdr:row>370</xdr:row>
      <xdr:rowOff>50800</xdr:rowOff>
    </xdr:from>
    <xdr:to>
      <xdr:col>1</xdr:col>
      <xdr:colOff>7550150</xdr:colOff>
      <xdr:row>370</xdr:row>
      <xdr:rowOff>787400</xdr:rowOff>
    </xdr:to>
    <xdr:pic>
      <xdr:nvPicPr>
        <xdr:cNvPr id="87" name="NDMHelpFormula_043" descr="a_cr = (σ_s) / (E_s) · ψ ≤ Δ_cr      СП 35, п. 7.105, ф. (7.93)">
          <a:extLst>
            <a:ext uri="{FF2B5EF4-FFF2-40B4-BE49-F238E27FC236}">
              <a16:creationId xmlns:a16="http://schemas.microsoft.com/office/drawing/2014/main" id="{537C9BC2-0D39-42B2-BB75-B7A4DD5FDB33}"/>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042875"/>
          <a:ext cx="3441700" cy="736600"/>
        </a:xfrm>
        <a:prstGeom prst="rect">
          <a:avLst/>
        </a:prstGeom>
      </xdr:spPr>
    </xdr:pic>
    <xdr:clientData/>
  </xdr:twoCellAnchor>
  <xdr:twoCellAnchor>
    <xdr:from>
      <xdr:col>1</xdr:col>
      <xdr:colOff>4394200</xdr:colOff>
      <xdr:row>374</xdr:row>
      <xdr:rowOff>50800</xdr:rowOff>
    </xdr:from>
    <xdr:to>
      <xdr:col>1</xdr:col>
      <xdr:colOff>7264400</xdr:colOff>
      <xdr:row>374</xdr:row>
      <xdr:rowOff>787400</xdr:rowOff>
    </xdr:to>
    <xdr:pic>
      <xdr:nvPicPr>
        <xdr:cNvPr id="89" name="NDMHelpFormula_044" descr="a_{cr}[мм] = (σ_s) / (E_s) · ψ[см] · 10">
          <a:extLst>
            <a:ext uri="{FF2B5EF4-FFF2-40B4-BE49-F238E27FC236}">
              <a16:creationId xmlns:a16="http://schemas.microsoft.com/office/drawing/2014/main" id="{9D789EEA-4A43-4CE8-A3C8-BF828FE15363}"/>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0366850"/>
          <a:ext cx="2870200" cy="736600"/>
        </a:xfrm>
        <a:prstGeom prst="rect">
          <a:avLst/>
        </a:prstGeom>
      </xdr:spPr>
    </xdr:pic>
    <xdr:clientData/>
  </xdr:twoCellAnchor>
  <xdr:twoCellAnchor>
    <xdr:from>
      <xdr:col>1</xdr:col>
      <xdr:colOff>4524375</xdr:colOff>
      <xdr:row>376</xdr:row>
      <xdr:rowOff>47625</xdr:rowOff>
    </xdr:from>
    <xdr:to>
      <xdr:col>1</xdr:col>
      <xdr:colOff>7134225</xdr:colOff>
      <xdr:row>376</xdr:row>
      <xdr:rowOff>485775</xdr:rowOff>
    </xdr:to>
    <xdr:pic>
      <xdr:nvPicPr>
        <xdr:cNvPr id="91" name="NDMHelpFormula_045" descr="a_{cr} = max(a_{cr,1}; a_{cr,2}; ...)">
          <a:extLst>
            <a:ext uri="{FF2B5EF4-FFF2-40B4-BE49-F238E27FC236}">
              <a16:creationId xmlns:a16="http://schemas.microsoft.com/office/drawing/2014/main" id="{659203AA-43B4-4CB1-BDAC-5518655AA261}"/>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1363800"/>
          <a:ext cx="2609850" cy="438150"/>
        </a:xfrm>
        <a:prstGeom prst="rect">
          <a:avLst/>
        </a:prstGeom>
      </xdr:spPr>
    </xdr:pic>
    <xdr:clientData/>
  </xdr:twoCellAnchor>
  <xdr:twoCellAnchor>
    <xdr:from>
      <xdr:col>1</xdr:col>
      <xdr:colOff>1638300</xdr:colOff>
      <xdr:row>383</xdr:row>
      <xdr:rowOff>50800</xdr:rowOff>
    </xdr:from>
    <xdr:to>
      <xdr:col>3</xdr:col>
      <xdr:colOff>857250</xdr:colOff>
      <xdr:row>383</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CA60DAF2-2CFB-4AB4-A81C-408494ECFDCA}"/>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2919550"/>
          <a:ext cx="8382000" cy="2590800"/>
        </a:xfrm>
        <a:prstGeom prst="rect">
          <a:avLst/>
        </a:prstGeom>
      </xdr:spPr>
    </xdr:pic>
    <xdr:clientData/>
  </xdr:twoCellAnchor>
  <xdr:twoCellAnchor>
    <xdr:from>
      <xdr:col>1</xdr:col>
      <xdr:colOff>2568575</xdr:colOff>
      <xdr:row>409</xdr:row>
      <xdr:rowOff>47625</xdr:rowOff>
    </xdr:from>
    <xdr:to>
      <xdr:col>2</xdr:col>
      <xdr:colOff>1174750</xdr:colOff>
      <xdr:row>409</xdr:row>
      <xdr:rowOff>485775</xdr:rowOff>
    </xdr:to>
    <xdr:pic>
      <xdr:nvPicPr>
        <xdr:cNvPr id="95" name="NDMHelpFormula_047" descr="M_1 = M_x,red·cos α + M_y,red·sin α;    M_2 = -M_x,red·sin α + M_y,red·cos α">
          <a:extLst>
            <a:ext uri="{FF2B5EF4-FFF2-40B4-BE49-F238E27FC236}">
              <a16:creationId xmlns:a16="http://schemas.microsoft.com/office/drawing/2014/main" id="{BB445912-4FC7-47AA-A6B7-758C8B816EAB}"/>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99888675"/>
          <a:ext cx="6521450" cy="438150"/>
        </a:xfrm>
        <a:prstGeom prst="rect">
          <a:avLst/>
        </a:prstGeom>
      </xdr:spPr>
    </xdr:pic>
    <xdr:clientData/>
  </xdr:twoCellAnchor>
  <xdr:twoCellAnchor>
    <xdr:from>
      <xdr:col>1</xdr:col>
      <xdr:colOff>5168900</xdr:colOff>
      <xdr:row>412</xdr:row>
      <xdr:rowOff>50806</xdr:rowOff>
    </xdr:from>
    <xdr:to>
      <xdr:col>1</xdr:col>
      <xdr:colOff>6489700</xdr:colOff>
      <xdr:row>412</xdr:row>
      <xdr:rowOff>787406</xdr:rowOff>
    </xdr:to>
    <xdr:pic>
      <xdr:nvPicPr>
        <xdr:cNvPr id="97" name="NDMHelpFormula_048" descr="n_s = (E_s) / (E_b)">
          <a:extLst>
            <a:ext uri="{FF2B5EF4-FFF2-40B4-BE49-F238E27FC236}">
              <a16:creationId xmlns:a16="http://schemas.microsoft.com/office/drawing/2014/main" id="{58985E03-33D1-49AB-89C2-E0094F72AD4F}"/>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0749106"/>
          <a:ext cx="1320800" cy="736600"/>
        </a:xfrm>
        <a:prstGeom prst="rect">
          <a:avLst/>
        </a:prstGeom>
      </xdr:spPr>
    </xdr:pic>
    <xdr:clientData/>
  </xdr:twoCellAnchor>
  <xdr:twoCellAnchor>
    <xdr:from>
      <xdr:col>1</xdr:col>
      <xdr:colOff>4562475</xdr:colOff>
      <xdr:row>414</xdr:row>
      <xdr:rowOff>47625</xdr:rowOff>
    </xdr:from>
    <xdr:to>
      <xdr:col>1</xdr:col>
      <xdr:colOff>7096125</xdr:colOff>
      <xdr:row>414</xdr:row>
      <xdr:rowOff>485775</xdr:rowOff>
    </xdr:to>
    <xdr:pic>
      <xdr:nvPicPr>
        <xdr:cNvPr id="99" name="NDMHelpFormula_049" descr="A_red = A_b + (n_s - 1)·A_s">
          <a:extLst>
            <a:ext uri="{FF2B5EF4-FFF2-40B4-BE49-F238E27FC236}">
              <a16:creationId xmlns:a16="http://schemas.microsoft.com/office/drawing/2014/main" id="{BBB4AEB3-6064-4EA0-8584-EC3324B32040}"/>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1746050"/>
          <a:ext cx="2533650" cy="438150"/>
        </a:xfrm>
        <a:prstGeom prst="rect">
          <a:avLst/>
        </a:prstGeom>
      </xdr:spPr>
    </xdr:pic>
    <xdr:clientData/>
  </xdr:twoCellAnchor>
  <xdr:twoCellAnchor>
    <xdr:from>
      <xdr:col>1</xdr:col>
      <xdr:colOff>5026025</xdr:colOff>
      <xdr:row>416</xdr:row>
      <xdr:rowOff>50800</xdr:rowOff>
    </xdr:from>
    <xdr:to>
      <xdr:col>1</xdr:col>
      <xdr:colOff>6632575</xdr:colOff>
      <xdr:row>416</xdr:row>
      <xdr:rowOff>787400</xdr:rowOff>
    </xdr:to>
    <xdr:pic>
      <xdr:nvPicPr>
        <xdr:cNvPr id="101" name="NDMHelpFormula_050" descr="i = √(I_red/A_red)">
          <a:extLst>
            <a:ext uri="{FF2B5EF4-FFF2-40B4-BE49-F238E27FC236}">
              <a16:creationId xmlns:a16="http://schemas.microsoft.com/office/drawing/2014/main" id="{5E80ECD5-ED9D-4B92-8BC7-FFA4161B7F81}"/>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2444550"/>
          <a:ext cx="1606550" cy="736600"/>
        </a:xfrm>
        <a:prstGeom prst="rect">
          <a:avLst/>
        </a:prstGeom>
      </xdr:spPr>
    </xdr:pic>
    <xdr:clientData/>
  </xdr:twoCellAnchor>
  <xdr:twoCellAnchor>
    <xdr:from>
      <xdr:col>1</xdr:col>
      <xdr:colOff>5089525</xdr:colOff>
      <xdr:row>418</xdr:row>
      <xdr:rowOff>50800</xdr:rowOff>
    </xdr:from>
    <xdr:to>
      <xdr:col>1</xdr:col>
      <xdr:colOff>6569075</xdr:colOff>
      <xdr:row>418</xdr:row>
      <xdr:rowOff>787400</xdr:rowOff>
    </xdr:to>
    <xdr:pic>
      <xdr:nvPicPr>
        <xdr:cNvPr id="103" name="NDMHelpFormula_051" descr="r = (I_red) / (A_red·c)">
          <a:extLst>
            <a:ext uri="{FF2B5EF4-FFF2-40B4-BE49-F238E27FC236}">
              <a16:creationId xmlns:a16="http://schemas.microsoft.com/office/drawing/2014/main" id="{32B45896-43E6-4AB3-9684-87D2B80C888B}"/>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3444675"/>
          <a:ext cx="1479550" cy="736600"/>
        </a:xfrm>
        <a:prstGeom prst="rect">
          <a:avLst/>
        </a:prstGeom>
      </xdr:spPr>
    </xdr:pic>
    <xdr:clientData/>
  </xdr:twoCellAnchor>
  <xdr:twoCellAnchor>
    <xdr:from>
      <xdr:col>1</xdr:col>
      <xdr:colOff>4514850</xdr:colOff>
      <xdr:row>422</xdr:row>
      <xdr:rowOff>47625</xdr:rowOff>
    </xdr:from>
    <xdr:to>
      <xdr:col>1</xdr:col>
      <xdr:colOff>7143750</xdr:colOff>
      <xdr:row>422</xdr:row>
      <xdr:rowOff>485775</xdr:rowOff>
    </xdr:to>
    <xdr:pic>
      <xdr:nvPicPr>
        <xdr:cNvPr id="105" name="NDMHelpFormula_052" descr="l_0,1 = μ_1·L;    l_0,2 = μ_2·L">
          <a:extLst>
            <a:ext uri="{FF2B5EF4-FFF2-40B4-BE49-F238E27FC236}">
              <a16:creationId xmlns:a16="http://schemas.microsoft.com/office/drawing/2014/main" id="{89BCEE03-886B-4877-9332-622C93EDB15B}"/>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4813100"/>
          <a:ext cx="2628900" cy="438150"/>
        </a:xfrm>
        <a:prstGeom prst="rect">
          <a:avLst/>
        </a:prstGeom>
      </xdr:spPr>
    </xdr:pic>
    <xdr:clientData/>
  </xdr:twoCellAnchor>
  <xdr:twoCellAnchor>
    <xdr:from>
      <xdr:col>1</xdr:col>
      <xdr:colOff>3838575</xdr:colOff>
      <xdr:row>426</xdr:row>
      <xdr:rowOff>50800</xdr:rowOff>
    </xdr:from>
    <xdr:to>
      <xdr:col>1</xdr:col>
      <xdr:colOff>7820025</xdr:colOff>
      <xdr:row>426</xdr:row>
      <xdr:rowOff>787400</xdr:rowOff>
    </xdr:to>
    <xdr:pic>
      <xdr:nvPicPr>
        <xdr:cNvPr id="107" name="NDMHelpFormula_053" descr="e_a = max(L/600; h/30; 10 мм)">
          <a:extLst>
            <a:ext uri="{FF2B5EF4-FFF2-40B4-BE49-F238E27FC236}">
              <a16:creationId xmlns:a16="http://schemas.microsoft.com/office/drawing/2014/main" id="{F69EB6F2-B9D2-4749-AC4F-7F7C4917413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5835450"/>
          <a:ext cx="3981450" cy="736600"/>
        </a:xfrm>
        <a:prstGeom prst="rect">
          <a:avLst/>
        </a:prstGeom>
      </xdr:spPr>
    </xdr:pic>
    <xdr:clientData/>
  </xdr:twoCellAnchor>
  <xdr:twoCellAnchor>
    <xdr:from>
      <xdr:col>1</xdr:col>
      <xdr:colOff>4670425</xdr:colOff>
      <xdr:row>428</xdr:row>
      <xdr:rowOff>50800</xdr:rowOff>
    </xdr:from>
    <xdr:to>
      <xdr:col>1</xdr:col>
      <xdr:colOff>6988175</xdr:colOff>
      <xdr:row>428</xdr:row>
      <xdr:rowOff>787400</xdr:rowOff>
    </xdr:to>
    <xdr:pic>
      <xdr:nvPicPr>
        <xdr:cNvPr id="109" name="NDMHelpFormula_054" descr="e_{c,sl} = (L) / (400)       СП 35, п. 7.52">
          <a:extLst>
            <a:ext uri="{FF2B5EF4-FFF2-40B4-BE49-F238E27FC236}">
              <a16:creationId xmlns:a16="http://schemas.microsoft.com/office/drawing/2014/main" id="{A0489AFF-A74F-4A5C-B977-2E2230C134E9}"/>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6835575"/>
          <a:ext cx="2317750" cy="736600"/>
        </a:xfrm>
        <a:prstGeom prst="rect">
          <a:avLst/>
        </a:prstGeom>
      </xdr:spPr>
    </xdr:pic>
    <xdr:clientData/>
  </xdr:twoCellAnchor>
  <xdr:twoCellAnchor>
    <xdr:from>
      <xdr:col>1</xdr:col>
      <xdr:colOff>5111750</xdr:colOff>
      <xdr:row>435</xdr:row>
      <xdr:rowOff>50800</xdr:rowOff>
    </xdr:from>
    <xdr:to>
      <xdr:col>1</xdr:col>
      <xdr:colOff>6546850</xdr:colOff>
      <xdr:row>435</xdr:row>
      <xdr:rowOff>787400</xdr:rowOff>
    </xdr:to>
    <xdr:pic>
      <xdr:nvPicPr>
        <xdr:cNvPr id="111" name="NDMHelpFormula_055" descr="e_stat = (M) / (N)">
          <a:extLst>
            <a:ext uri="{FF2B5EF4-FFF2-40B4-BE49-F238E27FC236}">
              <a16:creationId xmlns:a16="http://schemas.microsoft.com/office/drawing/2014/main" id="{D99BC759-3A3C-42CD-8427-913F18194B9D}"/>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8692950"/>
          <a:ext cx="1435100" cy="736600"/>
        </a:xfrm>
        <a:prstGeom prst="rect">
          <a:avLst/>
        </a:prstGeom>
      </xdr:spPr>
    </xdr:pic>
    <xdr:clientData/>
  </xdr:twoCellAnchor>
  <xdr:twoCellAnchor>
    <xdr:from>
      <xdr:col>1</xdr:col>
      <xdr:colOff>2266950</xdr:colOff>
      <xdr:row>439</xdr:row>
      <xdr:rowOff>47625</xdr:rowOff>
    </xdr:from>
    <xdr:to>
      <xdr:col>3</xdr:col>
      <xdr:colOff>228600</xdr:colOff>
      <xdr:row>439</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A92A49DA-0067-4AE5-85E2-41AE1F3ABF93}"/>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013750"/>
          <a:ext cx="7124700" cy="438150"/>
        </a:xfrm>
        <a:prstGeom prst="rect">
          <a:avLst/>
        </a:prstGeom>
      </xdr:spPr>
    </xdr:pic>
    <xdr:clientData/>
  </xdr:twoCellAnchor>
  <xdr:twoCellAnchor>
    <xdr:from>
      <xdr:col>1</xdr:col>
      <xdr:colOff>4121150</xdr:colOff>
      <xdr:row>442</xdr:row>
      <xdr:rowOff>50800</xdr:rowOff>
    </xdr:from>
    <xdr:to>
      <xdr:col>1</xdr:col>
      <xdr:colOff>7537450</xdr:colOff>
      <xdr:row>442</xdr:row>
      <xdr:rowOff>787400</xdr:rowOff>
    </xdr:to>
    <xdr:pic>
      <xdr:nvPicPr>
        <xdr:cNvPr id="115" name="NDMHelpFormula_057" descr="φ_l = 1 + (M_{l1}) / (M_1) ; φ_l ≤ 2      СП 63, п. 8.1.15">
          <a:extLst>
            <a:ext uri="{FF2B5EF4-FFF2-40B4-BE49-F238E27FC236}">
              <a16:creationId xmlns:a16="http://schemas.microsoft.com/office/drawing/2014/main" id="{794FD062-A0FE-4855-98C1-7A6BD688D33D}"/>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0921800"/>
          <a:ext cx="3416300" cy="736600"/>
        </a:xfrm>
        <a:prstGeom prst="rect">
          <a:avLst/>
        </a:prstGeom>
      </xdr:spPr>
    </xdr:pic>
    <xdr:clientData/>
  </xdr:twoCellAnchor>
  <xdr:twoCellAnchor>
    <xdr:from>
      <xdr:col>1</xdr:col>
      <xdr:colOff>5083175</xdr:colOff>
      <xdr:row>445</xdr:row>
      <xdr:rowOff>50800</xdr:rowOff>
    </xdr:from>
    <xdr:to>
      <xdr:col>1</xdr:col>
      <xdr:colOff>6575425</xdr:colOff>
      <xdr:row>445</xdr:row>
      <xdr:rowOff>787400</xdr:rowOff>
    </xdr:to>
    <xdr:pic>
      <xdr:nvPicPr>
        <xdr:cNvPr id="117" name="NDMHelpFormula_058" descr="δ_e = (|e_0|) / (h)">
          <a:extLst>
            <a:ext uri="{FF2B5EF4-FFF2-40B4-BE49-F238E27FC236}">
              <a16:creationId xmlns:a16="http://schemas.microsoft.com/office/drawing/2014/main" id="{65CF6F02-609D-45D0-B48B-E68AE36D5E87}"/>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083850"/>
          <a:ext cx="1492250" cy="736600"/>
        </a:xfrm>
        <a:prstGeom prst="rect">
          <a:avLst/>
        </a:prstGeom>
      </xdr:spPr>
    </xdr:pic>
    <xdr:clientData/>
  </xdr:twoCellAnchor>
  <xdr:twoCellAnchor>
    <xdr:from>
      <xdr:col>1</xdr:col>
      <xdr:colOff>4679950</xdr:colOff>
      <xdr:row>447</xdr:row>
      <xdr:rowOff>50800</xdr:rowOff>
    </xdr:from>
    <xdr:to>
      <xdr:col>1</xdr:col>
      <xdr:colOff>6978650</xdr:colOff>
      <xdr:row>447</xdr:row>
      <xdr:rowOff>787400</xdr:rowOff>
    </xdr:to>
    <xdr:pic>
      <xdr:nvPicPr>
        <xdr:cNvPr id="119" name="NDMHelpFormula_059" descr="k_b = (0.15) / (φ_l·(0.3 + δ_e))">
          <a:extLst>
            <a:ext uri="{FF2B5EF4-FFF2-40B4-BE49-F238E27FC236}">
              <a16:creationId xmlns:a16="http://schemas.microsoft.com/office/drawing/2014/main" id="{6FB55354-5F86-4292-8C59-E0B1045FC801}"/>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083975"/>
          <a:ext cx="2298700" cy="736600"/>
        </a:xfrm>
        <a:prstGeom prst="rect">
          <a:avLst/>
        </a:prstGeom>
      </xdr:spPr>
    </xdr:pic>
    <xdr:clientData/>
  </xdr:twoCellAnchor>
  <xdr:twoCellAnchor>
    <xdr:from>
      <xdr:col>1</xdr:col>
      <xdr:colOff>4083050</xdr:colOff>
      <xdr:row>449</xdr:row>
      <xdr:rowOff>47625</xdr:rowOff>
    </xdr:from>
    <xdr:to>
      <xdr:col>1</xdr:col>
      <xdr:colOff>7575550</xdr:colOff>
      <xdr:row>449</xdr:row>
      <xdr:rowOff>485775</xdr:rowOff>
    </xdr:to>
    <xdr:pic>
      <xdr:nvPicPr>
        <xdr:cNvPr id="121" name="NDMHelpFormula_060" descr="D = k_b·E_b·I_b + k_s·E_s·I_s      СП 63, п. 8.1.15">
          <a:extLst>
            <a:ext uri="{FF2B5EF4-FFF2-40B4-BE49-F238E27FC236}">
              <a16:creationId xmlns:a16="http://schemas.microsoft.com/office/drawing/2014/main" id="{A928DC51-8ADE-4682-B49E-0B129CE13CD6}"/>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080925"/>
          <a:ext cx="3492500" cy="438150"/>
        </a:xfrm>
        <a:prstGeom prst="rect">
          <a:avLst/>
        </a:prstGeom>
      </xdr:spPr>
    </xdr:pic>
    <xdr:clientData/>
  </xdr:twoCellAnchor>
  <xdr:twoCellAnchor>
    <xdr:from>
      <xdr:col>1</xdr:col>
      <xdr:colOff>5000625</xdr:colOff>
      <xdr:row>451</xdr:row>
      <xdr:rowOff>50800</xdr:rowOff>
    </xdr:from>
    <xdr:to>
      <xdr:col>1</xdr:col>
      <xdr:colOff>6657975</xdr:colOff>
      <xdr:row>451</xdr:row>
      <xdr:rowOff>787400</xdr:rowOff>
    </xdr:to>
    <xdr:pic>
      <xdr:nvPicPr>
        <xdr:cNvPr id="123" name="NDMHelpFormula_061" descr="N_cr = (π^2·D) / (l_0^2)">
          <a:extLst>
            <a:ext uri="{FF2B5EF4-FFF2-40B4-BE49-F238E27FC236}">
              <a16:creationId xmlns:a16="http://schemas.microsoft.com/office/drawing/2014/main" id="{B2554632-D0BF-4331-9690-40E4789011DB}"/>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4779425"/>
          <a:ext cx="1657350" cy="736600"/>
        </a:xfrm>
        <a:prstGeom prst="rect">
          <a:avLst/>
        </a:prstGeom>
      </xdr:spPr>
    </xdr:pic>
    <xdr:clientData/>
  </xdr:twoCellAnchor>
  <xdr:twoCellAnchor>
    <xdr:from>
      <xdr:col>1</xdr:col>
      <xdr:colOff>5041900</xdr:colOff>
      <xdr:row>453</xdr:row>
      <xdr:rowOff>50800</xdr:rowOff>
    </xdr:from>
    <xdr:to>
      <xdr:col>1</xdr:col>
      <xdr:colOff>6616700</xdr:colOff>
      <xdr:row>453</xdr:row>
      <xdr:rowOff>787400</xdr:rowOff>
    </xdr:to>
    <xdr:pic>
      <xdr:nvPicPr>
        <xdr:cNvPr id="125" name="NDMHelpFormula_062" descr="η = (N_cr) / (N_cr - N)">
          <a:extLst>
            <a:ext uri="{FF2B5EF4-FFF2-40B4-BE49-F238E27FC236}">
              <a16:creationId xmlns:a16="http://schemas.microsoft.com/office/drawing/2014/main" id="{228215B3-F1B1-458E-B0E9-A0864FACF793}"/>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5779550"/>
          <a:ext cx="1574800" cy="736600"/>
        </a:xfrm>
        <a:prstGeom prst="rect">
          <a:avLst/>
        </a:prstGeom>
      </xdr:spPr>
    </xdr:pic>
    <xdr:clientData/>
  </xdr:twoCellAnchor>
  <xdr:twoCellAnchor>
    <xdr:from>
      <xdr:col>1</xdr:col>
      <xdr:colOff>4918075</xdr:colOff>
      <xdr:row>456</xdr:row>
      <xdr:rowOff>47625</xdr:rowOff>
    </xdr:from>
    <xdr:to>
      <xdr:col>1</xdr:col>
      <xdr:colOff>6740525</xdr:colOff>
      <xdr:row>456</xdr:row>
      <xdr:rowOff>485775</xdr:rowOff>
    </xdr:to>
    <xdr:pic>
      <xdr:nvPicPr>
        <xdr:cNvPr id="127" name="NDMHelpFormula_063" descr="M_design = η·N·e_0">
          <a:extLst>
            <a:ext uri="{FF2B5EF4-FFF2-40B4-BE49-F238E27FC236}">
              <a16:creationId xmlns:a16="http://schemas.microsoft.com/office/drawing/2014/main" id="{BF2E576D-9525-4302-8C81-D209C2B8EF50}"/>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6938425"/>
          <a:ext cx="1822450" cy="438150"/>
        </a:xfrm>
        <a:prstGeom prst="rect">
          <a:avLst/>
        </a:prstGeom>
      </xdr:spPr>
    </xdr:pic>
    <xdr:clientData/>
  </xdr:twoCellAnchor>
  <xdr:twoCellAnchor>
    <xdr:from>
      <xdr:col>1</xdr:col>
      <xdr:colOff>3794125</xdr:colOff>
      <xdr:row>460</xdr:row>
      <xdr:rowOff>50800</xdr:rowOff>
    </xdr:from>
    <xdr:to>
      <xdr:col>1</xdr:col>
      <xdr:colOff>7864475</xdr:colOff>
      <xdr:row>460</xdr:row>
      <xdr:rowOff>787400</xdr:rowOff>
    </xdr:to>
    <xdr:pic>
      <xdr:nvPicPr>
        <xdr:cNvPr id="129" name="NDMHelpFormula_064" descr="φ_l = 1 + (M_l) / (M) ; 1 ≤ φ_l ≤ 2      СП 35, п. 7.54, ф. (7.11)">
          <a:extLst>
            <a:ext uri="{FF2B5EF4-FFF2-40B4-BE49-F238E27FC236}">
              <a16:creationId xmlns:a16="http://schemas.microsoft.com/office/drawing/2014/main" id="{FCE0385A-C03E-4403-B48E-2439549A05E4}"/>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008400"/>
          <a:ext cx="4070350" cy="736600"/>
        </a:xfrm>
        <a:prstGeom prst="rect">
          <a:avLst/>
        </a:prstGeom>
      </xdr:spPr>
    </xdr:pic>
    <xdr:clientData/>
  </xdr:twoCellAnchor>
  <xdr:twoCellAnchor>
    <xdr:from>
      <xdr:col>1</xdr:col>
      <xdr:colOff>3743325</xdr:colOff>
      <xdr:row>463</xdr:row>
      <xdr:rowOff>50800</xdr:rowOff>
    </xdr:from>
    <xdr:to>
      <xdr:col>2</xdr:col>
      <xdr:colOff>0</xdr:colOff>
      <xdr:row>463</xdr:row>
      <xdr:rowOff>787400</xdr:rowOff>
    </xdr:to>
    <xdr:pic>
      <xdr:nvPicPr>
        <xdr:cNvPr id="131" name="NDMHelpFormula_065" descr="δ = max(|e_c|/h; 0.5 - 0.01·l_0/h - 0.01·R_b)">
          <a:extLst>
            <a:ext uri="{FF2B5EF4-FFF2-40B4-BE49-F238E27FC236}">
              <a16:creationId xmlns:a16="http://schemas.microsoft.com/office/drawing/2014/main" id="{C9D8AACF-0CDD-415F-AE7E-9C5B746A1520}"/>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170450"/>
          <a:ext cx="4171950" cy="736600"/>
        </a:xfrm>
        <a:prstGeom prst="rect">
          <a:avLst/>
        </a:prstGeom>
      </xdr:spPr>
    </xdr:pic>
    <xdr:clientData/>
  </xdr:twoCellAnchor>
  <xdr:twoCellAnchor>
    <xdr:from>
      <xdr:col>1</xdr:col>
      <xdr:colOff>5149850</xdr:colOff>
      <xdr:row>465</xdr:row>
      <xdr:rowOff>50800</xdr:rowOff>
    </xdr:from>
    <xdr:to>
      <xdr:col>1</xdr:col>
      <xdr:colOff>6508750</xdr:colOff>
      <xdr:row>465</xdr:row>
      <xdr:rowOff>787400</xdr:rowOff>
    </xdr:to>
    <xdr:pic>
      <xdr:nvPicPr>
        <xdr:cNvPr id="133" name="NDMHelpFormula_066" descr="δ_p = (δ) / (φ_p)">
          <a:extLst>
            <a:ext uri="{FF2B5EF4-FFF2-40B4-BE49-F238E27FC236}">
              <a16:creationId xmlns:a16="http://schemas.microsoft.com/office/drawing/2014/main" id="{8917CC1B-29FD-4710-8C24-D70233681439}"/>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170575"/>
          <a:ext cx="1358900" cy="736600"/>
        </a:xfrm>
        <a:prstGeom prst="rect">
          <a:avLst/>
        </a:prstGeom>
      </xdr:spPr>
    </xdr:pic>
    <xdr:clientData/>
  </xdr:twoCellAnchor>
  <xdr:twoCellAnchor>
    <xdr:from>
      <xdr:col>1</xdr:col>
      <xdr:colOff>4657725</xdr:colOff>
      <xdr:row>467</xdr:row>
      <xdr:rowOff>50800</xdr:rowOff>
    </xdr:from>
    <xdr:to>
      <xdr:col>1</xdr:col>
      <xdr:colOff>7000875</xdr:colOff>
      <xdr:row>467</xdr:row>
      <xdr:rowOff>787400</xdr:rowOff>
    </xdr:to>
    <xdr:pic>
      <xdr:nvPicPr>
        <xdr:cNvPr id="135" name="NDMHelpFormula_067" descr="k_1 = (0.11) / (0.1 + δ_p) + 0.1">
          <a:extLst>
            <a:ext uri="{FF2B5EF4-FFF2-40B4-BE49-F238E27FC236}">
              <a16:creationId xmlns:a16="http://schemas.microsoft.com/office/drawing/2014/main" id="{27FD9604-6F25-449A-B715-F819141D314F}"/>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170700"/>
          <a:ext cx="2343150" cy="736600"/>
        </a:xfrm>
        <a:prstGeom prst="rect">
          <a:avLst/>
        </a:prstGeom>
      </xdr:spPr>
    </xdr:pic>
    <xdr:clientData/>
  </xdr:twoCellAnchor>
  <xdr:twoCellAnchor>
    <xdr:from>
      <xdr:col>1</xdr:col>
      <xdr:colOff>3594100</xdr:colOff>
      <xdr:row>469</xdr:row>
      <xdr:rowOff>50800</xdr:rowOff>
    </xdr:from>
    <xdr:to>
      <xdr:col>2</xdr:col>
      <xdr:colOff>149225</xdr:colOff>
      <xdr:row>469</xdr:row>
      <xdr:rowOff>787400</xdr:rowOff>
    </xdr:to>
    <xdr:pic>
      <xdr:nvPicPr>
        <xdr:cNvPr id="137" name="NDMHelpFormula_068" descr="D = 6.4·E_b·[I_b/φ_l·k_1 + (E_s/E_b)·I_s]">
          <a:extLst>
            <a:ext uri="{FF2B5EF4-FFF2-40B4-BE49-F238E27FC236}">
              <a16:creationId xmlns:a16="http://schemas.microsoft.com/office/drawing/2014/main" id="{EF22183A-453D-4C68-BA46-D5BFDABE3935}"/>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170825"/>
          <a:ext cx="4470400" cy="736600"/>
        </a:xfrm>
        <a:prstGeom prst="rect">
          <a:avLst/>
        </a:prstGeom>
      </xdr:spPr>
    </xdr:pic>
    <xdr:clientData/>
  </xdr:twoCellAnchor>
  <xdr:twoCellAnchor>
    <xdr:from>
      <xdr:col>1</xdr:col>
      <xdr:colOff>4498975</xdr:colOff>
      <xdr:row>471</xdr:row>
      <xdr:rowOff>50800</xdr:rowOff>
    </xdr:from>
    <xdr:to>
      <xdr:col>1</xdr:col>
      <xdr:colOff>7159625</xdr:colOff>
      <xdr:row>471</xdr:row>
      <xdr:rowOff>787400</xdr:rowOff>
    </xdr:to>
    <xdr:pic>
      <xdr:nvPicPr>
        <xdr:cNvPr id="139" name="NDMHelpFormula_069" descr="N_cr = (D) / (l_0^2)       СП 35, п. 7.54, ф. (7.10)">
          <a:extLst>
            <a:ext uri="{FF2B5EF4-FFF2-40B4-BE49-F238E27FC236}">
              <a16:creationId xmlns:a16="http://schemas.microsoft.com/office/drawing/2014/main" id="{E12E2913-4101-4BEA-B5BB-D6DD5DBACDED}"/>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170950"/>
          <a:ext cx="2660650" cy="736600"/>
        </a:xfrm>
        <a:prstGeom prst="rect">
          <a:avLst/>
        </a:prstGeom>
      </xdr:spPr>
    </xdr:pic>
    <xdr:clientData/>
  </xdr:twoCellAnchor>
  <xdr:twoCellAnchor>
    <xdr:from>
      <xdr:col>1</xdr:col>
      <xdr:colOff>5187950</xdr:colOff>
      <xdr:row>476</xdr:row>
      <xdr:rowOff>50800</xdr:rowOff>
    </xdr:from>
    <xdr:to>
      <xdr:col>1</xdr:col>
      <xdr:colOff>6470650</xdr:colOff>
      <xdr:row>476</xdr:row>
      <xdr:rowOff>787400</xdr:rowOff>
    </xdr:to>
    <xdr:pic>
      <xdr:nvPicPr>
        <xdr:cNvPr id="141" name="NDMHelpFormula_070" descr="q_l = (N_l) / (N)">
          <a:extLst>
            <a:ext uri="{FF2B5EF4-FFF2-40B4-BE49-F238E27FC236}">
              <a16:creationId xmlns:a16="http://schemas.microsoft.com/office/drawing/2014/main" id="{9EC33850-1E25-4C1C-978D-BE64136B9B4A}"/>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4704475"/>
          <a:ext cx="1282700" cy="736600"/>
        </a:xfrm>
        <a:prstGeom prst="rect">
          <a:avLst/>
        </a:prstGeom>
      </xdr:spPr>
    </xdr:pic>
    <xdr:clientData/>
  </xdr:twoCellAnchor>
  <xdr:twoCellAnchor>
    <xdr:from>
      <xdr:col>1</xdr:col>
      <xdr:colOff>5073650</xdr:colOff>
      <xdr:row>478</xdr:row>
      <xdr:rowOff>50800</xdr:rowOff>
    </xdr:from>
    <xdr:to>
      <xdr:col>1</xdr:col>
      <xdr:colOff>6584950</xdr:colOff>
      <xdr:row>478</xdr:row>
      <xdr:rowOff>787400</xdr:rowOff>
    </xdr:to>
    <xdr:pic>
      <xdr:nvPicPr>
        <xdr:cNvPr id="143" name="NDMHelpFormula_071" descr="φ_{ml} = (φ_m) / (φ_l)">
          <a:extLst>
            <a:ext uri="{FF2B5EF4-FFF2-40B4-BE49-F238E27FC236}">
              <a16:creationId xmlns:a16="http://schemas.microsoft.com/office/drawing/2014/main" id="{1973A7B4-9DC9-4644-A016-615E27D12CDD}"/>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5704600"/>
          <a:ext cx="1511300" cy="736600"/>
        </a:xfrm>
        <a:prstGeom prst="rect">
          <a:avLst/>
        </a:prstGeom>
      </xdr:spPr>
    </xdr:pic>
    <xdr:clientData/>
  </xdr:twoCellAnchor>
  <xdr:twoCellAnchor>
    <xdr:from>
      <xdr:col>1</xdr:col>
      <xdr:colOff>3987800</xdr:colOff>
      <xdr:row>480</xdr:row>
      <xdr:rowOff>50800</xdr:rowOff>
    </xdr:from>
    <xdr:to>
      <xdr:col>1</xdr:col>
      <xdr:colOff>7670800</xdr:colOff>
      <xdr:row>480</xdr:row>
      <xdr:rowOff>787400</xdr:rowOff>
    </xdr:to>
    <xdr:pic>
      <xdr:nvPicPr>
        <xdr:cNvPr id="145" name="NDMHelpFormula_072" descr="φ = (φ_m) / (q_l·φ_{ml} + (1 - q_l))       СП 35, п. 7.55, ф. (7.15)">
          <a:extLst>
            <a:ext uri="{FF2B5EF4-FFF2-40B4-BE49-F238E27FC236}">
              <a16:creationId xmlns:a16="http://schemas.microsoft.com/office/drawing/2014/main" id="{627266AB-CD3B-47DE-B804-EB9206432291}"/>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6704725"/>
          <a:ext cx="3683000" cy="736600"/>
        </a:xfrm>
        <a:prstGeom prst="rect">
          <a:avLst/>
        </a:prstGeom>
      </xdr:spPr>
    </xdr:pic>
    <xdr:clientData/>
  </xdr:twoCellAnchor>
  <xdr:twoCellAnchor>
    <xdr:from>
      <xdr:col>1</xdr:col>
      <xdr:colOff>4095750</xdr:colOff>
      <xdr:row>482</xdr:row>
      <xdr:rowOff>47625</xdr:rowOff>
    </xdr:from>
    <xdr:to>
      <xdr:col>1</xdr:col>
      <xdr:colOff>7562850</xdr:colOff>
      <xdr:row>482</xdr:row>
      <xdr:rowOff>485775</xdr:rowOff>
    </xdr:to>
    <xdr:pic>
      <xdr:nvPicPr>
        <xdr:cNvPr id="147" name="NDMHelpFormula_073" descr="N_ult,stab = φ·(R_b·A_b,stab + R_sc·A_s)">
          <a:extLst>
            <a:ext uri="{FF2B5EF4-FFF2-40B4-BE49-F238E27FC236}">
              <a16:creationId xmlns:a16="http://schemas.microsoft.com/office/drawing/2014/main" id="{2FA39858-1D16-4C93-9EF8-715E1C1EE2A0}"/>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7701675"/>
          <a:ext cx="3467100" cy="438150"/>
        </a:xfrm>
        <a:prstGeom prst="rect">
          <a:avLst/>
        </a:prstGeom>
      </xdr:spPr>
    </xdr:pic>
    <xdr:clientData/>
  </xdr:twoCellAnchor>
  <xdr:twoCellAnchor>
    <xdr:from>
      <xdr:col>1</xdr:col>
      <xdr:colOff>4854575</xdr:colOff>
      <xdr:row>486</xdr:row>
      <xdr:rowOff>50800</xdr:rowOff>
    </xdr:from>
    <xdr:to>
      <xdr:col>1</xdr:col>
      <xdr:colOff>6804025</xdr:colOff>
      <xdr:row>486</xdr:row>
      <xdr:rowOff>787400</xdr:rowOff>
    </xdr:to>
    <xdr:pic>
      <xdr:nvPicPr>
        <xdr:cNvPr id="149" name="NDMHelpFormula_074" descr="SF_stab = (N_ult,stab) / (N)">
          <a:extLst>
            <a:ext uri="{FF2B5EF4-FFF2-40B4-BE49-F238E27FC236}">
              <a16:creationId xmlns:a16="http://schemas.microsoft.com/office/drawing/2014/main" id="{F4B70A8B-A703-43A0-AA8A-16EDEA0B36B1}"/>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8724025"/>
          <a:ext cx="1949450" cy="736600"/>
        </a:xfrm>
        <a:prstGeom prst="rect">
          <a:avLst/>
        </a:prstGeom>
      </xdr:spPr>
    </xdr:pic>
    <xdr:clientData/>
  </xdr:twoCellAnchor>
  <xdr:twoCellAnchor>
    <xdr:from>
      <xdr:col>1</xdr:col>
      <xdr:colOff>5168900</xdr:colOff>
      <xdr:row>528</xdr:row>
      <xdr:rowOff>50800</xdr:rowOff>
    </xdr:from>
    <xdr:to>
      <xdr:col>1</xdr:col>
      <xdr:colOff>6489700</xdr:colOff>
      <xdr:row>528</xdr:row>
      <xdr:rowOff>787400</xdr:rowOff>
    </xdr:to>
    <xdr:pic>
      <xdr:nvPicPr>
        <xdr:cNvPr id="151" name="NDMHelpFormula_075" descr="n_s = (E_s) / (E_b)">
          <a:extLst>
            <a:ext uri="{FF2B5EF4-FFF2-40B4-BE49-F238E27FC236}">
              <a16:creationId xmlns:a16="http://schemas.microsoft.com/office/drawing/2014/main" id="{E0C8B363-7663-4625-9551-0CD5017BF4D1}"/>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6534525"/>
          <a:ext cx="1320800" cy="736600"/>
        </a:xfrm>
        <a:prstGeom prst="rect">
          <a:avLst/>
        </a:prstGeom>
      </xdr:spPr>
    </xdr:pic>
    <xdr:clientData/>
  </xdr:twoCellAnchor>
  <xdr:twoCellAnchor>
    <xdr:from>
      <xdr:col>1</xdr:col>
      <xdr:colOff>5216525</xdr:colOff>
      <xdr:row>537</xdr:row>
      <xdr:rowOff>50800</xdr:rowOff>
    </xdr:from>
    <xdr:to>
      <xdr:col>1</xdr:col>
      <xdr:colOff>6442075</xdr:colOff>
      <xdr:row>537</xdr:row>
      <xdr:rowOff>787400</xdr:rowOff>
    </xdr:to>
    <xdr:pic>
      <xdr:nvPicPr>
        <xdr:cNvPr id="153" name="NDMHelpFormula_076" descr="r = (I) / (A·c)">
          <a:extLst>
            <a:ext uri="{FF2B5EF4-FFF2-40B4-BE49-F238E27FC236}">
              <a16:creationId xmlns:a16="http://schemas.microsoft.com/office/drawing/2014/main" id="{331F0580-196B-4326-BC80-4B46D1CB46BB}"/>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8715750"/>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CA95C2FA-96DC-4AB1-9BE1-955F0383D7BD}"/>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47DF4BE4-4758-401E-AAC6-C031A7DE1E45}"/>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B773F423-27F7-409D-8EDB-5FAAAF52CDE2}"/>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D1744DE-336A-4951-ADF4-31425C5071BE}"/>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6D699031-7083-4E82-A3B4-2D88B30F84A6}"/>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F66765-2A21-4D8F-9356-647C3514ECC0}">
  <sheetPr codeName="Лист1"/>
  <dimension ref="A1:NE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24" width="17.7109375" customWidth="1"/>
    <col min="35" max="40" width="9.140625" customWidth="1"/>
    <col min="70" max="136" width="0" hidden="1" customWidth="1"/>
    <col min="200" max="332" width="0" hidden="1" customWidth="1"/>
    <col min="335" max="369" width="0" hidden="1" customWidth="1"/>
  </cols>
  <sheetData>
    <row r="1" spans="1:369" x14ac:dyDescent="0.25">
      <c r="A1" s="13"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1719</v>
      </c>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c r="GR1" t="s">
        <v>294</v>
      </c>
      <c r="GS1" t="s">
        <v>297</v>
      </c>
      <c r="GT1" t="s">
        <v>301</v>
      </c>
      <c r="GU1" t="s">
        <v>304</v>
      </c>
      <c r="GV1" t="s">
        <v>313</v>
      </c>
      <c r="GW1" t="s">
        <v>308</v>
      </c>
      <c r="GX1" t="s">
        <v>61</v>
      </c>
      <c r="GY1" t="s">
        <v>335</v>
      </c>
      <c r="GZ1" t="s">
        <v>337</v>
      </c>
      <c r="HA1" t="s">
        <v>339</v>
      </c>
      <c r="HB1" t="str">
        <f>$J$39</f>
        <v>PR1</v>
      </c>
      <c r="HC1" t="s">
        <v>541</v>
      </c>
      <c r="HD1" t="s">
        <v>541</v>
      </c>
      <c r="HE1" t="s">
        <v>542</v>
      </c>
      <c r="HF1" t="s">
        <v>542</v>
      </c>
      <c r="HG1" t="s">
        <v>570</v>
      </c>
      <c r="HH1" t="s">
        <v>541</v>
      </c>
      <c r="HI1" t="s">
        <v>541</v>
      </c>
      <c r="HJ1" t="s">
        <v>542</v>
      </c>
      <c r="HK1" t="s">
        <v>542</v>
      </c>
      <c r="HL1" t="s">
        <v>541</v>
      </c>
      <c r="HM1" t="s">
        <v>541</v>
      </c>
      <c r="HN1" t="s">
        <v>542</v>
      </c>
      <c r="HO1" t="s">
        <v>542</v>
      </c>
      <c r="HP1" t="s">
        <v>541</v>
      </c>
      <c r="HQ1" t="s">
        <v>541</v>
      </c>
      <c r="HR1" t="s">
        <v>542</v>
      </c>
      <c r="HS1" t="s">
        <v>542</v>
      </c>
      <c r="HT1" t="s">
        <v>541</v>
      </c>
      <c r="HU1" t="s">
        <v>541</v>
      </c>
      <c r="HV1" t="s">
        <v>542</v>
      </c>
      <c r="HW1" t="s">
        <v>542</v>
      </c>
      <c r="HX1" t="s">
        <v>541</v>
      </c>
      <c r="HY1" t="s">
        <v>541</v>
      </c>
      <c r="HZ1" t="s">
        <v>542</v>
      </c>
      <c r="IA1" t="s">
        <v>542</v>
      </c>
      <c r="IB1" t="s">
        <v>541</v>
      </c>
      <c r="IC1" t="s">
        <v>541</v>
      </c>
      <c r="ID1" t="s">
        <v>542</v>
      </c>
      <c r="IE1" t="s">
        <v>542</v>
      </c>
      <c r="IF1" t="s">
        <v>541</v>
      </c>
      <c r="IG1" t="s">
        <v>541</v>
      </c>
      <c r="IH1" t="s">
        <v>542</v>
      </c>
      <c r="II1" t="s">
        <v>542</v>
      </c>
      <c r="IJ1" t="s">
        <v>541</v>
      </c>
      <c r="IK1" t="s">
        <v>541</v>
      </c>
      <c r="IL1" t="s">
        <v>542</v>
      </c>
      <c r="IM1" t="s">
        <v>542</v>
      </c>
      <c r="IN1" t="s">
        <v>578</v>
      </c>
      <c r="IO1" t="s">
        <v>578</v>
      </c>
      <c r="IP1" t="s">
        <v>541</v>
      </c>
      <c r="IQ1" t="s">
        <v>541</v>
      </c>
      <c r="IR1" t="s">
        <v>542</v>
      </c>
      <c r="IS1" t="s">
        <v>542</v>
      </c>
      <c r="IT1" t="s">
        <v>541</v>
      </c>
      <c r="IU1" t="s">
        <v>541</v>
      </c>
      <c r="IV1" t="s">
        <v>542</v>
      </c>
      <c r="IW1" t="s">
        <v>542</v>
      </c>
      <c r="IX1" t="s">
        <v>541</v>
      </c>
      <c r="IY1" t="s">
        <v>541</v>
      </c>
      <c r="IZ1" t="s">
        <v>542</v>
      </c>
      <c r="JA1" t="s">
        <v>542</v>
      </c>
      <c r="JB1" t="s">
        <v>541</v>
      </c>
      <c r="JC1" t="s">
        <v>541</v>
      </c>
      <c r="JD1" t="s">
        <v>542</v>
      </c>
      <c r="JE1" t="s">
        <v>542</v>
      </c>
      <c r="JF1" t="s">
        <v>541</v>
      </c>
      <c r="JG1" t="s">
        <v>541</v>
      </c>
      <c r="JH1" t="s">
        <v>542</v>
      </c>
      <c r="JI1" t="s">
        <v>542</v>
      </c>
      <c r="JJ1" t="s">
        <v>541</v>
      </c>
      <c r="JK1" t="s">
        <v>541</v>
      </c>
      <c r="JL1" t="s">
        <v>542</v>
      </c>
      <c r="JM1" t="s">
        <v>542</v>
      </c>
      <c r="JN1" t="s">
        <v>541</v>
      </c>
      <c r="JO1" t="s">
        <v>541</v>
      </c>
      <c r="JP1" t="s">
        <v>542</v>
      </c>
      <c r="JQ1" t="s">
        <v>542</v>
      </c>
      <c r="JR1" t="s">
        <v>541</v>
      </c>
      <c r="JS1" t="s">
        <v>541</v>
      </c>
      <c r="JT1" t="s">
        <v>542</v>
      </c>
      <c r="JU1" t="s">
        <v>542</v>
      </c>
      <c r="JV1" t="s">
        <v>541</v>
      </c>
      <c r="JW1" t="s">
        <v>541</v>
      </c>
      <c r="JX1" t="s">
        <v>542</v>
      </c>
      <c r="JY1" t="s">
        <v>542</v>
      </c>
      <c r="JZ1" t="s">
        <v>541</v>
      </c>
      <c r="KA1" t="s">
        <v>541</v>
      </c>
      <c r="KB1" t="s">
        <v>542</v>
      </c>
      <c r="KC1" t="s">
        <v>542</v>
      </c>
      <c r="KD1" t="s">
        <v>541</v>
      </c>
      <c r="KE1" t="s">
        <v>541</v>
      </c>
      <c r="KF1" t="s">
        <v>542</v>
      </c>
      <c r="KG1" t="s">
        <v>542</v>
      </c>
      <c r="KH1" t="s">
        <v>541</v>
      </c>
      <c r="KI1" t="s">
        <v>541</v>
      </c>
      <c r="KJ1" t="s">
        <v>542</v>
      </c>
      <c r="KK1" t="s">
        <v>542</v>
      </c>
      <c r="KL1" t="s">
        <v>24</v>
      </c>
      <c r="KM1" t="s">
        <v>8</v>
      </c>
      <c r="KN1" t="s">
        <v>618</v>
      </c>
      <c r="KO1" t="s">
        <v>621</v>
      </c>
      <c r="KP1" t="s">
        <v>93</v>
      </c>
      <c r="KQ1">
        <v>1</v>
      </c>
      <c r="KR1" t="s">
        <v>623</v>
      </c>
      <c r="KS1" t="s">
        <v>107</v>
      </c>
      <c r="KT1" t="s">
        <v>61</v>
      </c>
      <c r="KU1" t="s">
        <v>44</v>
      </c>
      <c r="KV1" t="s">
        <v>61</v>
      </c>
      <c r="KW1" t="s">
        <v>72</v>
      </c>
      <c r="KX1" t="s">
        <v>163</v>
      </c>
      <c r="KY1" t="s">
        <v>633</v>
      </c>
      <c r="KZ1" t="s">
        <v>169</v>
      </c>
      <c r="LA1" t="s">
        <v>61</v>
      </c>
      <c r="LB1" t="s">
        <v>624</v>
      </c>
      <c r="LC1" t="s">
        <v>151</v>
      </c>
      <c r="LD1" t="s">
        <v>134</v>
      </c>
      <c r="LE1" t="s">
        <v>638</v>
      </c>
      <c r="LF1" t="s">
        <v>639</v>
      </c>
      <c r="LG1" t="s">
        <v>194</v>
      </c>
      <c r="LH1" t="s">
        <v>201</v>
      </c>
      <c r="LI1" t="s">
        <v>264</v>
      </c>
      <c r="LJ1" t="s">
        <v>189</v>
      </c>
      <c r="LK1" t="s">
        <v>412</v>
      </c>
      <c r="LL1" t="s">
        <v>375</v>
      </c>
      <c r="LM1" t="s">
        <v>422</v>
      </c>
      <c r="LN1" t="s">
        <v>448</v>
      </c>
      <c r="LO1" t="s">
        <v>305</v>
      </c>
      <c r="LP1" t="s">
        <v>468</v>
      </c>
      <c r="LQ1" t="s">
        <v>294</v>
      </c>
      <c r="LR1" t="s">
        <v>485</v>
      </c>
      <c r="LS1" t="s">
        <v>651</v>
      </c>
      <c r="LT1" t="s">
        <v>521</v>
      </c>
      <c r="LW1" t="s">
        <v>570</v>
      </c>
      <c r="LX1" t="s">
        <v>578</v>
      </c>
      <c r="LY1" t="s">
        <v>578</v>
      </c>
      <c r="LZ1" t="s">
        <v>541</v>
      </c>
      <c r="MA1" t="s">
        <v>541</v>
      </c>
      <c r="MB1" t="s">
        <v>542</v>
      </c>
      <c r="MC1" t="s">
        <v>542</v>
      </c>
      <c r="MD1" t="s">
        <v>541</v>
      </c>
      <c r="ME1" t="s">
        <v>541</v>
      </c>
      <c r="MF1" t="s">
        <v>542</v>
      </c>
      <c r="MG1" t="s">
        <v>542</v>
      </c>
      <c r="MH1" t="s">
        <v>541</v>
      </c>
      <c r="MI1" t="s">
        <v>541</v>
      </c>
      <c r="MJ1" t="s">
        <v>542</v>
      </c>
      <c r="MK1" t="s">
        <v>542</v>
      </c>
      <c r="ML1" t="s">
        <v>541</v>
      </c>
      <c r="MM1" t="s">
        <v>541</v>
      </c>
      <c r="MN1" t="s">
        <v>542</v>
      </c>
      <c r="MO1" t="s">
        <v>542</v>
      </c>
      <c r="MP1" t="s">
        <v>541</v>
      </c>
      <c r="MQ1" t="s">
        <v>541</v>
      </c>
      <c r="MR1" t="s">
        <v>542</v>
      </c>
      <c r="MS1" t="s">
        <v>542</v>
      </c>
      <c r="MT1" t="s">
        <v>541</v>
      </c>
      <c r="MU1" t="s">
        <v>541</v>
      </c>
      <c r="MV1" t="s">
        <v>542</v>
      </c>
      <c r="MW1" t="s">
        <v>542</v>
      </c>
      <c r="MX1" t="s">
        <v>541</v>
      </c>
      <c r="MY1" t="s">
        <v>541</v>
      </c>
      <c r="MZ1" t="s">
        <v>542</v>
      </c>
      <c r="NA1" t="s">
        <v>542</v>
      </c>
      <c r="NB1" t="s">
        <v>541</v>
      </c>
      <c r="NC1" t="s">
        <v>541</v>
      </c>
      <c r="ND1" t="s">
        <v>542</v>
      </c>
      <c r="NE1" t="s">
        <v>542</v>
      </c>
    </row>
    <row r="2" spans="1:369" x14ac:dyDescent="0.25">
      <c r="A2" s="1"/>
      <c r="B2" s="1"/>
      <c r="C2" s="1"/>
      <c r="D2" s="1"/>
      <c r="E2" s="1"/>
      <c r="F2" s="1"/>
      <c r="G2" s="1"/>
      <c r="H2" s="61" t="s">
        <v>1762</v>
      </c>
      <c r="I2" s="62"/>
      <c r="J2" s="62"/>
      <c r="K2" s="62"/>
      <c r="L2" s="1"/>
      <c r="M2" s="1"/>
      <c r="N2" s="1"/>
      <c r="O2" s="61" t="s">
        <v>1763</v>
      </c>
      <c r="P2" s="62"/>
      <c r="Q2" s="62"/>
      <c r="R2" s="62"/>
      <c r="S2" s="62"/>
      <c r="T2" s="62"/>
      <c r="U2" s="62"/>
      <c r="V2" s="1"/>
      <c r="W2" s="1"/>
      <c r="X2" s="1"/>
      <c r="Y2" s="1"/>
      <c r="Z2" s="1"/>
      <c r="AA2" s="1"/>
      <c r="AB2" s="1"/>
      <c r="AC2" s="1"/>
      <c r="AD2" s="1"/>
      <c r="AE2" s="1"/>
      <c r="AF2" s="1"/>
      <c r="AG2" s="1"/>
      <c r="AH2" s="1"/>
      <c r="AI2" s="14" t="s">
        <v>369</v>
      </c>
      <c r="AJ2" s="14" t="s">
        <v>370</v>
      </c>
      <c r="AK2" s="14" t="s">
        <v>371</v>
      </c>
      <c r="AL2" s="14" t="s">
        <v>372</v>
      </c>
      <c r="AM2" s="14" t="s">
        <v>373</v>
      </c>
      <c r="AN2" s="14" t="str">
        <f>"σ, "&amp;$I$8</f>
        <v>σ, MPa</v>
      </c>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GR2" t="s">
        <v>309</v>
      </c>
      <c r="GS2" t="s">
        <v>310</v>
      </c>
      <c r="GT2" t="s">
        <v>311</v>
      </c>
      <c r="GU2" t="s">
        <v>312</v>
      </c>
      <c r="GV2" t="s">
        <v>314</v>
      </c>
      <c r="GW2" t="s">
        <v>317</v>
      </c>
      <c r="GX2" t="s">
        <v>324</v>
      </c>
      <c r="GY2" t="s">
        <v>334</v>
      </c>
      <c r="GZ2" t="s">
        <v>340</v>
      </c>
      <c r="HA2" t="s">
        <v>341</v>
      </c>
      <c r="HB2" t="str">
        <f>$K$39</f>
        <v>PR2</v>
      </c>
      <c r="HC2" t="s">
        <v>544</v>
      </c>
      <c r="HD2" t="s">
        <v>544</v>
      </c>
      <c r="HE2" t="s">
        <v>545</v>
      </c>
      <c r="HF2" t="s">
        <v>545</v>
      </c>
      <c r="HG2" t="s">
        <v>548</v>
      </c>
      <c r="HH2" t="s">
        <v>544</v>
      </c>
      <c r="HI2" t="s">
        <v>544</v>
      </c>
      <c r="HJ2" t="s">
        <v>545</v>
      </c>
      <c r="HK2" t="s">
        <v>545</v>
      </c>
      <c r="HL2" t="s">
        <v>544</v>
      </c>
      <c r="HM2" t="s">
        <v>544</v>
      </c>
      <c r="HN2" t="s">
        <v>545</v>
      </c>
      <c r="HO2" t="s">
        <v>545</v>
      </c>
      <c r="HP2" t="s">
        <v>544</v>
      </c>
      <c r="HQ2" t="s">
        <v>544</v>
      </c>
      <c r="HR2" t="s">
        <v>545</v>
      </c>
      <c r="HS2" t="s">
        <v>545</v>
      </c>
      <c r="HT2" t="s">
        <v>544</v>
      </c>
      <c r="HU2" t="s">
        <v>544</v>
      </c>
      <c r="HV2" t="s">
        <v>545</v>
      </c>
      <c r="HW2" t="s">
        <v>545</v>
      </c>
      <c r="HX2" t="s">
        <v>544</v>
      </c>
      <c r="HY2" t="s">
        <v>544</v>
      </c>
      <c r="HZ2" t="s">
        <v>545</v>
      </c>
      <c r="IA2" t="s">
        <v>545</v>
      </c>
      <c r="IB2" t="s">
        <v>544</v>
      </c>
      <c r="IC2" t="s">
        <v>544</v>
      </c>
      <c r="ID2" t="s">
        <v>545</v>
      </c>
      <c r="IE2" t="s">
        <v>545</v>
      </c>
      <c r="IF2" t="s">
        <v>544</v>
      </c>
      <c r="IG2" t="s">
        <v>544</v>
      </c>
      <c r="IH2" t="s">
        <v>545</v>
      </c>
      <c r="II2" t="s">
        <v>545</v>
      </c>
      <c r="IJ2" t="s">
        <v>544</v>
      </c>
      <c r="IK2" t="s">
        <v>544</v>
      </c>
      <c r="IL2" t="s">
        <v>545</v>
      </c>
      <c r="IM2" t="s">
        <v>545</v>
      </c>
      <c r="IN2" t="s">
        <v>579</v>
      </c>
      <c r="IO2" t="s">
        <v>579</v>
      </c>
      <c r="IP2" t="s">
        <v>544</v>
      </c>
      <c r="IQ2" t="s">
        <v>544</v>
      </c>
      <c r="IR2" t="s">
        <v>545</v>
      </c>
      <c r="IS2" t="s">
        <v>545</v>
      </c>
      <c r="IT2" t="s">
        <v>544</v>
      </c>
      <c r="IU2" t="s">
        <v>544</v>
      </c>
      <c r="IV2" t="s">
        <v>545</v>
      </c>
      <c r="IW2" t="s">
        <v>545</v>
      </c>
      <c r="IX2" t="s">
        <v>544</v>
      </c>
      <c r="IY2" t="s">
        <v>544</v>
      </c>
      <c r="IZ2" t="s">
        <v>545</v>
      </c>
      <c r="JA2" t="s">
        <v>545</v>
      </c>
      <c r="JB2" t="s">
        <v>544</v>
      </c>
      <c r="JC2" t="s">
        <v>544</v>
      </c>
      <c r="JD2" t="s">
        <v>545</v>
      </c>
      <c r="JE2" t="s">
        <v>545</v>
      </c>
      <c r="JF2" t="s">
        <v>544</v>
      </c>
      <c r="JG2" t="s">
        <v>544</v>
      </c>
      <c r="JH2" t="s">
        <v>545</v>
      </c>
      <c r="JI2" t="s">
        <v>545</v>
      </c>
      <c r="JJ2" t="s">
        <v>544</v>
      </c>
      <c r="JK2" t="s">
        <v>544</v>
      </c>
      <c r="JL2" t="s">
        <v>545</v>
      </c>
      <c r="JM2" t="s">
        <v>545</v>
      </c>
      <c r="JN2" t="s">
        <v>544</v>
      </c>
      <c r="JO2" t="s">
        <v>544</v>
      </c>
      <c r="JP2" t="s">
        <v>545</v>
      </c>
      <c r="JQ2" t="s">
        <v>545</v>
      </c>
      <c r="JR2" t="s">
        <v>544</v>
      </c>
      <c r="JS2" t="s">
        <v>544</v>
      </c>
      <c r="JT2" t="s">
        <v>545</v>
      </c>
      <c r="JU2" t="s">
        <v>545</v>
      </c>
      <c r="JV2" t="s">
        <v>544</v>
      </c>
      <c r="JW2" t="s">
        <v>544</v>
      </c>
      <c r="JX2" t="s">
        <v>545</v>
      </c>
      <c r="JY2" t="s">
        <v>545</v>
      </c>
      <c r="JZ2" t="s">
        <v>544</v>
      </c>
      <c r="KA2" t="s">
        <v>544</v>
      </c>
      <c r="KB2" t="s">
        <v>545</v>
      </c>
      <c r="KC2" t="s">
        <v>545</v>
      </c>
      <c r="KD2" t="s">
        <v>544</v>
      </c>
      <c r="KE2" t="s">
        <v>544</v>
      </c>
      <c r="KF2" t="s">
        <v>545</v>
      </c>
      <c r="KG2" t="s">
        <v>545</v>
      </c>
      <c r="KH2" t="s">
        <v>544</v>
      </c>
      <c r="KI2" t="s">
        <v>544</v>
      </c>
      <c r="KJ2" t="s">
        <v>545</v>
      </c>
      <c r="KK2" t="s">
        <v>545</v>
      </c>
      <c r="KL2" t="s">
        <v>617</v>
      </c>
      <c r="KM2" t="s">
        <v>244</v>
      </c>
      <c r="KN2" t="s">
        <v>14</v>
      </c>
      <c r="KO2" t="s">
        <v>84</v>
      </c>
      <c r="KP2" t="s">
        <v>622</v>
      </c>
      <c r="KQ2">
        <v>-1</v>
      </c>
      <c r="KR2" t="s">
        <v>100</v>
      </c>
      <c r="KS2" t="s">
        <v>625</v>
      </c>
      <c r="KT2" t="s">
        <v>626</v>
      </c>
      <c r="KU2" t="s">
        <v>627</v>
      </c>
      <c r="KV2" t="s">
        <v>628</v>
      </c>
      <c r="KW2" t="s">
        <v>630</v>
      </c>
      <c r="KX2" t="s">
        <v>631</v>
      </c>
      <c r="KY2" t="s">
        <v>634</v>
      </c>
      <c r="KZ2" t="s">
        <v>635</v>
      </c>
      <c r="LA2" t="s">
        <v>624</v>
      </c>
      <c r="LB2" t="s">
        <v>61</v>
      </c>
      <c r="LC2" t="s">
        <v>636</v>
      </c>
      <c r="LD2" t="s">
        <v>637</v>
      </c>
      <c r="LE2" t="s">
        <v>137</v>
      </c>
      <c r="LF2" t="s">
        <v>206</v>
      </c>
      <c r="LG2" t="s">
        <v>173</v>
      </c>
      <c r="LH2" t="s">
        <v>641</v>
      </c>
      <c r="LI2" t="s">
        <v>642</v>
      </c>
      <c r="LJ2">
        <f t="shared" ref="LJ2:LJ65" si="0">IF(ROW(A1)&gt;ROWS(rngLoadCombinations)-1,"",INDEX(rngLoadCombinations,ROW(A1)+1,1))</f>
        <v>0</v>
      </c>
      <c r="LK2" t="s">
        <v>429</v>
      </c>
      <c r="LL2" t="s">
        <v>377</v>
      </c>
      <c r="LM2" t="s">
        <v>434</v>
      </c>
      <c r="LN2" t="s">
        <v>643</v>
      </c>
      <c r="LO2" t="s">
        <v>453</v>
      </c>
      <c r="LP2" t="s">
        <v>646</v>
      </c>
      <c r="LQ2" t="s">
        <v>257</v>
      </c>
      <c r="LR2" t="s">
        <v>647</v>
      </c>
      <c r="LS2" t="s">
        <v>488</v>
      </c>
      <c r="LT2" t="s">
        <v>27</v>
      </c>
      <c r="LW2" t="s">
        <v>548</v>
      </c>
      <c r="LX2" t="s">
        <v>579</v>
      </c>
      <c r="LY2" t="s">
        <v>579</v>
      </c>
      <c r="LZ2" t="s">
        <v>544</v>
      </c>
      <c r="MA2" t="s">
        <v>544</v>
      </c>
      <c r="MB2" t="s">
        <v>545</v>
      </c>
      <c r="MC2" t="s">
        <v>545</v>
      </c>
      <c r="MD2" t="s">
        <v>544</v>
      </c>
      <c r="ME2" t="s">
        <v>544</v>
      </c>
      <c r="MF2" t="s">
        <v>545</v>
      </c>
      <c r="MG2" t="s">
        <v>545</v>
      </c>
      <c r="MH2" t="s">
        <v>544</v>
      </c>
      <c r="MI2" t="s">
        <v>544</v>
      </c>
      <c r="MJ2" t="s">
        <v>545</v>
      </c>
      <c r="MK2" t="s">
        <v>545</v>
      </c>
      <c r="ML2" t="s">
        <v>544</v>
      </c>
      <c r="MM2" t="s">
        <v>544</v>
      </c>
      <c r="MN2" t="s">
        <v>545</v>
      </c>
      <c r="MO2" t="s">
        <v>545</v>
      </c>
      <c r="MP2" t="s">
        <v>544</v>
      </c>
      <c r="MQ2" t="s">
        <v>544</v>
      </c>
      <c r="MR2" t="s">
        <v>545</v>
      </c>
      <c r="MS2" t="s">
        <v>545</v>
      </c>
      <c r="MT2" t="s">
        <v>544</v>
      </c>
      <c r="MU2" t="s">
        <v>544</v>
      </c>
      <c r="MV2" t="s">
        <v>545</v>
      </c>
      <c r="MW2" t="s">
        <v>545</v>
      </c>
      <c r="MX2" t="s">
        <v>544</v>
      </c>
      <c r="MY2" t="s">
        <v>544</v>
      </c>
      <c r="MZ2" t="s">
        <v>545</v>
      </c>
      <c r="NA2" t="s">
        <v>545</v>
      </c>
      <c r="NB2" t="s">
        <v>544</v>
      </c>
      <c r="NC2" t="s">
        <v>544</v>
      </c>
      <c r="ND2" t="s">
        <v>545</v>
      </c>
      <c r="NE2" t="s">
        <v>545</v>
      </c>
    </row>
    <row r="3" spans="1:369" ht="15" customHeight="1" x14ac:dyDescent="0.25">
      <c r="A3" s="16" t="s">
        <v>1</v>
      </c>
      <c r="B3" s="17" t="s">
        <v>2</v>
      </c>
      <c r="C3" s="17" t="s">
        <v>3</v>
      </c>
      <c r="D3" s="23" t="s">
        <v>4</v>
      </c>
      <c r="E3" s="17" t="s">
        <v>5</v>
      </c>
      <c r="F3" s="1"/>
      <c r="G3" s="1"/>
      <c r="H3" s="16" t="s">
        <v>289</v>
      </c>
      <c r="I3" s="16" t="s">
        <v>290</v>
      </c>
      <c r="J3" s="27" t="s">
        <v>291</v>
      </c>
      <c r="K3" s="16" t="s">
        <v>292</v>
      </c>
      <c r="L3" s="1"/>
      <c r="M3" s="1"/>
      <c r="N3" s="1"/>
      <c r="O3" s="16" t="s">
        <v>319</v>
      </c>
      <c r="P3" s="16" t="str">
        <f>"N, "&amp;INDEX(rngUnitSettings,MATCH("Force",INDEX(rngUnitSettings,,1),0),2)</f>
        <v>N, tf</v>
      </c>
      <c r="Q3" s="16" t="str">
        <f>"Mx, "&amp;INDEX(rngUnitSettings,MATCH("Moment",INDEX(rngUnitSettings,,1),0),2)</f>
        <v>Mx, tf*m</v>
      </c>
      <c r="R3" s="16" t="str">
        <f>"My, "&amp;INDEX(rngUnitSettings,MATCH("Moment",INDEX(rngUnitSettings,,1),0),2)</f>
        <v>My, tf*m</v>
      </c>
      <c r="S3" s="16" t="s">
        <v>320</v>
      </c>
      <c r="T3" s="29" t="s">
        <v>321</v>
      </c>
      <c r="U3" s="18" t="s">
        <v>322</v>
      </c>
      <c r="V3" s="1"/>
      <c r="W3" s="1"/>
      <c r="X3" s="1"/>
      <c r="Y3" s="1"/>
      <c r="Z3" s="1"/>
      <c r="AA3" s="1"/>
      <c r="AB3" s="1"/>
      <c r="AC3" s="1"/>
      <c r="AD3" s="1"/>
      <c r="AE3" s="1"/>
      <c r="AF3" s="1"/>
      <c r="AG3" s="1"/>
      <c r="AH3" s="1"/>
      <c r="AI3" s="15" t="s">
        <v>173</v>
      </c>
      <c r="AJ3" s="15" t="s">
        <v>374</v>
      </c>
      <c r="AK3" s="15" t="s">
        <v>375</v>
      </c>
      <c r="AL3" s="15" t="s">
        <v>334</v>
      </c>
      <c r="AM3" s="15">
        <f>-$I$33</f>
        <v>-3.5000000000000001E-3</v>
      </c>
      <c r="AN3" s="15">
        <f>-($I$27+$B$8*$I$30*($I$33-$I$31))</f>
        <v>-15.565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GR3" t="s">
        <v>295</v>
      </c>
      <c r="GS3" t="s">
        <v>298</v>
      </c>
      <c r="GT3" t="s">
        <v>300</v>
      </c>
      <c r="GU3" t="s">
        <v>303</v>
      </c>
      <c r="GV3" t="s">
        <v>306</v>
      </c>
      <c r="GX3" t="s">
        <v>325</v>
      </c>
      <c r="HB3" t="str">
        <f>$L$39</f>
        <v>PR3</v>
      </c>
      <c r="HG3" t="s">
        <v>571</v>
      </c>
      <c r="KN3" t="s">
        <v>619</v>
      </c>
      <c r="KR3" t="s">
        <v>624</v>
      </c>
      <c r="KV3" t="s">
        <v>629</v>
      </c>
      <c r="KW3" t="s">
        <v>627</v>
      </c>
      <c r="KX3" t="s">
        <v>632</v>
      </c>
      <c r="KY3" t="s">
        <v>166</v>
      </c>
      <c r="LB3" t="s">
        <v>148</v>
      </c>
      <c r="LG3" t="s">
        <v>640</v>
      </c>
      <c r="LJ3">
        <f t="shared" si="0"/>
        <v>0</v>
      </c>
      <c r="LN3" t="s">
        <v>644</v>
      </c>
      <c r="LR3" t="s">
        <v>648</v>
      </c>
      <c r="LS3" t="s">
        <v>652</v>
      </c>
      <c r="LT3" t="s">
        <v>1788</v>
      </c>
      <c r="LW3" t="s">
        <v>571</v>
      </c>
    </row>
    <row r="4" spans="1:369" ht="15" customHeight="1" x14ac:dyDescent="0.25">
      <c r="A4" s="16" t="s">
        <v>6</v>
      </c>
      <c r="B4" s="17"/>
      <c r="C4" s="17"/>
      <c r="D4" s="23"/>
      <c r="E4" s="17"/>
      <c r="F4" s="1"/>
      <c r="G4" s="1"/>
      <c r="H4" s="19" t="s">
        <v>293</v>
      </c>
      <c r="I4" s="50" t="s">
        <v>294</v>
      </c>
      <c r="J4" s="28" t="s">
        <v>294</v>
      </c>
      <c r="K4" s="50" t="s">
        <v>295</v>
      </c>
      <c r="L4" s="1"/>
      <c r="M4" s="1"/>
      <c r="N4" s="1"/>
      <c r="O4" s="50"/>
      <c r="P4" s="50"/>
      <c r="Q4" s="50"/>
      <c r="R4" s="50"/>
      <c r="S4" s="50" t="s">
        <v>323</v>
      </c>
      <c r="T4" s="52" t="s">
        <v>61</v>
      </c>
      <c r="U4" s="20"/>
      <c r="V4" s="1"/>
      <c r="W4" s="1"/>
      <c r="X4" s="1"/>
      <c r="Y4" s="1"/>
      <c r="Z4" s="1"/>
      <c r="AA4" s="1"/>
      <c r="AB4" s="1"/>
      <c r="AC4" s="1"/>
      <c r="AD4" s="1"/>
      <c r="AE4" s="1"/>
      <c r="AF4" s="1"/>
      <c r="AG4" s="1"/>
      <c r="AH4" s="1"/>
      <c r="AI4" s="15" t="s">
        <v>173</v>
      </c>
      <c r="AJ4" s="15" t="s">
        <v>374</v>
      </c>
      <c r="AK4" s="15" t="s">
        <v>375</v>
      </c>
      <c r="AL4" s="15" t="s">
        <v>334</v>
      </c>
      <c r="AM4" s="15">
        <f>-$I$31</f>
        <v>-1.5E-3</v>
      </c>
      <c r="AN4" s="15">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GV4" t="s">
        <v>315</v>
      </c>
      <c r="GX4" t="s">
        <v>326</v>
      </c>
      <c r="HB4" t="str">
        <f>$M$39</f>
        <v>PR4</v>
      </c>
      <c r="KN4" t="s">
        <v>620</v>
      </c>
      <c r="LJ4">
        <f t="shared" si="0"/>
        <v>0</v>
      </c>
      <c r="LN4" t="s">
        <v>645</v>
      </c>
      <c r="LR4" t="s">
        <v>649</v>
      </c>
      <c r="LT4" t="s">
        <v>1789</v>
      </c>
    </row>
    <row r="5" spans="1:369" ht="15" customHeight="1" x14ac:dyDescent="0.25">
      <c r="A5" s="19" t="s">
        <v>7</v>
      </c>
      <c r="B5" s="50" t="s">
        <v>8</v>
      </c>
      <c r="C5" s="47" t="s">
        <v>9</v>
      </c>
      <c r="D5" s="24" t="s">
        <v>10</v>
      </c>
      <c r="E5" s="43" t="s">
        <v>1718</v>
      </c>
      <c r="F5" s="1"/>
      <c r="G5" s="1"/>
      <c r="H5" s="19" t="s">
        <v>296</v>
      </c>
      <c r="I5" s="50" t="s">
        <v>297</v>
      </c>
      <c r="J5" s="28" t="s">
        <v>297</v>
      </c>
      <c r="K5" s="50" t="s">
        <v>298</v>
      </c>
      <c r="L5" s="1"/>
      <c r="M5" s="1"/>
      <c r="N5" s="1"/>
      <c r="O5" s="50"/>
      <c r="P5" s="50"/>
      <c r="Q5" s="50"/>
      <c r="R5" s="50"/>
      <c r="S5" s="50"/>
      <c r="T5" s="52" t="s">
        <v>61</v>
      </c>
      <c r="U5" s="20"/>
      <c r="V5" s="1"/>
      <c r="W5" s="1"/>
      <c r="X5" s="1"/>
      <c r="Y5" s="1"/>
      <c r="Z5" s="1"/>
      <c r="AA5" s="1"/>
      <c r="AB5" s="1"/>
      <c r="AC5" s="1"/>
      <c r="AD5" s="1"/>
      <c r="AE5" s="1"/>
      <c r="AF5" s="1"/>
      <c r="AG5" s="1"/>
      <c r="AH5" s="1"/>
      <c r="AI5" s="15" t="s">
        <v>173</v>
      </c>
      <c r="AJ5" s="15" t="s">
        <v>374</v>
      </c>
      <c r="AK5" s="15" t="s">
        <v>375</v>
      </c>
      <c r="AL5" s="15" t="s">
        <v>376</v>
      </c>
      <c r="AM5" s="15">
        <v>0</v>
      </c>
      <c r="AN5" s="15">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c r="GV5" t="s">
        <v>316</v>
      </c>
      <c r="GX5" t="s">
        <v>327</v>
      </c>
      <c r="LJ5">
        <f t="shared" si="0"/>
        <v>0</v>
      </c>
      <c r="LN5" t="s">
        <v>449</v>
      </c>
      <c r="LR5" t="s">
        <v>650</v>
      </c>
    </row>
    <row r="6" spans="1:369" ht="15" customHeight="1" x14ac:dyDescent="0.25">
      <c r="A6" s="19" t="s">
        <v>11</v>
      </c>
      <c r="B6" s="50" t="s">
        <v>8</v>
      </c>
      <c r="C6" s="47" t="s">
        <v>9</v>
      </c>
      <c r="D6" s="24" t="s">
        <v>12</v>
      </c>
      <c r="E6" s="43" t="s">
        <v>1718</v>
      </c>
      <c r="F6" s="1"/>
      <c r="G6" s="1"/>
      <c r="H6" s="19" t="s">
        <v>299</v>
      </c>
      <c r="I6" s="50" t="s">
        <v>300</v>
      </c>
      <c r="J6" s="28" t="s">
        <v>301</v>
      </c>
      <c r="K6" s="50" t="s">
        <v>300</v>
      </c>
      <c r="L6" s="1"/>
      <c r="M6" s="1"/>
      <c r="N6" s="1"/>
      <c r="O6" s="50"/>
      <c r="P6" s="50"/>
      <c r="Q6" s="50"/>
      <c r="R6" s="50"/>
      <c r="S6" s="50"/>
      <c r="T6" s="52" t="s">
        <v>61</v>
      </c>
      <c r="U6" s="20"/>
      <c r="V6" s="1"/>
      <c r="W6" s="1"/>
      <c r="X6" s="1"/>
      <c r="Y6" s="1"/>
      <c r="Z6" s="1"/>
      <c r="AA6" s="1"/>
      <c r="AB6" s="1"/>
      <c r="AC6" s="1"/>
      <c r="AD6" s="1"/>
      <c r="AE6" s="1"/>
      <c r="AF6" s="1"/>
      <c r="AG6" s="1"/>
      <c r="AH6" s="1"/>
      <c r="AI6" s="15" t="s">
        <v>173</v>
      </c>
      <c r="AJ6" s="15" t="s">
        <v>374</v>
      </c>
      <c r="AK6" s="15" t="s">
        <v>375</v>
      </c>
      <c r="AL6" s="15" t="s">
        <v>335</v>
      </c>
      <c r="AM6" s="15">
        <f>$J$31</f>
        <v>8.0000000000000007E-5</v>
      </c>
      <c r="AN6" s="15">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c r="GX6" t="s">
        <v>328</v>
      </c>
      <c r="LJ6">
        <f t="shared" si="0"/>
        <v>0</v>
      </c>
    </row>
    <row r="7" spans="1:369" ht="15" customHeight="1" x14ac:dyDescent="0.25">
      <c r="A7" s="19" t="s">
        <v>13</v>
      </c>
      <c r="B7" s="50" t="s">
        <v>14</v>
      </c>
      <c r="C7" s="47" t="s">
        <v>9</v>
      </c>
      <c r="D7" s="24" t="s">
        <v>15</v>
      </c>
      <c r="E7" s="43" t="s">
        <v>1718</v>
      </c>
      <c r="F7" s="1"/>
      <c r="G7" s="1"/>
      <c r="H7" s="19" t="s">
        <v>302</v>
      </c>
      <c r="I7" s="50" t="s">
        <v>303</v>
      </c>
      <c r="J7" s="28" t="s">
        <v>304</v>
      </c>
      <c r="K7" s="50" t="s">
        <v>303</v>
      </c>
      <c r="L7" s="1"/>
      <c r="M7" s="1"/>
      <c r="N7" s="1"/>
      <c r="O7" s="50"/>
      <c r="P7" s="50"/>
      <c r="Q7" s="50"/>
      <c r="R7" s="50"/>
      <c r="S7" s="50"/>
      <c r="T7" s="52" t="s">
        <v>61</v>
      </c>
      <c r="U7" s="20"/>
      <c r="V7" s="1"/>
      <c r="W7" s="1"/>
      <c r="X7" s="1"/>
      <c r="Y7" s="1"/>
      <c r="Z7" s="1"/>
      <c r="AA7" s="1"/>
      <c r="AB7" s="1"/>
      <c r="AC7" s="1"/>
      <c r="AD7" s="1"/>
      <c r="AE7" s="1"/>
      <c r="AF7" s="1"/>
      <c r="AG7" s="1"/>
      <c r="AH7" s="1"/>
      <c r="AI7" s="15" t="s">
        <v>173</v>
      </c>
      <c r="AJ7" s="15" t="s">
        <v>374</v>
      </c>
      <c r="AK7" s="15" t="s">
        <v>375</v>
      </c>
      <c r="AL7" s="15" t="s">
        <v>335</v>
      </c>
      <c r="AM7" s="15">
        <f>$J$33</f>
        <v>1.4999999999999999E-4</v>
      </c>
      <c r="AN7" s="15">
        <f>$J$27+$B$8*$J$30*($J$33-$J$31)</f>
        <v>1.1022750000000001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c r="LJ7">
        <f t="shared" si="0"/>
        <v>0</v>
      </c>
    </row>
    <row r="8" spans="1:369" ht="15" customHeight="1" x14ac:dyDescent="0.25">
      <c r="A8" s="19" t="s">
        <v>16</v>
      </c>
      <c r="B8" s="51">
        <v>1E-3</v>
      </c>
      <c r="C8" s="47" t="s">
        <v>9</v>
      </c>
      <c r="D8" s="24" t="s">
        <v>17</v>
      </c>
      <c r="E8" s="43" t="s">
        <v>1718</v>
      </c>
      <c r="F8" s="1"/>
      <c r="G8" s="1"/>
      <c r="H8" s="19" t="s">
        <v>305</v>
      </c>
      <c r="I8" s="50" t="s">
        <v>306</v>
      </c>
      <c r="J8" s="28" t="s">
        <v>306</v>
      </c>
      <c r="K8" s="50" t="s">
        <v>306</v>
      </c>
      <c r="L8" s="1"/>
      <c r="M8" s="1"/>
      <c r="N8" s="1"/>
      <c r="O8" s="50"/>
      <c r="P8" s="50"/>
      <c r="Q8" s="50"/>
      <c r="R8" s="50"/>
      <c r="S8" s="50"/>
      <c r="T8" s="52" t="s">
        <v>61</v>
      </c>
      <c r="U8" s="20"/>
      <c r="V8" s="1"/>
      <c r="W8" s="1"/>
      <c r="X8" s="1"/>
      <c r="Y8" s="1"/>
      <c r="Z8" s="1"/>
      <c r="AA8" s="1"/>
      <c r="AB8" s="1"/>
      <c r="AC8" s="1"/>
      <c r="AD8" s="1"/>
      <c r="AE8" s="1"/>
      <c r="AF8" s="1"/>
      <c r="AG8" s="1"/>
      <c r="AH8" s="1"/>
      <c r="AI8" s="15" t="s">
        <v>173</v>
      </c>
      <c r="AJ8" s="15" t="s">
        <v>374</v>
      </c>
      <c r="AK8" s="15" t="s">
        <v>377</v>
      </c>
      <c r="AL8" s="15" t="s">
        <v>334</v>
      </c>
      <c r="AM8" s="15">
        <f>-$I$33</f>
        <v>-3.5000000000000001E-3</v>
      </c>
      <c r="AN8" s="15">
        <f>-($I$27+$B$8*$I$30*($I$33-$I$32))</f>
        <v>-15.54875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c r="LJ8">
        <f t="shared" si="0"/>
        <v>0</v>
      </c>
    </row>
    <row r="9" spans="1:369" ht="15" customHeight="1" x14ac:dyDescent="0.25">
      <c r="A9" s="19" t="s">
        <v>18</v>
      </c>
      <c r="B9" s="50" t="s">
        <v>8</v>
      </c>
      <c r="C9" s="47" t="s">
        <v>9</v>
      </c>
      <c r="D9" s="24" t="s">
        <v>19</v>
      </c>
      <c r="E9" s="43" t="s">
        <v>1718</v>
      </c>
      <c r="F9" s="1"/>
      <c r="G9" s="1"/>
      <c r="H9" s="19" t="s">
        <v>307</v>
      </c>
      <c r="I9" s="50" t="s">
        <v>308</v>
      </c>
      <c r="J9" s="28" t="s">
        <v>308</v>
      </c>
      <c r="K9" s="50" t="s">
        <v>308</v>
      </c>
      <c r="L9" s="1"/>
      <c r="M9" s="1"/>
      <c r="N9" s="1"/>
      <c r="O9" s="50"/>
      <c r="P9" s="50"/>
      <c r="Q9" s="50"/>
      <c r="R9" s="50"/>
      <c r="S9" s="50"/>
      <c r="T9" s="52" t="s">
        <v>61</v>
      </c>
      <c r="U9" s="20"/>
      <c r="V9" s="1"/>
      <c r="W9" s="1"/>
      <c r="X9" s="1"/>
      <c r="Y9" s="1"/>
      <c r="Z9" s="1"/>
      <c r="AA9" s="1"/>
      <c r="AB9" s="1"/>
      <c r="AC9" s="1"/>
      <c r="AD9" s="1"/>
      <c r="AE9" s="1"/>
      <c r="AF9" s="1"/>
      <c r="AG9" s="1"/>
      <c r="AH9" s="1"/>
      <c r="AI9" s="15" t="s">
        <v>173</v>
      </c>
      <c r="AJ9" s="15" t="s">
        <v>374</v>
      </c>
      <c r="AK9" s="15" t="s">
        <v>377</v>
      </c>
      <c r="AL9" s="15" t="s">
        <v>334</v>
      </c>
      <c r="AM9" s="15">
        <f>-$I$32</f>
        <v>-2E-3</v>
      </c>
      <c r="AN9" s="15">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c r="LJ9">
        <f t="shared" si="0"/>
        <v>0</v>
      </c>
    </row>
    <row r="10" spans="1:369" ht="15" customHeight="1" x14ac:dyDescent="0.25">
      <c r="A10" s="19" t="s">
        <v>20</v>
      </c>
      <c r="B10" s="50">
        <v>5.0000000000000001E-4</v>
      </c>
      <c r="C10" s="47" t="str">
        <f>INDEX(rngUnitSettings,MATCH("Moment",INDEX(rngUnitSettings,,1),0),2)&amp;"/"&amp;INDEX(rngUnitSettings,MATCH("Length",INDEX(rngUnitSettings,,1),0),2)</f>
        <v>tf*m/mm</v>
      </c>
      <c r="D10" s="24" t="s">
        <v>21</v>
      </c>
      <c r="E10" s="43" t="s">
        <v>1718</v>
      </c>
      <c r="F10" s="1"/>
      <c r="G10" s="1"/>
      <c r="H10" s="1"/>
      <c r="I10" s="1"/>
      <c r="J10" s="1"/>
      <c r="K10" s="1"/>
      <c r="L10" s="1"/>
      <c r="M10" s="1"/>
      <c r="N10" s="1"/>
      <c r="O10" s="50"/>
      <c r="P10" s="50"/>
      <c r="Q10" s="50"/>
      <c r="R10" s="50"/>
      <c r="S10" s="50"/>
      <c r="T10" s="52" t="s">
        <v>61</v>
      </c>
      <c r="U10" s="20"/>
      <c r="V10" s="1"/>
      <c r="W10" s="1"/>
      <c r="X10" s="1"/>
      <c r="Y10" s="1"/>
      <c r="Z10" s="1"/>
      <c r="AA10" s="1"/>
      <c r="AB10" s="1"/>
      <c r="AC10" s="1"/>
      <c r="AD10" s="1"/>
      <c r="AE10" s="1"/>
      <c r="AF10" s="1"/>
      <c r="AG10" s="1"/>
      <c r="AH10" s="1"/>
      <c r="AI10" s="15" t="s">
        <v>173</v>
      </c>
      <c r="AJ10" s="15" t="s">
        <v>374</v>
      </c>
      <c r="AK10" s="15" t="s">
        <v>377</v>
      </c>
      <c r="AL10" s="15" t="s">
        <v>334</v>
      </c>
      <c r="AM10" s="15">
        <f>-0.6*$I$27/$I$30</f>
        <v>-2.8615384615384614E-4</v>
      </c>
      <c r="AN10" s="15">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c r="LJ10">
        <f t="shared" si="0"/>
        <v>0</v>
      </c>
    </row>
    <row r="11" spans="1:369" ht="15" customHeight="1" x14ac:dyDescent="0.25">
      <c r="A11" s="19"/>
      <c r="B11" s="59"/>
      <c r="C11" s="47"/>
      <c r="D11" s="24"/>
      <c r="E11" s="47"/>
      <c r="F11" s="1"/>
      <c r="G11" s="1"/>
      <c r="H11" s="61" t="s">
        <v>1764</v>
      </c>
      <c r="I11" s="62"/>
      <c r="J11" s="62"/>
      <c r="K11" s="1"/>
      <c r="L11" s="1"/>
      <c r="M11" s="1"/>
      <c r="N11" s="1"/>
      <c r="O11" s="50"/>
      <c r="P11" s="50"/>
      <c r="Q11" s="50"/>
      <c r="R11" s="50"/>
      <c r="S11" s="50"/>
      <c r="T11" s="52" t="s">
        <v>61</v>
      </c>
      <c r="U11" s="20"/>
      <c r="V11" s="1"/>
      <c r="W11" s="1"/>
      <c r="X11" s="1"/>
      <c r="Y11" s="1"/>
      <c r="Z11" s="1"/>
      <c r="AA11" s="1"/>
      <c r="AB11" s="1"/>
      <c r="AC11" s="1"/>
      <c r="AD11" s="1"/>
      <c r="AE11" s="1"/>
      <c r="AF11" s="1"/>
      <c r="AG11" s="1"/>
      <c r="AH11" s="1"/>
      <c r="AI11" s="15" t="s">
        <v>173</v>
      </c>
      <c r="AJ11" s="15" t="s">
        <v>374</v>
      </c>
      <c r="AK11" s="15" t="s">
        <v>377</v>
      </c>
      <c r="AL11" s="15" t="s">
        <v>376</v>
      </c>
      <c r="AM11" s="15">
        <v>0</v>
      </c>
      <c r="AN11" s="15">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c r="LJ11">
        <f t="shared" si="0"/>
        <v>0</v>
      </c>
    </row>
    <row r="12" spans="1:369" ht="15" customHeight="1" x14ac:dyDescent="0.25">
      <c r="A12" s="16" t="s">
        <v>22</v>
      </c>
      <c r="B12" s="17"/>
      <c r="C12" s="17"/>
      <c r="D12" s="23"/>
      <c r="E12" s="17"/>
      <c r="F12" s="1"/>
      <c r="G12" s="1"/>
      <c r="H12" s="16" t="s">
        <v>289</v>
      </c>
      <c r="I12" s="29" t="s">
        <v>332</v>
      </c>
      <c r="J12" s="17" t="s">
        <v>291</v>
      </c>
      <c r="K12" s="1"/>
      <c r="L12" s="1"/>
      <c r="M12" s="1"/>
      <c r="N12" s="1"/>
      <c r="O12" s="50"/>
      <c r="P12" s="50"/>
      <c r="Q12" s="50"/>
      <c r="R12" s="50"/>
      <c r="S12" s="50"/>
      <c r="T12" s="52" t="s">
        <v>61</v>
      </c>
      <c r="U12" s="20"/>
      <c r="V12" s="1"/>
      <c r="W12" s="1"/>
      <c r="X12" s="1"/>
      <c r="Y12" s="1"/>
      <c r="Z12" s="1"/>
      <c r="AA12" s="1"/>
      <c r="AB12" s="1"/>
      <c r="AC12" s="1"/>
      <c r="AD12" s="1"/>
      <c r="AE12" s="1"/>
      <c r="AF12" s="1"/>
      <c r="AG12" s="1"/>
      <c r="AH12" s="1"/>
      <c r="AI12" s="15" t="s">
        <v>173</v>
      </c>
      <c r="AJ12" s="15" t="s">
        <v>374</v>
      </c>
      <c r="AK12" s="15" t="s">
        <v>377</v>
      </c>
      <c r="AL12" s="15" t="s">
        <v>335</v>
      </c>
      <c r="AM12" s="15">
        <f>0.6*$J$27/$J$30</f>
        <v>2.0307692307692308E-5</v>
      </c>
      <c r="AN12" s="15">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c r="LJ12">
        <f t="shared" si="0"/>
        <v>0</v>
      </c>
    </row>
    <row r="13" spans="1:369" ht="15" customHeight="1" x14ac:dyDescent="0.25">
      <c r="A13" s="19" t="s">
        <v>23</v>
      </c>
      <c r="B13" s="50" t="s">
        <v>24</v>
      </c>
      <c r="C13" s="47" t="s">
        <v>9</v>
      </c>
      <c r="D13" s="24" t="s">
        <v>25</v>
      </c>
      <c r="E13" s="43" t="s">
        <v>1718</v>
      </c>
      <c r="F13" s="1"/>
      <c r="G13" s="1"/>
      <c r="H13" s="19" t="s">
        <v>333</v>
      </c>
      <c r="I13" s="52" t="s">
        <v>334</v>
      </c>
      <c r="J13" s="26" t="s">
        <v>335</v>
      </c>
      <c r="K13" s="1"/>
      <c r="L13" s="1"/>
      <c r="M13" s="1"/>
      <c r="N13" s="1"/>
      <c r="O13" s="50"/>
      <c r="P13" s="50"/>
      <c r="Q13" s="50"/>
      <c r="R13" s="50"/>
      <c r="S13" s="50"/>
      <c r="T13" s="52" t="s">
        <v>61</v>
      </c>
      <c r="U13" s="20"/>
      <c r="V13" s="1"/>
      <c r="W13" s="1"/>
      <c r="X13" s="1"/>
      <c r="Y13" s="1"/>
      <c r="Z13" s="1"/>
      <c r="AA13" s="1"/>
      <c r="AB13" s="1"/>
      <c r="AC13" s="1"/>
      <c r="AD13" s="1"/>
      <c r="AE13" s="1"/>
      <c r="AF13" s="1"/>
      <c r="AG13" s="1"/>
      <c r="AH13" s="1"/>
      <c r="AI13" s="15" t="s">
        <v>173</v>
      </c>
      <c r="AJ13" s="15" t="s">
        <v>374</v>
      </c>
      <c r="AK13" s="15" t="s">
        <v>377</v>
      </c>
      <c r="AL13" s="15" t="s">
        <v>335</v>
      </c>
      <c r="AM13" s="15">
        <f>$J$32</f>
        <v>1E-4</v>
      </c>
      <c r="AN13" s="15">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c r="LJ13">
        <f t="shared" si="0"/>
        <v>0</v>
      </c>
    </row>
    <row r="14" spans="1:369" ht="15" customHeight="1" x14ac:dyDescent="0.25">
      <c r="A14" s="19" t="s">
        <v>26</v>
      </c>
      <c r="B14" s="50" t="s">
        <v>27</v>
      </c>
      <c r="C14" s="47" t="s">
        <v>9</v>
      </c>
      <c r="D14" s="24" t="s">
        <v>28</v>
      </c>
      <c r="E14" s="43" t="s">
        <v>1718</v>
      </c>
      <c r="F14" s="1"/>
      <c r="G14" s="1"/>
      <c r="H14" s="19" t="s">
        <v>336</v>
      </c>
      <c r="I14" s="52" t="s">
        <v>337</v>
      </c>
      <c r="J14" s="26" t="s">
        <v>337</v>
      </c>
      <c r="K14" s="1"/>
      <c r="L14" s="1"/>
      <c r="M14" s="1"/>
      <c r="N14" s="1"/>
      <c r="O14" s="50"/>
      <c r="P14" s="50"/>
      <c r="Q14" s="50"/>
      <c r="R14" s="50"/>
      <c r="S14" s="50"/>
      <c r="T14" s="52" t="s">
        <v>61</v>
      </c>
      <c r="U14" s="20"/>
      <c r="V14" s="1"/>
      <c r="W14" s="1"/>
      <c r="X14" s="1"/>
      <c r="Y14" s="1"/>
      <c r="Z14" s="1"/>
      <c r="AA14" s="1"/>
      <c r="AB14" s="1"/>
      <c r="AC14" s="1"/>
      <c r="AD14" s="1"/>
      <c r="AE14" s="1"/>
      <c r="AF14" s="1"/>
      <c r="AG14" s="1"/>
      <c r="AH14" s="1"/>
      <c r="AI14" s="15" t="s">
        <v>173</v>
      </c>
      <c r="AJ14" s="15" t="s">
        <v>374</v>
      </c>
      <c r="AK14" s="15" t="s">
        <v>377</v>
      </c>
      <c r="AL14" s="15" t="s">
        <v>335</v>
      </c>
      <c r="AM14" s="15">
        <f>$J$33</f>
        <v>1.4999999999999999E-4</v>
      </c>
      <c r="AN14" s="15">
        <f>$J$27+$B$8*$J$30*($J$33-$J$32)</f>
        <v>1.1016250000000001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c r="LJ14">
        <f t="shared" si="0"/>
        <v>0</v>
      </c>
    </row>
    <row r="15" spans="1:369" ht="15" customHeight="1" x14ac:dyDescent="0.25">
      <c r="A15" s="19" t="s">
        <v>29</v>
      </c>
      <c r="B15" s="50">
        <v>50</v>
      </c>
      <c r="C15" s="47" t="str">
        <f>INDEX(rngUnitSettings,MATCH("Length",INDEX(rngUnitSettings,,1),0),2)</f>
        <v>mm</v>
      </c>
      <c r="D15" s="24" t="s">
        <v>31</v>
      </c>
      <c r="E15" s="43" t="s">
        <v>1718</v>
      </c>
      <c r="F15" s="1"/>
      <c r="G15" s="1"/>
      <c r="H15" s="19" t="s">
        <v>338</v>
      </c>
      <c r="I15" s="52" t="s">
        <v>339</v>
      </c>
      <c r="J15" s="26" t="s">
        <v>339</v>
      </c>
      <c r="K15" s="1"/>
      <c r="L15" s="1"/>
      <c r="M15" s="1"/>
      <c r="N15" s="1"/>
      <c r="O15" s="50"/>
      <c r="P15" s="50"/>
      <c r="Q15" s="50"/>
      <c r="R15" s="50"/>
      <c r="S15" s="50"/>
      <c r="T15" s="52" t="s">
        <v>61</v>
      </c>
      <c r="U15" s="20"/>
      <c r="V15" s="1"/>
      <c r="W15" s="1"/>
      <c r="X15" s="1"/>
      <c r="Y15" s="1"/>
      <c r="Z15" s="1"/>
      <c r="AA15" s="1"/>
      <c r="AB15" s="1"/>
      <c r="AC15" s="1"/>
      <c r="AD15" s="1"/>
      <c r="AE15" s="1"/>
      <c r="AF15" s="1"/>
      <c r="AG15" s="1"/>
      <c r="AH15" s="1"/>
      <c r="AI15" s="15" t="s">
        <v>173</v>
      </c>
      <c r="AJ15" s="15" t="s">
        <v>378</v>
      </c>
      <c r="AK15" s="15" t="s">
        <v>375</v>
      </c>
      <c r="AL15" s="15" t="s">
        <v>334</v>
      </c>
      <c r="AM15" s="15">
        <f>-$I$33</f>
        <v>-3.5000000000000001E-3</v>
      </c>
      <c r="AN15" s="15">
        <f>-($I$28+$B$8*$I$30*($I$33-$I$31))</f>
        <v>-22.065000000000001</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c r="LJ15">
        <f t="shared" si="0"/>
        <v>0</v>
      </c>
    </row>
    <row r="16" spans="1:369" ht="15" customHeight="1" x14ac:dyDescent="0.25">
      <c r="A16" s="19" t="s">
        <v>32</v>
      </c>
      <c r="B16" s="50">
        <v>50</v>
      </c>
      <c r="C16" s="47" t="str">
        <f>INDEX(rngUnitSettings,MATCH("Length",INDEX(rngUnitSettings,,1),0),2)</f>
        <v>mm</v>
      </c>
      <c r="D16" s="24" t="s">
        <v>33</v>
      </c>
      <c r="E16" s="43" t="s">
        <v>1718</v>
      </c>
      <c r="F16" s="1"/>
      <c r="G16" s="1"/>
      <c r="H16" s="1"/>
      <c r="I16" s="1"/>
      <c r="J16" s="1"/>
      <c r="K16" s="1"/>
      <c r="L16" s="1"/>
      <c r="M16" s="1"/>
      <c r="N16" s="1"/>
      <c r="O16" s="50"/>
      <c r="P16" s="50"/>
      <c r="Q16" s="50"/>
      <c r="R16" s="50"/>
      <c r="S16" s="50"/>
      <c r="T16" s="52" t="s">
        <v>61</v>
      </c>
      <c r="U16" s="20"/>
      <c r="V16" s="1"/>
      <c r="W16" s="1"/>
      <c r="X16" s="1"/>
      <c r="Y16" s="1"/>
      <c r="Z16" s="1"/>
      <c r="AA16" s="1"/>
      <c r="AB16" s="1"/>
      <c r="AC16" s="1"/>
      <c r="AD16" s="1"/>
      <c r="AE16" s="1"/>
      <c r="AF16" s="1"/>
      <c r="AG16" s="1"/>
      <c r="AH16" s="1"/>
      <c r="AI16" s="15" t="s">
        <v>173</v>
      </c>
      <c r="AJ16" s="15" t="s">
        <v>378</v>
      </c>
      <c r="AK16" s="15" t="s">
        <v>375</v>
      </c>
      <c r="AL16" s="15" t="s">
        <v>334</v>
      </c>
      <c r="AM16" s="15">
        <f>-$I$31</f>
        <v>-1.5E-3</v>
      </c>
      <c r="AN16" s="15">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c r="LJ16">
        <f t="shared" si="0"/>
        <v>0</v>
      </c>
    </row>
    <row r="17" spans="1:322" ht="15" customHeight="1" x14ac:dyDescent="0.25">
      <c r="A17" s="19" t="s">
        <v>34</v>
      </c>
      <c r="B17" s="50">
        <v>1</v>
      </c>
      <c r="C17" s="47" t="s">
        <v>35</v>
      </c>
      <c r="D17" s="24" t="s">
        <v>36</v>
      </c>
      <c r="E17" s="43" t="s">
        <v>1718</v>
      </c>
      <c r="F17" s="1"/>
      <c r="G17" s="1"/>
      <c r="H17" s="61" t="s">
        <v>1765</v>
      </c>
      <c r="I17" s="62"/>
      <c r="J17" s="62"/>
      <c r="K17" s="62"/>
      <c r="L17" s="62"/>
      <c r="M17" s="62"/>
      <c r="N17" s="1"/>
      <c r="O17" s="50"/>
      <c r="P17" s="50"/>
      <c r="Q17" s="50"/>
      <c r="R17" s="50"/>
      <c r="S17" s="50"/>
      <c r="T17" s="52" t="s">
        <v>61</v>
      </c>
      <c r="U17" s="20"/>
      <c r="V17" s="1"/>
      <c r="W17" s="1"/>
      <c r="X17" s="1"/>
      <c r="Y17" s="1"/>
      <c r="Z17" s="1"/>
      <c r="AA17" s="1"/>
      <c r="AB17" s="1"/>
      <c r="AC17" s="1"/>
      <c r="AD17" s="1"/>
      <c r="AE17" s="1"/>
      <c r="AF17" s="1"/>
      <c r="AG17" s="1"/>
      <c r="AH17" s="1"/>
      <c r="AI17" s="15" t="s">
        <v>173</v>
      </c>
      <c r="AJ17" s="15" t="s">
        <v>378</v>
      </c>
      <c r="AK17" s="15" t="s">
        <v>375</v>
      </c>
      <c r="AL17" s="15" t="s">
        <v>376</v>
      </c>
      <c r="AM17" s="15">
        <v>0</v>
      </c>
      <c r="AN17" s="15">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c r="LJ17">
        <f t="shared" si="0"/>
        <v>0</v>
      </c>
    </row>
    <row r="18" spans="1:322" ht="15" customHeight="1" x14ac:dyDescent="0.25">
      <c r="A18" s="19" t="s">
        <v>37</v>
      </c>
      <c r="B18" s="50">
        <v>0</v>
      </c>
      <c r="C18" s="47" t="str">
        <f>INDEX(rngUnitSettings,MATCH("Length",INDEX(rngUnitSettings,,1),0),2)</f>
        <v>mm</v>
      </c>
      <c r="D18" s="24" t="s">
        <v>38</v>
      </c>
      <c r="E18" s="43" t="s">
        <v>1718</v>
      </c>
      <c r="F18" s="1"/>
      <c r="G18" s="1"/>
      <c r="H18" s="16" t="s">
        <v>1</v>
      </c>
      <c r="I18" s="16" t="s">
        <v>342</v>
      </c>
      <c r="J18" s="16" t="s">
        <v>343</v>
      </c>
      <c r="K18" s="17" t="s">
        <v>3</v>
      </c>
      <c r="L18" s="23" t="s">
        <v>4</v>
      </c>
      <c r="M18" s="17" t="s">
        <v>5</v>
      </c>
      <c r="N18" s="1"/>
      <c r="O18" s="50"/>
      <c r="P18" s="50"/>
      <c r="Q18" s="50"/>
      <c r="R18" s="50"/>
      <c r="S18" s="50"/>
      <c r="T18" s="52" t="s">
        <v>61</v>
      </c>
      <c r="U18" s="20"/>
      <c r="V18" s="1"/>
      <c r="W18" s="1"/>
      <c r="X18" s="1"/>
      <c r="Y18" s="1"/>
      <c r="Z18" s="1"/>
      <c r="AA18" s="1"/>
      <c r="AB18" s="1"/>
      <c r="AC18" s="1"/>
      <c r="AD18" s="1"/>
      <c r="AE18" s="1"/>
      <c r="AF18" s="1"/>
      <c r="AG18" s="1"/>
      <c r="AH18" s="1"/>
      <c r="AI18" s="15" t="s">
        <v>173</v>
      </c>
      <c r="AJ18" s="15" t="s">
        <v>378</v>
      </c>
      <c r="AK18" s="15" t="s">
        <v>375</v>
      </c>
      <c r="AL18" s="15" t="s">
        <v>335</v>
      </c>
      <c r="AM18" s="15">
        <f>$J$31</f>
        <v>8.0000000000000007E-5</v>
      </c>
      <c r="AN18" s="15">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c r="LJ18">
        <f t="shared" si="0"/>
        <v>0</v>
      </c>
    </row>
    <row r="19" spans="1:322" ht="15" customHeight="1" x14ac:dyDescent="0.25">
      <c r="A19" s="19" t="s">
        <v>39</v>
      </c>
      <c r="B19" s="50">
        <v>0</v>
      </c>
      <c r="C19" s="47" t="str">
        <f>INDEX(rngUnitSettings,MATCH("Length",INDEX(rngUnitSettings,,1),0),2)</f>
        <v>mm</v>
      </c>
      <c r="D19" s="24" t="s">
        <v>40</v>
      </c>
      <c r="E19" s="43" t="s">
        <v>1718</v>
      </c>
      <c r="F19" s="1"/>
      <c r="G19" s="1"/>
      <c r="H19" s="19" t="s">
        <v>344</v>
      </c>
      <c r="I19" s="50">
        <v>350</v>
      </c>
      <c r="J19" s="50">
        <v>350</v>
      </c>
      <c r="K19" s="47" t="str">
        <f>INDEX(rngUnitSettings,MATCH("Stress",INDEX(rngUnitSettings,,1),0),2)</f>
        <v>MPa</v>
      </c>
      <c r="L19" s="24" t="s">
        <v>345</v>
      </c>
      <c r="M19" s="43" t="s">
        <v>1718</v>
      </c>
      <c r="N19" s="1"/>
      <c r="O19" s="50"/>
      <c r="P19" s="50"/>
      <c r="Q19" s="50"/>
      <c r="R19" s="50"/>
      <c r="S19" s="50"/>
      <c r="T19" s="52" t="s">
        <v>61</v>
      </c>
      <c r="U19" s="20"/>
      <c r="V19" s="1"/>
      <c r="W19" s="1"/>
      <c r="X19" s="1"/>
      <c r="Y19" s="1"/>
      <c r="Z19" s="1"/>
      <c r="AA19" s="1"/>
      <c r="AB19" s="1"/>
      <c r="AC19" s="1"/>
      <c r="AD19" s="1"/>
      <c r="AE19" s="1"/>
      <c r="AF19" s="1"/>
      <c r="AG19" s="1"/>
      <c r="AH19" s="1"/>
      <c r="AI19" s="15" t="s">
        <v>173</v>
      </c>
      <c r="AJ19" s="15" t="s">
        <v>378</v>
      </c>
      <c r="AK19" s="15" t="s">
        <v>375</v>
      </c>
      <c r="AL19" s="15" t="s">
        <v>335</v>
      </c>
      <c r="AM19" s="15">
        <f>$J$33</f>
        <v>1.4999999999999999E-4</v>
      </c>
      <c r="AN19" s="15">
        <f>$J$28+$B$8*$J$30*($J$33-$J$31)</f>
        <v>1.8022750000000001</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c r="LJ19">
        <f t="shared" si="0"/>
        <v>0</v>
      </c>
    </row>
    <row r="20" spans="1:322" ht="15" customHeight="1" x14ac:dyDescent="0.25">
      <c r="A20" s="19"/>
      <c r="B20" s="59"/>
      <c r="C20" s="47"/>
      <c r="D20" s="24"/>
      <c r="E20" s="47"/>
      <c r="F20" s="1"/>
      <c r="G20" s="1"/>
      <c r="H20" s="19" t="s">
        <v>346</v>
      </c>
      <c r="I20" s="50">
        <v>390</v>
      </c>
      <c r="J20" s="50">
        <v>390</v>
      </c>
      <c r="K20" s="47" t="str">
        <f>INDEX(rngUnitSettings,MATCH("Stress",INDEX(rngUnitSettings,,1),0),2)</f>
        <v>MPa</v>
      </c>
      <c r="L20" s="24" t="s">
        <v>347</v>
      </c>
      <c r="M20" s="43" t="s">
        <v>1718</v>
      </c>
      <c r="N20" s="1"/>
      <c r="O20" s="50"/>
      <c r="P20" s="50"/>
      <c r="Q20" s="50"/>
      <c r="R20" s="50"/>
      <c r="S20" s="50"/>
      <c r="T20" s="52" t="s">
        <v>61</v>
      </c>
      <c r="U20" s="20"/>
      <c r="V20" s="1"/>
      <c r="W20" s="1"/>
      <c r="X20" s="1"/>
      <c r="Y20" s="1"/>
      <c r="Z20" s="1"/>
      <c r="AA20" s="1"/>
      <c r="AB20" s="1"/>
      <c r="AC20" s="1"/>
      <c r="AD20" s="1"/>
      <c r="AE20" s="1"/>
      <c r="AF20" s="1"/>
      <c r="AG20" s="1"/>
      <c r="AH20" s="1"/>
      <c r="AI20" s="15" t="s">
        <v>173</v>
      </c>
      <c r="AJ20" s="15" t="s">
        <v>378</v>
      </c>
      <c r="AK20" s="15" t="s">
        <v>377</v>
      </c>
      <c r="AL20" s="15" t="s">
        <v>334</v>
      </c>
      <c r="AM20" s="15">
        <f>-$I$33</f>
        <v>-3.5000000000000001E-3</v>
      </c>
      <c r="AN20" s="15">
        <f>-($I$28+$B$8*$I$30*($I$33-$I$32))</f>
        <v>-22.048749999999998</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c r="LJ20">
        <f t="shared" si="0"/>
        <v>0</v>
      </c>
    </row>
    <row r="21" spans="1:322" ht="15" customHeight="1" x14ac:dyDescent="0.25">
      <c r="A21" s="16" t="s">
        <v>41</v>
      </c>
      <c r="B21" s="17"/>
      <c r="C21" s="17"/>
      <c r="D21" s="23"/>
      <c r="E21" s="17"/>
      <c r="F21" s="1"/>
      <c r="G21" s="1"/>
      <c r="H21" s="19" t="s">
        <v>348</v>
      </c>
      <c r="I21" s="50">
        <v>200000</v>
      </c>
      <c r="J21" s="50">
        <v>200000</v>
      </c>
      <c r="K21" s="47" t="str">
        <f>INDEX(rngUnitSettings,MATCH("Stress",INDEX(rngUnitSettings,,1),0),2)</f>
        <v>MPa</v>
      </c>
      <c r="L21" s="24" t="s">
        <v>349</v>
      </c>
      <c r="M21" s="43" t="s">
        <v>1718</v>
      </c>
      <c r="N21" s="1"/>
      <c r="O21" s="50"/>
      <c r="P21" s="50"/>
      <c r="Q21" s="50"/>
      <c r="R21" s="50"/>
      <c r="S21" s="50"/>
      <c r="T21" s="52" t="s">
        <v>61</v>
      </c>
      <c r="U21" s="20"/>
      <c r="V21" s="1"/>
      <c r="W21" s="1"/>
      <c r="X21" s="1"/>
      <c r="Y21" s="1"/>
      <c r="Z21" s="1"/>
      <c r="AA21" s="1"/>
      <c r="AB21" s="1"/>
      <c r="AC21" s="1"/>
      <c r="AD21" s="1"/>
      <c r="AE21" s="1"/>
      <c r="AF21" s="1"/>
      <c r="AG21" s="1"/>
      <c r="AH21" s="1"/>
      <c r="AI21" s="15" t="s">
        <v>173</v>
      </c>
      <c r="AJ21" s="15" t="s">
        <v>378</v>
      </c>
      <c r="AK21" s="15" t="s">
        <v>377</v>
      </c>
      <c r="AL21" s="15" t="s">
        <v>334</v>
      </c>
      <c r="AM21" s="15">
        <f>-$I$32</f>
        <v>-2E-3</v>
      </c>
      <c r="AN21" s="15">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c r="LJ21">
        <f t="shared" si="0"/>
        <v>0</v>
      </c>
    </row>
    <row r="22" spans="1:322" ht="15" customHeight="1" x14ac:dyDescent="0.25">
      <c r="A22" s="21" t="s">
        <v>42</v>
      </c>
      <c r="B22" s="22"/>
      <c r="C22" s="22" t="s">
        <v>9</v>
      </c>
      <c r="D22" s="25"/>
      <c r="E22" s="22"/>
      <c r="F22" s="1"/>
      <c r="G22" s="1"/>
      <c r="H22" s="19" t="s">
        <v>350</v>
      </c>
      <c r="I22" s="50">
        <v>2.5000000000000001E-2</v>
      </c>
      <c r="J22" s="50">
        <v>2.5000000000000001E-2</v>
      </c>
      <c r="K22" s="47" t="s">
        <v>9</v>
      </c>
      <c r="L22" s="24" t="s">
        <v>351</v>
      </c>
      <c r="M22" s="43" t="s">
        <v>1718</v>
      </c>
      <c r="N22" s="1"/>
      <c r="O22" s="50"/>
      <c r="P22" s="50"/>
      <c r="Q22" s="50"/>
      <c r="R22" s="50"/>
      <c r="S22" s="50"/>
      <c r="T22" s="52" t="s">
        <v>61</v>
      </c>
      <c r="U22" s="20"/>
      <c r="V22" s="1"/>
      <c r="W22" s="1"/>
      <c r="X22" s="1"/>
      <c r="Y22" s="1"/>
      <c r="Z22" s="1"/>
      <c r="AA22" s="1"/>
      <c r="AB22" s="1"/>
      <c r="AC22" s="1"/>
      <c r="AD22" s="1"/>
      <c r="AE22" s="1"/>
      <c r="AF22" s="1"/>
      <c r="AG22" s="1"/>
      <c r="AH22" s="1"/>
      <c r="AI22" s="15" t="s">
        <v>173</v>
      </c>
      <c r="AJ22" s="15" t="s">
        <v>378</v>
      </c>
      <c r="AK22" s="15" t="s">
        <v>377</v>
      </c>
      <c r="AL22" s="15" t="s">
        <v>334</v>
      </c>
      <c r="AM22" s="15">
        <f>-0.6*$I$28/$I$30</f>
        <v>-4.0615384615384613E-4</v>
      </c>
      <c r="AN22" s="15">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c r="LJ22">
        <f t="shared" si="0"/>
        <v>0</v>
      </c>
    </row>
    <row r="23" spans="1:322" ht="15" customHeight="1" x14ac:dyDescent="0.25">
      <c r="A23" s="19" t="s">
        <v>43</v>
      </c>
      <c r="B23" s="50" t="s">
        <v>44</v>
      </c>
      <c r="C23" s="47" t="s">
        <v>9</v>
      </c>
      <c r="D23" s="24" t="s">
        <v>45</v>
      </c>
      <c r="E23" s="43" t="s">
        <v>1718</v>
      </c>
      <c r="F23" s="1"/>
      <c r="G23" s="1"/>
      <c r="H23" s="19" t="s">
        <v>352</v>
      </c>
      <c r="I23" s="50">
        <v>1.4999999999999999E-2</v>
      </c>
      <c r="J23" s="50">
        <v>1.4999999999999999E-2</v>
      </c>
      <c r="K23" s="47" t="s">
        <v>9</v>
      </c>
      <c r="L23" s="24" t="s">
        <v>353</v>
      </c>
      <c r="M23" s="43" t="s">
        <v>1718</v>
      </c>
      <c r="N23" s="1"/>
      <c r="O23" s="50"/>
      <c r="P23" s="50"/>
      <c r="Q23" s="50"/>
      <c r="R23" s="50"/>
      <c r="S23" s="50"/>
      <c r="T23" s="52" t="s">
        <v>61</v>
      </c>
      <c r="U23" s="20"/>
      <c r="V23" s="1"/>
      <c r="W23" s="1"/>
      <c r="X23" s="1"/>
      <c r="Y23" s="1"/>
      <c r="Z23" s="1"/>
      <c r="AA23" s="1"/>
      <c r="AB23" s="1"/>
      <c r="AC23" s="1"/>
      <c r="AD23" s="1"/>
      <c r="AE23" s="1"/>
      <c r="AF23" s="1"/>
      <c r="AG23" s="1"/>
      <c r="AH23" s="1"/>
      <c r="AI23" s="15" t="s">
        <v>173</v>
      </c>
      <c r="AJ23" s="15" t="s">
        <v>378</v>
      </c>
      <c r="AK23" s="15" t="s">
        <v>377</v>
      </c>
      <c r="AL23" s="15" t="s">
        <v>376</v>
      </c>
      <c r="AM23" s="15">
        <v>0</v>
      </c>
      <c r="AN23" s="15">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c r="LJ23">
        <f t="shared" si="0"/>
        <v>0</v>
      </c>
    </row>
    <row r="24" spans="1:322" ht="15" customHeight="1" x14ac:dyDescent="0.25">
      <c r="A24" s="19" t="s">
        <v>46</v>
      </c>
      <c r="B24" s="50">
        <v>80</v>
      </c>
      <c r="C24" s="47" t="s">
        <v>35</v>
      </c>
      <c r="D24" s="24" t="s">
        <v>47</v>
      </c>
      <c r="E24" s="43" t="s">
        <v>1718</v>
      </c>
      <c r="F24" s="1"/>
      <c r="G24" s="1"/>
      <c r="H24" s="1"/>
      <c r="I24" s="1"/>
      <c r="J24" s="1"/>
      <c r="K24" s="1"/>
      <c r="L24" s="1"/>
      <c r="M24" s="1"/>
      <c r="N24" s="1"/>
      <c r="O24" s="50"/>
      <c r="P24" s="50"/>
      <c r="Q24" s="50"/>
      <c r="R24" s="50"/>
      <c r="S24" s="50"/>
      <c r="T24" s="52" t="s">
        <v>61</v>
      </c>
      <c r="U24" s="20"/>
      <c r="V24" s="1"/>
      <c r="W24" s="1"/>
      <c r="X24" s="1"/>
      <c r="Y24" s="1"/>
      <c r="Z24" s="1"/>
      <c r="AA24" s="1"/>
      <c r="AB24" s="1"/>
      <c r="AC24" s="1"/>
      <c r="AD24" s="1"/>
      <c r="AE24" s="1"/>
      <c r="AF24" s="1"/>
      <c r="AG24" s="1"/>
      <c r="AH24" s="1"/>
      <c r="AI24" s="15" t="s">
        <v>173</v>
      </c>
      <c r="AJ24" s="15" t="s">
        <v>378</v>
      </c>
      <c r="AK24" s="15" t="s">
        <v>377</v>
      </c>
      <c r="AL24" s="15" t="s">
        <v>335</v>
      </c>
      <c r="AM24" s="15">
        <f>0.6*$J$28/$J$30</f>
        <v>3.3230769230769236E-5</v>
      </c>
      <c r="AN24" s="15">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c r="LJ24">
        <f t="shared" si="0"/>
        <v>0</v>
      </c>
    </row>
    <row r="25" spans="1:322" ht="15" customHeight="1" x14ac:dyDescent="0.25">
      <c r="A25" s="19" t="s">
        <v>48</v>
      </c>
      <c r="B25" s="50">
        <v>1</v>
      </c>
      <c r="C25" s="47" t="s">
        <v>35</v>
      </c>
      <c r="D25" s="24" t="s">
        <v>49</v>
      </c>
      <c r="E25" s="43" t="s">
        <v>1718</v>
      </c>
      <c r="F25" s="1"/>
      <c r="G25" s="1"/>
      <c r="H25" s="61" t="s">
        <v>1766</v>
      </c>
      <c r="I25" s="62"/>
      <c r="J25" s="62"/>
      <c r="K25" s="62"/>
      <c r="L25" s="62"/>
      <c r="M25" s="62"/>
      <c r="N25" s="1"/>
      <c r="O25" s="50"/>
      <c r="P25" s="50"/>
      <c r="Q25" s="50"/>
      <c r="R25" s="50"/>
      <c r="S25" s="50"/>
      <c r="T25" s="52" t="s">
        <v>61</v>
      </c>
      <c r="U25" s="20"/>
      <c r="V25" s="1"/>
      <c r="W25" s="1"/>
      <c r="X25" s="1"/>
      <c r="Y25" s="1"/>
      <c r="Z25" s="1"/>
      <c r="AA25" s="1"/>
      <c r="AB25" s="1"/>
      <c r="AC25" s="1"/>
      <c r="AD25" s="1"/>
      <c r="AE25" s="1"/>
      <c r="AF25" s="1"/>
      <c r="AG25" s="1"/>
      <c r="AH25" s="1"/>
      <c r="AI25" s="15" t="s">
        <v>173</v>
      </c>
      <c r="AJ25" s="15" t="s">
        <v>378</v>
      </c>
      <c r="AK25" s="15" t="s">
        <v>377</v>
      </c>
      <c r="AL25" s="15" t="s">
        <v>335</v>
      </c>
      <c r="AM25" s="15">
        <f>$J$32</f>
        <v>1E-4</v>
      </c>
      <c r="AN25" s="15">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c r="LJ25">
        <f t="shared" si="0"/>
        <v>0</v>
      </c>
    </row>
    <row r="26" spans="1:322" ht="15" customHeight="1" x14ac:dyDescent="0.25">
      <c r="A26" s="19" t="s">
        <v>50</v>
      </c>
      <c r="B26" s="50">
        <v>1E-4</v>
      </c>
      <c r="C26" s="47" t="str">
        <f>INDEX(rngUnitSettings,MATCH("Force",INDEX(rngUnitSettings,,1),0),2)</f>
        <v>tf</v>
      </c>
      <c r="D26" s="24" t="s">
        <v>51</v>
      </c>
      <c r="E26" s="43" t="s">
        <v>1718</v>
      </c>
      <c r="F26" s="1"/>
      <c r="G26" s="1"/>
      <c r="H26" s="16" t="s">
        <v>1</v>
      </c>
      <c r="I26" s="16" t="s">
        <v>342</v>
      </c>
      <c r="J26" s="16" t="s">
        <v>343</v>
      </c>
      <c r="K26" s="17" t="s">
        <v>3</v>
      </c>
      <c r="L26" s="23" t="s">
        <v>4</v>
      </c>
      <c r="M26" s="17" t="s">
        <v>5</v>
      </c>
      <c r="N26" s="1"/>
      <c r="O26" s="50"/>
      <c r="P26" s="50"/>
      <c r="Q26" s="50"/>
      <c r="R26" s="50"/>
      <c r="S26" s="50"/>
      <c r="T26" s="52" t="s">
        <v>61</v>
      </c>
      <c r="U26" s="20"/>
      <c r="V26" s="1"/>
      <c r="W26" s="1"/>
      <c r="X26" s="1"/>
      <c r="Y26" s="1"/>
      <c r="Z26" s="1"/>
      <c r="AA26" s="1"/>
      <c r="AB26" s="1"/>
      <c r="AC26" s="1"/>
      <c r="AD26" s="1"/>
      <c r="AE26" s="1"/>
      <c r="AF26" s="1"/>
      <c r="AG26" s="1"/>
      <c r="AH26" s="1"/>
      <c r="AI26" s="15" t="s">
        <v>173</v>
      </c>
      <c r="AJ26" s="15" t="s">
        <v>378</v>
      </c>
      <c r="AK26" s="15" t="s">
        <v>377</v>
      </c>
      <c r="AL26" s="15" t="s">
        <v>335</v>
      </c>
      <c r="AM26" s="15">
        <f>$J$33</f>
        <v>1.4999999999999999E-4</v>
      </c>
      <c r="AN26" s="15">
        <f>$J$28+$B$8*$J$30*($J$33-$J$32)</f>
        <v>1.801625</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c r="LJ26">
        <f t="shared" si="0"/>
        <v>0</v>
      </c>
    </row>
    <row r="27" spans="1:322" ht="15" customHeight="1" x14ac:dyDescent="0.25">
      <c r="A27" s="19" t="s">
        <v>52</v>
      </c>
      <c r="B27" s="50">
        <v>1E-4</v>
      </c>
      <c r="C27" s="47" t="str">
        <f>INDEX(rngUnitSettings,MATCH("Moment",INDEX(rngUnitSettings,,1),0),2)</f>
        <v>tf*m</v>
      </c>
      <c r="D27" s="24" t="s">
        <v>53</v>
      </c>
      <c r="E27" s="43" t="s">
        <v>1718</v>
      </c>
      <c r="F27" s="1"/>
      <c r="G27" s="1"/>
      <c r="H27" s="19" t="s">
        <v>354</v>
      </c>
      <c r="I27" s="50">
        <v>15.5</v>
      </c>
      <c r="J27" s="50">
        <v>1.1000000000000001</v>
      </c>
      <c r="K27" s="47" t="str">
        <f>INDEX(rngUnitSettings,MATCH("Stress",INDEX(rngUnitSettings,,1),0),2)</f>
        <v>MPa</v>
      </c>
      <c r="L27" s="24" t="s">
        <v>355</v>
      </c>
      <c r="M27" s="43" t="s">
        <v>1718</v>
      </c>
      <c r="N27" s="1"/>
      <c r="O27" s="50"/>
      <c r="P27" s="50"/>
      <c r="Q27" s="50"/>
      <c r="R27" s="50"/>
      <c r="S27" s="50"/>
      <c r="T27" s="52" t="s">
        <v>61</v>
      </c>
      <c r="U27" s="20"/>
      <c r="V27" s="1"/>
      <c r="W27" s="1"/>
      <c r="X27" s="1"/>
      <c r="Y27" s="1"/>
      <c r="Z27" s="1"/>
      <c r="AA27" s="1"/>
      <c r="AB27" s="1"/>
      <c r="AC27" s="1"/>
      <c r="AD27" s="1"/>
      <c r="AE27" s="1"/>
      <c r="AF27" s="1"/>
      <c r="AG27" s="1"/>
      <c r="AH27" s="1"/>
      <c r="AI27" s="15" t="s">
        <v>379</v>
      </c>
      <c r="AJ27" s="15" t="s">
        <v>374</v>
      </c>
      <c r="AK27" s="15" t="s">
        <v>375</v>
      </c>
      <c r="AL27" s="15" t="s">
        <v>334</v>
      </c>
      <c r="AM27" s="15">
        <f>-$I$22</f>
        <v>-2.5000000000000001E-2</v>
      </c>
      <c r="AN27" s="15">
        <f>-($I$19+$B$8*$I$21*($I$22-$I$19/$I$21))</f>
        <v>-354.65</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c r="LJ27">
        <f t="shared" si="0"/>
        <v>0</v>
      </c>
    </row>
    <row r="28" spans="1:322" ht="15" customHeight="1" x14ac:dyDescent="0.25">
      <c r="A28" s="19" t="s">
        <v>54</v>
      </c>
      <c r="B28" s="50">
        <v>1E-4</v>
      </c>
      <c r="C28" s="47" t="str">
        <f>INDEX(rngUnitSettings,MATCH("Moment",INDEX(rngUnitSettings,,1),0),2)</f>
        <v>tf*m</v>
      </c>
      <c r="D28" s="24" t="s">
        <v>55</v>
      </c>
      <c r="E28" s="43" t="s">
        <v>1718</v>
      </c>
      <c r="F28" s="1"/>
      <c r="G28" s="1"/>
      <c r="H28" s="19" t="s">
        <v>356</v>
      </c>
      <c r="I28" s="50">
        <v>22</v>
      </c>
      <c r="J28" s="50">
        <v>1.8</v>
      </c>
      <c r="K28" s="47" t="str">
        <f>INDEX(rngUnitSettings,MATCH("Stress",INDEX(rngUnitSettings,,1),0),2)</f>
        <v>MPa</v>
      </c>
      <c r="L28" s="24" t="s">
        <v>357</v>
      </c>
      <c r="M28" s="43" t="s">
        <v>1718</v>
      </c>
      <c r="N28" s="1"/>
      <c r="O28" s="50"/>
      <c r="P28" s="50"/>
      <c r="Q28" s="50"/>
      <c r="R28" s="50"/>
      <c r="S28" s="50"/>
      <c r="T28" s="52" t="s">
        <v>61</v>
      </c>
      <c r="U28" s="20"/>
      <c r="V28" s="1"/>
      <c r="W28" s="1"/>
      <c r="X28" s="1"/>
      <c r="Y28" s="1"/>
      <c r="Z28" s="1"/>
      <c r="AA28" s="1"/>
      <c r="AB28" s="1"/>
      <c r="AC28" s="1"/>
      <c r="AD28" s="1"/>
      <c r="AE28" s="1"/>
      <c r="AF28" s="1"/>
      <c r="AG28" s="1"/>
      <c r="AH28" s="1"/>
      <c r="AI28" s="15" t="s">
        <v>379</v>
      </c>
      <c r="AJ28" s="15" t="s">
        <v>374</v>
      </c>
      <c r="AK28" s="15" t="s">
        <v>375</v>
      </c>
      <c r="AL28" s="15" t="s">
        <v>334</v>
      </c>
      <c r="AM28" s="15">
        <f>-$I$19/$I$21</f>
        <v>-1.75E-3</v>
      </c>
      <c r="AN28" s="15">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c r="LJ28">
        <f t="shared" si="0"/>
        <v>0</v>
      </c>
    </row>
    <row r="29" spans="1:322" ht="15" customHeight="1" x14ac:dyDescent="0.25">
      <c r="A29" s="21" t="s">
        <v>56</v>
      </c>
      <c r="B29" s="22"/>
      <c r="C29" s="22" t="s">
        <v>9</v>
      </c>
      <c r="D29" s="25"/>
      <c r="E29" s="22"/>
      <c r="F29" s="1"/>
      <c r="G29" s="1"/>
      <c r="H29" s="19" t="s">
        <v>358</v>
      </c>
      <c r="I29" s="50">
        <v>14.6</v>
      </c>
      <c r="J29" s="59" t="s">
        <v>9</v>
      </c>
      <c r="K29" s="47" t="str">
        <f>INDEX(rngUnitSettings,MATCH("Stress",INDEX(rngUnitSettings,,1),0),2)</f>
        <v>MPa</v>
      </c>
      <c r="L29" s="24" t="s">
        <v>359</v>
      </c>
      <c r="M29" s="43" t="s">
        <v>1718</v>
      </c>
      <c r="N29" s="1"/>
      <c r="O29" s="50"/>
      <c r="P29" s="50"/>
      <c r="Q29" s="50"/>
      <c r="R29" s="50"/>
      <c r="S29" s="50"/>
      <c r="T29" s="52" t="s">
        <v>61</v>
      </c>
      <c r="U29" s="20"/>
      <c r="V29" s="1"/>
      <c r="W29" s="1"/>
      <c r="X29" s="1"/>
      <c r="Y29" s="1"/>
      <c r="Z29" s="1"/>
      <c r="AA29" s="1"/>
      <c r="AB29" s="1"/>
      <c r="AC29" s="1"/>
      <c r="AD29" s="1"/>
      <c r="AE29" s="1"/>
      <c r="AF29" s="1"/>
      <c r="AG29" s="1"/>
      <c r="AH29" s="1"/>
      <c r="AI29" s="15" t="s">
        <v>379</v>
      </c>
      <c r="AJ29" s="15" t="s">
        <v>374</v>
      </c>
      <c r="AK29" s="15" t="s">
        <v>375</v>
      </c>
      <c r="AL29" s="15" t="s">
        <v>376</v>
      </c>
      <c r="AM29" s="15">
        <v>0</v>
      </c>
      <c r="AN29" s="15">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c r="LJ29">
        <f t="shared" si="0"/>
        <v>0</v>
      </c>
    </row>
    <row r="30" spans="1:322" ht="15" customHeight="1" x14ac:dyDescent="0.25">
      <c r="A30" s="19" t="s">
        <v>57</v>
      </c>
      <c r="B30" s="50">
        <v>2</v>
      </c>
      <c r="C30" s="47" t="s">
        <v>35</v>
      </c>
      <c r="D30" s="24" t="s">
        <v>58</v>
      </c>
      <c r="E30" s="43" t="s">
        <v>1718</v>
      </c>
      <c r="F30" s="1"/>
      <c r="G30" s="1"/>
      <c r="H30" s="19" t="s">
        <v>360</v>
      </c>
      <c r="I30" s="50">
        <v>32500</v>
      </c>
      <c r="J30" s="50">
        <v>32500</v>
      </c>
      <c r="K30" s="47" t="str">
        <f>INDEX(rngUnitSettings,MATCH("Stress",INDEX(rngUnitSettings,,1),0),2)</f>
        <v>MPa</v>
      </c>
      <c r="L30" s="24" t="s">
        <v>361</v>
      </c>
      <c r="M30" s="43" t="s">
        <v>1718</v>
      </c>
      <c r="N30" s="1"/>
      <c r="O30" s="50"/>
      <c r="P30" s="50"/>
      <c r="Q30" s="50"/>
      <c r="R30" s="50"/>
      <c r="S30" s="50"/>
      <c r="T30" s="52" t="s">
        <v>61</v>
      </c>
      <c r="U30" s="20"/>
      <c r="V30" s="1"/>
      <c r="W30" s="1"/>
      <c r="X30" s="1"/>
      <c r="Y30" s="1"/>
      <c r="Z30" s="1"/>
      <c r="AA30" s="1"/>
      <c r="AB30" s="1"/>
      <c r="AC30" s="1"/>
      <c r="AD30" s="1"/>
      <c r="AE30" s="1"/>
      <c r="AF30" s="1"/>
      <c r="AG30" s="1"/>
      <c r="AH30" s="1"/>
      <c r="AI30" s="15" t="s">
        <v>379</v>
      </c>
      <c r="AJ30" s="15" t="s">
        <v>374</v>
      </c>
      <c r="AK30" s="15" t="s">
        <v>375</v>
      </c>
      <c r="AL30" s="15" t="s">
        <v>335</v>
      </c>
      <c r="AM30" s="15">
        <f>$J$19/$J$21</f>
        <v>1.75E-3</v>
      </c>
      <c r="AN30" s="15">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LJ30">
        <f t="shared" si="0"/>
        <v>0</v>
      </c>
    </row>
    <row r="31" spans="1:322" ht="15" customHeight="1" x14ac:dyDescent="0.25">
      <c r="A31" s="19"/>
      <c r="B31" s="59"/>
      <c r="C31" s="47"/>
      <c r="D31" s="24"/>
      <c r="E31" s="47"/>
      <c r="F31" s="1"/>
      <c r="G31" s="1"/>
      <c r="H31" s="19" t="s">
        <v>362</v>
      </c>
      <c r="I31" s="50">
        <v>1.5E-3</v>
      </c>
      <c r="J31" s="50">
        <v>8.0000000000000007E-5</v>
      </c>
      <c r="K31" s="47" t="s">
        <v>9</v>
      </c>
      <c r="L31" s="24" t="s">
        <v>363</v>
      </c>
      <c r="M31" s="43" t="s">
        <v>1718</v>
      </c>
      <c r="N31" s="1"/>
      <c r="O31" s="50"/>
      <c r="P31" s="50"/>
      <c r="Q31" s="50"/>
      <c r="R31" s="50"/>
      <c r="S31" s="50"/>
      <c r="T31" s="52" t="s">
        <v>61</v>
      </c>
      <c r="U31" s="20"/>
      <c r="V31" s="1"/>
      <c r="W31" s="1"/>
      <c r="X31" s="1"/>
      <c r="Y31" s="1"/>
      <c r="Z31" s="1"/>
      <c r="AA31" s="1"/>
      <c r="AB31" s="1"/>
      <c r="AC31" s="1"/>
      <c r="AD31" s="1"/>
      <c r="AE31" s="1"/>
      <c r="AF31" s="1"/>
      <c r="AG31" s="1"/>
      <c r="AH31" s="1"/>
      <c r="AI31" s="15" t="s">
        <v>379</v>
      </c>
      <c r="AJ31" s="15" t="s">
        <v>374</v>
      </c>
      <c r="AK31" s="15" t="s">
        <v>375</v>
      </c>
      <c r="AL31" s="15" t="s">
        <v>335</v>
      </c>
      <c r="AM31" s="15">
        <f>$J$22</f>
        <v>2.5000000000000001E-2</v>
      </c>
      <c r="AN31" s="15">
        <f>$J$19+$B$8*$J$21*($J$22-$J$19/$J$21)</f>
        <v>354.65</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c r="LJ31">
        <f t="shared" si="0"/>
        <v>0</v>
      </c>
    </row>
    <row r="32" spans="1:322" ht="15" customHeight="1" x14ac:dyDescent="0.25">
      <c r="A32" s="16" t="s">
        <v>59</v>
      </c>
      <c r="B32" s="17"/>
      <c r="C32" s="17"/>
      <c r="D32" s="23"/>
      <c r="E32" s="17"/>
      <c r="F32" s="1"/>
      <c r="G32" s="1"/>
      <c r="H32" s="19" t="s">
        <v>364</v>
      </c>
      <c r="I32" s="50">
        <v>2E-3</v>
      </c>
      <c r="J32" s="50">
        <v>1E-4</v>
      </c>
      <c r="K32" s="47" t="s">
        <v>9</v>
      </c>
      <c r="L32" s="24" t="s">
        <v>365</v>
      </c>
      <c r="M32" s="43" t="s">
        <v>1718</v>
      </c>
      <c r="N32" s="1"/>
      <c r="O32" s="50"/>
      <c r="P32" s="50"/>
      <c r="Q32" s="50"/>
      <c r="R32" s="50"/>
      <c r="S32" s="50"/>
      <c r="T32" s="52" t="s">
        <v>61</v>
      </c>
      <c r="U32" s="20"/>
      <c r="V32" s="1"/>
      <c r="W32" s="1"/>
      <c r="X32" s="1"/>
      <c r="Y32" s="1"/>
      <c r="Z32" s="1"/>
      <c r="AA32" s="1"/>
      <c r="AB32" s="1"/>
      <c r="AC32" s="1"/>
      <c r="AD32" s="1"/>
      <c r="AE32" s="1"/>
      <c r="AF32" s="1"/>
      <c r="AG32" s="1"/>
      <c r="AH32" s="1"/>
      <c r="AI32" s="15" t="s">
        <v>379</v>
      </c>
      <c r="AJ32" s="15" t="s">
        <v>374</v>
      </c>
      <c r="AK32" s="15" t="s">
        <v>377</v>
      </c>
      <c r="AL32" s="15" t="s">
        <v>334</v>
      </c>
      <c r="AM32" s="15">
        <f>-$I$23</f>
        <v>-1.4999999999999999E-2</v>
      </c>
      <c r="AN32" s="15">
        <f>-(1.1*$I$19+$B$8*$I$21*($I$23-(2*($I$19/$I$21+0.002)-(0.9*$I$19/$I$21))))</f>
        <v>-386.81500000000005</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LJ32" t="str">
        <f t="shared" si="0"/>
        <v/>
      </c>
    </row>
    <row r="33" spans="1:322" ht="15" customHeight="1" x14ac:dyDescent="0.25">
      <c r="A33" s="21" t="s">
        <v>42</v>
      </c>
      <c r="B33" s="22"/>
      <c r="C33" s="22" t="s">
        <v>9</v>
      </c>
      <c r="D33" s="25"/>
      <c r="E33" s="22"/>
      <c r="F33" s="1"/>
      <c r="G33" s="1"/>
      <c r="H33" s="19" t="s">
        <v>366</v>
      </c>
      <c r="I33" s="50">
        <v>3.5000000000000001E-3</v>
      </c>
      <c r="J33" s="50">
        <v>1.4999999999999999E-4</v>
      </c>
      <c r="K33" s="47" t="s">
        <v>9</v>
      </c>
      <c r="L33" s="24" t="s">
        <v>367</v>
      </c>
      <c r="M33" s="43" t="s">
        <v>1718</v>
      </c>
      <c r="N33" s="1"/>
      <c r="O33" s="50"/>
      <c r="P33" s="50"/>
      <c r="Q33" s="50"/>
      <c r="R33" s="50"/>
      <c r="S33" s="50"/>
      <c r="T33" s="52" t="s">
        <v>61</v>
      </c>
      <c r="U33" s="20"/>
      <c r="V33" s="1"/>
      <c r="W33" s="1"/>
      <c r="X33" s="1"/>
      <c r="Y33" s="1"/>
      <c r="Z33" s="1"/>
      <c r="AA33" s="1"/>
      <c r="AB33" s="1"/>
      <c r="AC33" s="1"/>
      <c r="AD33" s="1"/>
      <c r="AE33" s="1"/>
      <c r="AF33" s="1"/>
      <c r="AG33" s="1"/>
      <c r="AH33" s="1"/>
      <c r="AI33" s="15" t="s">
        <v>379</v>
      </c>
      <c r="AJ33" s="15" t="s">
        <v>374</v>
      </c>
      <c r="AK33" s="15" t="s">
        <v>377</v>
      </c>
      <c r="AL33" s="15" t="s">
        <v>334</v>
      </c>
      <c r="AM33" s="15">
        <f>-(2*($I$19/$I$21+0.002)-(0.9*$I$19/$I$21))</f>
        <v>-5.9249999999999997E-3</v>
      </c>
      <c r="AN33" s="15">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c r="LJ33" t="str">
        <f t="shared" si="0"/>
        <v/>
      </c>
    </row>
    <row r="34" spans="1:322" ht="15" customHeight="1" x14ac:dyDescent="0.25">
      <c r="A34" s="19" t="s">
        <v>60</v>
      </c>
      <c r="B34" s="50" t="s">
        <v>61</v>
      </c>
      <c r="C34" s="47" t="s">
        <v>9</v>
      </c>
      <c r="D34" s="24" t="s">
        <v>62</v>
      </c>
      <c r="E34" s="43" t="s">
        <v>1718</v>
      </c>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5" t="s">
        <v>379</v>
      </c>
      <c r="AJ34" s="15" t="s">
        <v>374</v>
      </c>
      <c r="AK34" s="15" t="s">
        <v>377</v>
      </c>
      <c r="AL34" s="15" t="s">
        <v>334</v>
      </c>
      <c r="AM34" s="15">
        <f>-($I$19/$I$21+0.002)</f>
        <v>-3.7499999999999999E-3</v>
      </c>
      <c r="AN34" s="15">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c r="LJ34" t="str">
        <f t="shared" si="0"/>
        <v/>
      </c>
    </row>
    <row r="35" spans="1:322" ht="15" customHeight="1" x14ac:dyDescent="0.25">
      <c r="A35" s="19" t="s">
        <v>63</v>
      </c>
      <c r="B35" s="50">
        <v>60</v>
      </c>
      <c r="C35" s="47" t="s">
        <v>35</v>
      </c>
      <c r="D35" s="24" t="s">
        <v>64</v>
      </c>
      <c r="E35" s="43" t="s">
        <v>1718</v>
      </c>
      <c r="F35" s="1"/>
      <c r="G35" s="1"/>
      <c r="H35" s="61" t="s">
        <v>1767</v>
      </c>
      <c r="I35" s="62"/>
      <c r="J35" s="62"/>
      <c r="K35" s="62"/>
      <c r="L35" s="62"/>
      <c r="M35" s="62"/>
      <c r="N35" s="62"/>
      <c r="O35" s="1"/>
      <c r="P35" s="1"/>
      <c r="Q35" s="1"/>
      <c r="R35" s="1"/>
      <c r="S35" s="1"/>
      <c r="T35" s="1"/>
      <c r="U35" s="1"/>
      <c r="V35" s="1"/>
      <c r="W35" s="1"/>
      <c r="X35" s="1"/>
      <c r="Y35" s="1"/>
      <c r="Z35" s="1"/>
      <c r="AA35" s="1"/>
      <c r="AB35" s="1"/>
      <c r="AC35" s="1"/>
      <c r="AD35" s="1"/>
      <c r="AE35" s="1"/>
      <c r="AF35" s="1"/>
      <c r="AG35" s="1"/>
      <c r="AH35" s="1"/>
      <c r="AI35" s="15" t="s">
        <v>379</v>
      </c>
      <c r="AJ35" s="15" t="s">
        <v>374</v>
      </c>
      <c r="AK35" s="15" t="s">
        <v>377</v>
      </c>
      <c r="AL35" s="15" t="s">
        <v>334</v>
      </c>
      <c r="AM35" s="15">
        <f>-(0.9*$I$19/$I$21)</f>
        <v>-1.575E-3</v>
      </c>
      <c r="AN35" s="15">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c r="LJ35" t="str">
        <f t="shared" si="0"/>
        <v/>
      </c>
    </row>
    <row r="36" spans="1:322" ht="15" customHeight="1" x14ac:dyDescent="0.25">
      <c r="A36" s="21" t="s">
        <v>65</v>
      </c>
      <c r="B36" s="22"/>
      <c r="C36" s="22" t="s">
        <v>9</v>
      </c>
      <c r="D36" s="25"/>
      <c r="E36" s="22"/>
      <c r="F36" s="1"/>
      <c r="G36" s="1"/>
      <c r="H36" s="48"/>
      <c r="I36" s="48"/>
      <c r="J36" s="64" t="s">
        <v>320</v>
      </c>
      <c r="K36" s="64"/>
      <c r="L36" s="64"/>
      <c r="M36" s="65"/>
      <c r="N36" s="48"/>
      <c r="O36" s="1"/>
      <c r="P36" s="61" t="s">
        <v>1768</v>
      </c>
      <c r="Q36" s="62"/>
      <c r="R36" s="62"/>
      <c r="S36" s="62"/>
      <c r="T36" s="1"/>
      <c r="U36" s="1"/>
      <c r="V36" s="1"/>
      <c r="W36" s="1"/>
      <c r="X36" s="1"/>
      <c r="Y36" s="1"/>
      <c r="Z36" s="1"/>
      <c r="AA36" s="1"/>
      <c r="AB36" s="1"/>
      <c r="AC36" s="1"/>
      <c r="AD36" s="1"/>
      <c r="AE36" s="1"/>
      <c r="AF36" s="1"/>
      <c r="AG36" s="1"/>
      <c r="AH36" s="1"/>
      <c r="AI36" s="15" t="s">
        <v>379</v>
      </c>
      <c r="AJ36" s="15" t="s">
        <v>374</v>
      </c>
      <c r="AK36" s="15" t="s">
        <v>377</v>
      </c>
      <c r="AL36" s="15" t="s">
        <v>376</v>
      </c>
      <c r="AM36" s="15">
        <v>0</v>
      </c>
      <c r="AN36" s="15">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c r="LJ36" t="str">
        <f t="shared" si="0"/>
        <v/>
      </c>
    </row>
    <row r="37" spans="1:322" ht="15" customHeight="1" x14ac:dyDescent="0.25">
      <c r="A37" s="19" t="s">
        <v>66</v>
      </c>
      <c r="B37" s="50">
        <v>1.0000000000000001E-5</v>
      </c>
      <c r="C37" s="47" t="s">
        <v>9</v>
      </c>
      <c r="D37" s="24" t="s">
        <v>67</v>
      </c>
      <c r="E37" s="43" t="s">
        <v>1718</v>
      </c>
      <c r="F37" s="1"/>
      <c r="G37" s="1"/>
      <c r="H37" s="48" t="s">
        <v>1</v>
      </c>
      <c r="I37" s="48" t="s">
        <v>381</v>
      </c>
      <c r="J37" s="53" t="s">
        <v>323</v>
      </c>
      <c r="K37" s="53" t="s">
        <v>382</v>
      </c>
      <c r="L37" s="53" t="s">
        <v>383</v>
      </c>
      <c r="M37" s="54" t="s">
        <v>384</v>
      </c>
      <c r="N37" s="56" t="s">
        <v>4</v>
      </c>
      <c r="O37" s="1"/>
      <c r="P37" s="16" t="s">
        <v>330</v>
      </c>
      <c r="Q37" s="16" t="str">
        <f>"N, "&amp;INDEX(rngUnitSettings,MATCH("Force",INDEX(rngUnitSettings,,1),0),2)</f>
        <v>N, tf</v>
      </c>
      <c r="R37" s="29" t="str">
        <f>"Mx, "&amp;INDEX(rngUnitSettings,MATCH("Moment",INDEX(rngUnitSettings,,1),0),2)</f>
        <v>Mx, tf*m</v>
      </c>
      <c r="S37" s="16" t="str">
        <f>"My, "&amp;INDEX(rngUnitSettings,MATCH("Moment",INDEX(rngUnitSettings,,1),0),2)</f>
        <v>My, tf*m</v>
      </c>
      <c r="T37" s="1"/>
      <c r="U37" s="1"/>
      <c r="V37" s="1"/>
      <c r="W37" s="1"/>
      <c r="X37" s="1"/>
      <c r="Y37" s="1"/>
      <c r="Z37" s="1"/>
      <c r="AA37" s="1"/>
      <c r="AB37" s="1"/>
      <c r="AC37" s="1"/>
      <c r="AD37" s="1"/>
      <c r="AE37" s="1"/>
      <c r="AF37" s="1"/>
      <c r="AG37" s="1"/>
      <c r="AH37" s="1"/>
      <c r="AI37" s="15" t="s">
        <v>379</v>
      </c>
      <c r="AJ37" s="15" t="s">
        <v>374</v>
      </c>
      <c r="AK37" s="15" t="s">
        <v>377</v>
      </c>
      <c r="AL37" s="15" t="s">
        <v>335</v>
      </c>
      <c r="AM37" s="15">
        <f>(0.9*$J$19/$J$21)</f>
        <v>1.575E-3</v>
      </c>
      <c r="AN37" s="15">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c r="LJ37" t="str">
        <f t="shared" si="0"/>
        <v/>
      </c>
    </row>
    <row r="38" spans="1:322" ht="15" customHeight="1" x14ac:dyDescent="0.25">
      <c r="A38" s="21" t="s">
        <v>68</v>
      </c>
      <c r="B38" s="22"/>
      <c r="C38" s="22" t="s">
        <v>9</v>
      </c>
      <c r="D38" s="25"/>
      <c r="E38" s="22"/>
      <c r="F38" s="1"/>
      <c r="G38" s="1"/>
      <c r="H38" s="21" t="s">
        <v>385</v>
      </c>
      <c r="I38" s="21"/>
      <c r="J38" s="22"/>
      <c r="K38" s="22"/>
      <c r="L38" s="22"/>
      <c r="M38" s="30"/>
      <c r="N38" s="57"/>
      <c r="O38" s="1"/>
      <c r="P38" s="59" t="str">
        <f>IF(INDEX(rngLoadCombinations,2,1)="","",INDEX(rngLoadCombinations,2,1))</f>
        <v/>
      </c>
      <c r="Q38" s="50">
        <v>0</v>
      </c>
      <c r="R38" s="52">
        <v>0</v>
      </c>
      <c r="S38" s="50">
        <v>0</v>
      </c>
      <c r="T38" s="1"/>
      <c r="U38" s="1"/>
      <c r="V38" s="1"/>
      <c r="W38" s="1"/>
      <c r="X38" s="1"/>
      <c r="Y38" s="1"/>
      <c r="Z38" s="1"/>
      <c r="AA38" s="1"/>
      <c r="AB38" s="1"/>
      <c r="AC38" s="1"/>
      <c r="AD38" s="1"/>
      <c r="AE38" s="1"/>
      <c r="AF38" s="1"/>
      <c r="AG38" s="1"/>
      <c r="AH38" s="1"/>
      <c r="AI38" s="15" t="s">
        <v>379</v>
      </c>
      <c r="AJ38" s="15" t="s">
        <v>374</v>
      </c>
      <c r="AK38" s="15" t="s">
        <v>377</v>
      </c>
      <c r="AL38" s="15" t="s">
        <v>335</v>
      </c>
      <c r="AM38" s="15">
        <f>($J$19/$J$21+0.002)</f>
        <v>3.7499999999999999E-3</v>
      </c>
      <c r="AN38" s="15">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c r="LJ38" t="str">
        <f t="shared" si="0"/>
        <v/>
      </c>
    </row>
    <row r="39" spans="1:322" ht="15" customHeight="1" x14ac:dyDescent="0.25">
      <c r="A39" s="19" t="s">
        <v>69</v>
      </c>
      <c r="B39" s="50">
        <v>1024</v>
      </c>
      <c r="C39" s="47" t="s">
        <v>9</v>
      </c>
      <c r="D39" s="24" t="s">
        <v>70</v>
      </c>
      <c r="E39" s="43" t="s">
        <v>1718</v>
      </c>
      <c r="F39" s="1"/>
      <c r="G39" s="1"/>
      <c r="H39" s="19" t="s">
        <v>386</v>
      </c>
      <c r="I39" s="19" t="s">
        <v>387</v>
      </c>
      <c r="J39" s="50" t="s">
        <v>323</v>
      </c>
      <c r="K39" s="50" t="s">
        <v>382</v>
      </c>
      <c r="L39" s="50" t="s">
        <v>383</v>
      </c>
      <c r="M39" s="52" t="s">
        <v>384</v>
      </c>
      <c r="N39" s="58" t="s">
        <v>388</v>
      </c>
      <c r="O39" s="1"/>
      <c r="P39" s="59" t="str">
        <f>IF(INDEX(rngLoadCombinations,3,1)="","",INDEX(rngLoadCombinations,3,1))</f>
        <v/>
      </c>
      <c r="Q39" s="50">
        <v>0</v>
      </c>
      <c r="R39" s="52">
        <v>0</v>
      </c>
      <c r="S39" s="50">
        <v>0</v>
      </c>
      <c r="T39" s="1"/>
      <c r="U39" s="1"/>
      <c r="V39" s="1"/>
      <c r="W39" s="1"/>
      <c r="X39" s="1"/>
      <c r="Y39" s="1"/>
      <c r="Z39" s="1"/>
      <c r="AA39" s="1"/>
      <c r="AB39" s="1"/>
      <c r="AC39" s="1"/>
      <c r="AD39" s="1"/>
      <c r="AE39" s="1"/>
      <c r="AF39" s="1"/>
      <c r="AG39" s="1"/>
      <c r="AH39" s="1"/>
      <c r="AI39" s="15" t="s">
        <v>379</v>
      </c>
      <c r="AJ39" s="15" t="s">
        <v>374</v>
      </c>
      <c r="AK39" s="15" t="s">
        <v>377</v>
      </c>
      <c r="AL39" s="15" t="s">
        <v>335</v>
      </c>
      <c r="AM39" s="15">
        <f>(2*($J$19/$J$21+0.002)-(0.9*$J$19/$J$21))</f>
        <v>5.9249999999999997E-3</v>
      </c>
      <c r="AN39" s="15">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c r="LJ39" t="str">
        <f t="shared" si="0"/>
        <v/>
      </c>
    </row>
    <row r="40" spans="1:322" ht="15" customHeight="1" x14ac:dyDescent="0.25">
      <c r="A40" s="19" t="s">
        <v>71</v>
      </c>
      <c r="B40" s="50" t="s">
        <v>72</v>
      </c>
      <c r="C40" s="47" t="s">
        <v>9</v>
      </c>
      <c r="D40" s="24" t="s">
        <v>73</v>
      </c>
      <c r="E40" s="43" t="s">
        <v>1718</v>
      </c>
      <c r="F40" s="1"/>
      <c r="G40" s="1"/>
      <c r="H40" s="19" t="s">
        <v>389</v>
      </c>
      <c r="I40" s="19" t="s">
        <v>390</v>
      </c>
      <c r="J40" s="50" t="s">
        <v>391</v>
      </c>
      <c r="K40" s="50" t="s">
        <v>392</v>
      </c>
      <c r="L40" s="50" t="s">
        <v>393</v>
      </c>
      <c r="M40" s="52" t="s">
        <v>394</v>
      </c>
      <c r="N40" s="58" t="s">
        <v>395</v>
      </c>
      <c r="O40" s="1"/>
      <c r="P40" s="59" t="str">
        <f>IF(INDEX(rngLoadCombinations,4,1)="","",INDEX(rngLoadCombinations,4,1))</f>
        <v/>
      </c>
      <c r="Q40" s="50">
        <v>0</v>
      </c>
      <c r="R40" s="52">
        <v>0</v>
      </c>
      <c r="S40" s="50">
        <v>0</v>
      </c>
      <c r="T40" s="1"/>
      <c r="U40" s="1"/>
      <c r="V40" s="1"/>
      <c r="W40" s="1"/>
      <c r="X40" s="1"/>
      <c r="Y40" s="1"/>
      <c r="Z40" s="1"/>
      <c r="AA40" s="1"/>
      <c r="AB40" s="1"/>
      <c r="AC40" s="1"/>
      <c r="AD40" s="1"/>
      <c r="AE40" s="1"/>
      <c r="AF40" s="1"/>
      <c r="AG40" s="1"/>
      <c r="AH40" s="1"/>
      <c r="AI40" s="15" t="s">
        <v>379</v>
      </c>
      <c r="AJ40" s="15" t="s">
        <v>374</v>
      </c>
      <c r="AK40" s="15" t="s">
        <v>377</v>
      </c>
      <c r="AL40" s="15" t="s">
        <v>335</v>
      </c>
      <c r="AM40" s="15">
        <f>$J$23</f>
        <v>1.4999999999999999E-2</v>
      </c>
      <c r="AN40" s="15">
        <f>1.1*$J$19+$B$8*$J$21*($J$23-(2*($J$19/$J$21+0.002)-(0.9*$J$19/$J$21)))</f>
        <v>386.81500000000005</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c r="LJ40" t="str">
        <f t="shared" si="0"/>
        <v/>
      </c>
    </row>
    <row r="41" spans="1:322" ht="15" customHeight="1" x14ac:dyDescent="0.25">
      <c r="A41" s="19" t="s">
        <v>74</v>
      </c>
      <c r="B41" s="50">
        <v>1</v>
      </c>
      <c r="C41" s="47" t="s">
        <v>9</v>
      </c>
      <c r="D41" s="24" t="s">
        <v>75</v>
      </c>
      <c r="E41" s="43" t="s">
        <v>1718</v>
      </c>
      <c r="F41" s="1"/>
      <c r="G41" s="1"/>
      <c r="H41" s="21" t="s">
        <v>396</v>
      </c>
      <c r="I41" s="21"/>
      <c r="J41" s="22"/>
      <c r="K41" s="22"/>
      <c r="L41" s="22"/>
      <c r="M41" s="30"/>
      <c r="N41" s="57"/>
      <c r="O41" s="1"/>
      <c r="P41" s="59" t="str">
        <f>IF(INDEX(rngLoadCombinations,5,1)="","",INDEX(rngLoadCombinations,5,1))</f>
        <v/>
      </c>
      <c r="Q41" s="50">
        <v>0</v>
      </c>
      <c r="R41" s="52">
        <v>0</v>
      </c>
      <c r="S41" s="50">
        <v>0</v>
      </c>
      <c r="T41" s="1"/>
      <c r="U41" s="1"/>
      <c r="V41" s="1"/>
      <c r="W41" s="1"/>
      <c r="X41" s="1"/>
      <c r="Y41" s="1"/>
      <c r="Z41" s="1"/>
      <c r="AA41" s="1"/>
      <c r="AB41" s="1"/>
      <c r="AC41" s="1"/>
      <c r="AD41" s="1"/>
      <c r="AE41" s="1"/>
      <c r="AF41" s="1"/>
      <c r="AG41" s="1"/>
      <c r="AH41" s="1"/>
      <c r="AI41" s="15" t="s">
        <v>379</v>
      </c>
      <c r="AJ41" s="15" t="s">
        <v>378</v>
      </c>
      <c r="AK41" s="15" t="s">
        <v>375</v>
      </c>
      <c r="AL41" s="15" t="s">
        <v>334</v>
      </c>
      <c r="AM41" s="15">
        <f>-$I$22</f>
        <v>-2.5000000000000001E-2</v>
      </c>
      <c r="AN41" s="15">
        <f>-($I$20+$B$8*$I$21*($I$22-$I$20/$I$21))</f>
        <v>-394.61</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c r="LJ41" t="str">
        <f t="shared" si="0"/>
        <v/>
      </c>
    </row>
    <row r="42" spans="1:322" ht="15" customHeight="1" x14ac:dyDescent="0.25">
      <c r="A42" s="19" t="s">
        <v>76</v>
      </c>
      <c r="B42" s="50">
        <v>0.01</v>
      </c>
      <c r="C42" s="47" t="s">
        <v>9</v>
      </c>
      <c r="D42" s="24" t="s">
        <v>77</v>
      </c>
      <c r="E42" s="43" t="s">
        <v>1718</v>
      </c>
      <c r="F42" s="1"/>
      <c r="G42" s="1"/>
      <c r="H42" s="19" t="s">
        <v>397</v>
      </c>
      <c r="I42" s="19" t="s">
        <v>398</v>
      </c>
      <c r="J42" s="50" t="s">
        <v>8</v>
      </c>
      <c r="K42" s="50" t="s">
        <v>244</v>
      </c>
      <c r="L42" s="50" t="s">
        <v>8</v>
      </c>
      <c r="M42" s="52" t="s">
        <v>8</v>
      </c>
      <c r="N42" s="58" t="s">
        <v>399</v>
      </c>
      <c r="O42" s="1"/>
      <c r="P42" s="59" t="str">
        <f>IF(INDEX(rngLoadCombinations,6,1)="","",INDEX(rngLoadCombinations,6,1))</f>
        <v/>
      </c>
      <c r="Q42" s="50">
        <v>0</v>
      </c>
      <c r="R42" s="52">
        <v>0</v>
      </c>
      <c r="S42" s="50">
        <v>0</v>
      </c>
      <c r="T42" s="1"/>
      <c r="U42" s="1"/>
      <c r="V42" s="1"/>
      <c r="W42" s="1"/>
      <c r="X42" s="1"/>
      <c r="Y42" s="1"/>
      <c r="Z42" s="1"/>
      <c r="AA42" s="1"/>
      <c r="AB42" s="1"/>
      <c r="AC42" s="1"/>
      <c r="AD42" s="1"/>
      <c r="AE42" s="1"/>
      <c r="AF42" s="1"/>
      <c r="AG42" s="1"/>
      <c r="AH42" s="1"/>
      <c r="AI42" s="15" t="s">
        <v>379</v>
      </c>
      <c r="AJ42" s="15" t="s">
        <v>378</v>
      </c>
      <c r="AK42" s="15" t="s">
        <v>375</v>
      </c>
      <c r="AL42" s="15" t="s">
        <v>334</v>
      </c>
      <c r="AM42" s="15">
        <f>-$I$20/$I$21</f>
        <v>-1.9499999999999999E-3</v>
      </c>
      <c r="AN42" s="15">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c r="LJ42" t="str">
        <f t="shared" si="0"/>
        <v/>
      </c>
    </row>
    <row r="43" spans="1:322" ht="15" customHeight="1" x14ac:dyDescent="0.25">
      <c r="A43" s="19" t="s">
        <v>78</v>
      </c>
      <c r="B43" s="50">
        <v>0</v>
      </c>
      <c r="C43" s="47" t="s">
        <v>35</v>
      </c>
      <c r="D43" s="24" t="s">
        <v>79</v>
      </c>
      <c r="E43" s="43" t="s">
        <v>1718</v>
      </c>
      <c r="F43" s="1"/>
      <c r="G43" s="1"/>
      <c r="H43" s="19" t="s">
        <v>400</v>
      </c>
      <c r="I43" s="19" t="s">
        <v>401</v>
      </c>
      <c r="J43" s="50" t="s">
        <v>8</v>
      </c>
      <c r="K43" s="50" t="s">
        <v>244</v>
      </c>
      <c r="L43" s="50" t="s">
        <v>8</v>
      </c>
      <c r="M43" s="52" t="s">
        <v>244</v>
      </c>
      <c r="N43" s="58" t="s">
        <v>402</v>
      </c>
      <c r="O43" s="1"/>
      <c r="P43" s="59" t="str">
        <f>IF(INDEX(rngLoadCombinations,7,1)="","",INDEX(rngLoadCombinations,7,1))</f>
        <v/>
      </c>
      <c r="Q43" s="50">
        <v>0</v>
      </c>
      <c r="R43" s="52">
        <v>0</v>
      </c>
      <c r="S43" s="50">
        <v>0</v>
      </c>
      <c r="T43" s="1"/>
      <c r="U43" s="1"/>
      <c r="V43" s="1"/>
      <c r="W43" s="1"/>
      <c r="X43" s="1"/>
      <c r="Y43" s="1"/>
      <c r="Z43" s="1"/>
      <c r="AA43" s="1"/>
      <c r="AB43" s="1"/>
      <c r="AC43" s="1"/>
      <c r="AD43" s="1"/>
      <c r="AE43" s="1"/>
      <c r="AF43" s="1"/>
      <c r="AG43" s="1"/>
      <c r="AH43" s="1"/>
      <c r="AI43" s="15" t="s">
        <v>379</v>
      </c>
      <c r="AJ43" s="15" t="s">
        <v>378</v>
      </c>
      <c r="AK43" s="15" t="s">
        <v>375</v>
      </c>
      <c r="AL43" s="15" t="s">
        <v>376</v>
      </c>
      <c r="AM43" s="15">
        <v>0</v>
      </c>
      <c r="AN43" s="15">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c r="LJ43" t="str">
        <f t="shared" si="0"/>
        <v/>
      </c>
    </row>
    <row r="44" spans="1:322" ht="15" customHeight="1" x14ac:dyDescent="0.25">
      <c r="A44" s="19" t="s">
        <v>80</v>
      </c>
      <c r="B44" s="50">
        <v>1</v>
      </c>
      <c r="C44" s="47" t="s">
        <v>35</v>
      </c>
      <c r="D44" s="24" t="s">
        <v>81</v>
      </c>
      <c r="E44" s="43" t="s">
        <v>1718</v>
      </c>
      <c r="F44" s="1"/>
      <c r="G44" s="1"/>
      <c r="H44" s="19" t="s">
        <v>403</v>
      </c>
      <c r="I44" s="19" t="s">
        <v>404</v>
      </c>
      <c r="J44" s="50" t="s">
        <v>244</v>
      </c>
      <c r="K44" s="50" t="s">
        <v>8</v>
      </c>
      <c r="L44" s="50" t="s">
        <v>8</v>
      </c>
      <c r="M44" s="52" t="s">
        <v>244</v>
      </c>
      <c r="N44" s="58" t="s">
        <v>405</v>
      </c>
      <c r="O44" s="1"/>
      <c r="P44" s="59" t="str">
        <f>IF(INDEX(rngLoadCombinations,8,1)="","",INDEX(rngLoadCombinations,8,1))</f>
        <v/>
      </c>
      <c r="Q44" s="50">
        <v>0</v>
      </c>
      <c r="R44" s="52">
        <v>0</v>
      </c>
      <c r="S44" s="50">
        <v>0</v>
      </c>
      <c r="T44" s="1"/>
      <c r="U44" s="1"/>
      <c r="V44" s="1"/>
      <c r="W44" s="1"/>
      <c r="X44" s="1"/>
      <c r="Y44" s="1"/>
      <c r="Z44" s="1"/>
      <c r="AA44" s="1"/>
      <c r="AB44" s="1"/>
      <c r="AC44" s="1"/>
      <c r="AD44" s="1"/>
      <c r="AE44" s="1"/>
      <c r="AF44" s="1"/>
      <c r="AG44" s="1"/>
      <c r="AH44" s="1"/>
      <c r="AI44" s="15" t="s">
        <v>379</v>
      </c>
      <c r="AJ44" s="15" t="s">
        <v>378</v>
      </c>
      <c r="AK44" s="15" t="s">
        <v>375</v>
      </c>
      <c r="AL44" s="15" t="s">
        <v>335</v>
      </c>
      <c r="AM44" s="15">
        <f>$J$20/$J$21</f>
        <v>1.9499999999999999E-3</v>
      </c>
      <c r="AN44" s="15">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c r="LJ44" t="str">
        <f t="shared" si="0"/>
        <v/>
      </c>
    </row>
    <row r="45" spans="1:322" ht="15" customHeight="1" x14ac:dyDescent="0.25">
      <c r="A45" s="19"/>
      <c r="B45" s="59"/>
      <c r="C45" s="47"/>
      <c r="D45" s="24"/>
      <c r="E45" s="47"/>
      <c r="F45" s="1"/>
      <c r="G45" s="1"/>
      <c r="H45" s="19" t="s">
        <v>406</v>
      </c>
      <c r="I45" s="19" t="s">
        <v>407</v>
      </c>
      <c r="J45" s="50" t="s">
        <v>8</v>
      </c>
      <c r="K45" s="50" t="s">
        <v>244</v>
      </c>
      <c r="L45" s="50" t="s">
        <v>244</v>
      </c>
      <c r="M45" s="52" t="s">
        <v>244</v>
      </c>
      <c r="N45" s="58" t="s">
        <v>408</v>
      </c>
      <c r="O45" s="1"/>
      <c r="P45" s="59" t="str">
        <f>IF(INDEX(rngLoadCombinations,9,1)="","",INDEX(rngLoadCombinations,9,1))</f>
        <v/>
      </c>
      <c r="Q45" s="50">
        <v>0</v>
      </c>
      <c r="R45" s="52">
        <v>0</v>
      </c>
      <c r="S45" s="50">
        <v>0</v>
      </c>
      <c r="T45" s="1"/>
      <c r="U45" s="1"/>
      <c r="V45" s="1"/>
      <c r="W45" s="1"/>
      <c r="X45" s="1"/>
      <c r="Y45" s="1"/>
      <c r="Z45" s="1"/>
      <c r="AA45" s="1"/>
      <c r="AB45" s="1"/>
      <c r="AC45" s="1"/>
      <c r="AD45" s="1"/>
      <c r="AE45" s="1"/>
      <c r="AF45" s="1"/>
      <c r="AG45" s="1"/>
      <c r="AH45" s="1"/>
      <c r="AI45" s="15" t="s">
        <v>379</v>
      </c>
      <c r="AJ45" s="15" t="s">
        <v>378</v>
      </c>
      <c r="AK45" s="15" t="s">
        <v>375</v>
      </c>
      <c r="AL45" s="15" t="s">
        <v>335</v>
      </c>
      <c r="AM45" s="15">
        <f>$J$22</f>
        <v>2.5000000000000001E-2</v>
      </c>
      <c r="AN45" s="15">
        <f>$J$20+$B$8*$J$21*($J$22-$J$20/$J$21)</f>
        <v>394.61</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c r="LJ45" t="str">
        <f t="shared" si="0"/>
        <v/>
      </c>
    </row>
    <row r="46" spans="1:322" ht="15" customHeight="1" x14ac:dyDescent="0.25">
      <c r="A46" s="16" t="s">
        <v>82</v>
      </c>
      <c r="B46" s="17"/>
      <c r="C46" s="17"/>
      <c r="D46" s="23"/>
      <c r="E46" s="17"/>
      <c r="F46" s="1"/>
      <c r="G46" s="1"/>
      <c r="H46" s="21" t="s">
        <v>409</v>
      </c>
      <c r="I46" s="21"/>
      <c r="J46" s="22"/>
      <c r="K46" s="22"/>
      <c r="L46" s="22"/>
      <c r="M46" s="30"/>
      <c r="N46" s="57"/>
      <c r="O46" s="1"/>
      <c r="P46" s="59" t="str">
        <f>IF(INDEX(rngLoadCombinations,10,1)="","",INDEX(rngLoadCombinations,10,1))</f>
        <v/>
      </c>
      <c r="Q46" s="50">
        <v>0</v>
      </c>
      <c r="R46" s="52">
        <v>0</v>
      </c>
      <c r="S46" s="50">
        <v>0</v>
      </c>
      <c r="T46" s="1"/>
      <c r="U46" s="1"/>
      <c r="V46" s="1"/>
      <c r="W46" s="1"/>
      <c r="X46" s="1"/>
      <c r="Y46" s="1"/>
      <c r="Z46" s="1"/>
      <c r="AA46" s="1"/>
      <c r="AB46" s="1"/>
      <c r="AC46" s="1"/>
      <c r="AD46" s="1"/>
      <c r="AE46" s="1"/>
      <c r="AF46" s="1"/>
      <c r="AG46" s="1"/>
      <c r="AH46" s="1"/>
      <c r="AI46" s="15" t="s">
        <v>379</v>
      </c>
      <c r="AJ46" s="15" t="s">
        <v>378</v>
      </c>
      <c r="AK46" s="15" t="s">
        <v>377</v>
      </c>
      <c r="AL46" s="15" t="s">
        <v>334</v>
      </c>
      <c r="AM46" s="15">
        <f>-$I$23</f>
        <v>-1.4999999999999999E-2</v>
      </c>
      <c r="AN46" s="15">
        <f>-(1.1*$I$20+$B$8*$I$21*($I$23-(2*($I$20/$I$21+0.002)-(0.9*$I$20/$I$21))))</f>
        <v>-430.77100000000007</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c r="LJ46" t="str">
        <f t="shared" si="0"/>
        <v/>
      </c>
    </row>
    <row r="47" spans="1:322" ht="15" customHeight="1" x14ac:dyDescent="0.25">
      <c r="A47" s="21" t="s">
        <v>42</v>
      </c>
      <c r="B47" s="22"/>
      <c r="C47" s="22" t="s">
        <v>9</v>
      </c>
      <c r="D47" s="25"/>
      <c r="E47" s="22"/>
      <c r="F47" s="1"/>
      <c r="G47" s="1"/>
      <c r="H47" s="19" t="s">
        <v>410</v>
      </c>
      <c r="I47" s="19" t="s">
        <v>411</v>
      </c>
      <c r="J47" s="50" t="s">
        <v>412</v>
      </c>
      <c r="K47" s="50" t="s">
        <v>412</v>
      </c>
      <c r="L47" s="50" t="s">
        <v>412</v>
      </c>
      <c r="M47" s="52" t="s">
        <v>412</v>
      </c>
      <c r="N47" s="58" t="s">
        <v>413</v>
      </c>
      <c r="O47" s="1"/>
      <c r="P47" s="59" t="str">
        <f>IF(INDEX(rngLoadCombinations,11,1)="","",INDEX(rngLoadCombinations,11,1))</f>
        <v/>
      </c>
      <c r="Q47" s="50">
        <v>0</v>
      </c>
      <c r="R47" s="52">
        <v>0</v>
      </c>
      <c r="S47" s="50">
        <v>0</v>
      </c>
      <c r="T47" s="1"/>
      <c r="U47" s="1"/>
      <c r="V47" s="1"/>
      <c r="W47" s="1"/>
      <c r="X47" s="1"/>
      <c r="Y47" s="1"/>
      <c r="Z47" s="1"/>
      <c r="AA47" s="1"/>
      <c r="AB47" s="1"/>
      <c r="AC47" s="1"/>
      <c r="AD47" s="1"/>
      <c r="AE47" s="1"/>
      <c r="AF47" s="1"/>
      <c r="AG47" s="1"/>
      <c r="AH47" s="1"/>
      <c r="AI47" s="15" t="s">
        <v>379</v>
      </c>
      <c r="AJ47" s="15" t="s">
        <v>378</v>
      </c>
      <c r="AK47" s="15" t="s">
        <v>377</v>
      </c>
      <c r="AL47" s="15" t="s">
        <v>334</v>
      </c>
      <c r="AM47" s="15">
        <f>-(2*($I$20/$I$21+0.002)-(0.9*$I$20/$I$21))</f>
        <v>-6.1450000000000012E-3</v>
      </c>
      <c r="AN47" s="15">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c r="LJ47" t="str">
        <f t="shared" si="0"/>
        <v/>
      </c>
    </row>
    <row r="48" spans="1:322" ht="15" customHeight="1" x14ac:dyDescent="0.25">
      <c r="A48" s="19" t="s">
        <v>83</v>
      </c>
      <c r="B48" s="50" t="s">
        <v>84</v>
      </c>
      <c r="C48" s="47" t="s">
        <v>9</v>
      </c>
      <c r="D48" s="24" t="s">
        <v>85</v>
      </c>
      <c r="E48" s="43" t="s">
        <v>1718</v>
      </c>
      <c r="F48" s="1"/>
      <c r="G48" s="1"/>
      <c r="H48" s="21" t="s">
        <v>414</v>
      </c>
      <c r="I48" s="21"/>
      <c r="J48" s="22"/>
      <c r="K48" s="22"/>
      <c r="L48" s="22"/>
      <c r="M48" s="30"/>
      <c r="N48" s="57"/>
      <c r="O48" s="1"/>
      <c r="P48" s="59" t="str">
        <f>IF(INDEX(rngLoadCombinations,12,1)="","",INDEX(rngLoadCombinations,12,1))</f>
        <v/>
      </c>
      <c r="Q48" s="50">
        <v>0</v>
      </c>
      <c r="R48" s="52">
        <v>0</v>
      </c>
      <c r="S48" s="50">
        <v>0</v>
      </c>
      <c r="T48" s="1"/>
      <c r="U48" s="1"/>
      <c r="V48" s="1"/>
      <c r="W48" s="1"/>
      <c r="X48" s="1"/>
      <c r="Y48" s="1"/>
      <c r="Z48" s="1"/>
      <c r="AA48" s="1"/>
      <c r="AB48" s="1"/>
      <c r="AC48" s="1"/>
      <c r="AD48" s="1"/>
      <c r="AE48" s="1"/>
      <c r="AF48" s="1"/>
      <c r="AG48" s="1"/>
      <c r="AH48" s="1"/>
      <c r="AI48" s="15" t="s">
        <v>379</v>
      </c>
      <c r="AJ48" s="15" t="s">
        <v>378</v>
      </c>
      <c r="AK48" s="15" t="s">
        <v>377</v>
      </c>
      <c r="AL48" s="15" t="s">
        <v>334</v>
      </c>
      <c r="AM48" s="15">
        <f>-($I$20/$I$21+0.002)</f>
        <v>-3.9500000000000004E-3</v>
      </c>
      <c r="AN48" s="15">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c r="LJ48" t="str">
        <f t="shared" si="0"/>
        <v/>
      </c>
    </row>
    <row r="49" spans="1:322" ht="15" customHeight="1" x14ac:dyDescent="0.25">
      <c r="A49" s="19" t="s">
        <v>86</v>
      </c>
      <c r="B49" s="50">
        <v>8000</v>
      </c>
      <c r="C49" s="47" t="str">
        <f>INDEX(rngUnitSettings,MATCH("Length",INDEX(rngUnitSettings,,1),0),2)</f>
        <v>mm</v>
      </c>
      <c r="D49" s="24" t="s">
        <v>87</v>
      </c>
      <c r="E49" s="43" t="s">
        <v>1718</v>
      </c>
      <c r="F49" s="1"/>
      <c r="G49" s="1"/>
      <c r="H49" s="19" t="s">
        <v>410</v>
      </c>
      <c r="I49" s="19" t="s">
        <v>415</v>
      </c>
      <c r="J49" s="50" t="s">
        <v>412</v>
      </c>
      <c r="K49" s="50" t="s">
        <v>412</v>
      </c>
      <c r="L49" s="50" t="s">
        <v>412</v>
      </c>
      <c r="M49" s="52" t="s">
        <v>412</v>
      </c>
      <c r="N49" s="58" t="s">
        <v>416</v>
      </c>
      <c r="O49" s="1"/>
      <c r="P49" s="59" t="str">
        <f>IF(INDEX(rngLoadCombinations,13,1)="","",INDEX(rngLoadCombinations,13,1))</f>
        <v/>
      </c>
      <c r="Q49" s="50">
        <v>0</v>
      </c>
      <c r="R49" s="52">
        <v>0</v>
      </c>
      <c r="S49" s="50">
        <v>0</v>
      </c>
      <c r="T49" s="1"/>
      <c r="U49" s="1"/>
      <c r="V49" s="1"/>
      <c r="W49" s="1"/>
      <c r="X49" s="1"/>
      <c r="Y49" s="1"/>
      <c r="Z49" s="1"/>
      <c r="AA49" s="1"/>
      <c r="AB49" s="1"/>
      <c r="AC49" s="1"/>
      <c r="AD49" s="1"/>
      <c r="AE49" s="1"/>
      <c r="AF49" s="1"/>
      <c r="AG49" s="1"/>
      <c r="AH49" s="1"/>
      <c r="AI49" s="15" t="s">
        <v>379</v>
      </c>
      <c r="AJ49" s="15" t="s">
        <v>378</v>
      </c>
      <c r="AK49" s="15" t="s">
        <v>377</v>
      </c>
      <c r="AL49" s="15" t="s">
        <v>334</v>
      </c>
      <c r="AM49" s="15">
        <f>-(0.9*$I$20/$I$21)</f>
        <v>-1.755E-3</v>
      </c>
      <c r="AN49" s="15">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c r="LJ49" t="str">
        <f t="shared" si="0"/>
        <v/>
      </c>
    </row>
    <row r="50" spans="1:322" ht="15" customHeight="1" x14ac:dyDescent="0.25">
      <c r="A50" s="19" t="s">
        <v>88</v>
      </c>
      <c r="B50" s="50">
        <v>2</v>
      </c>
      <c r="C50" s="47" t="s">
        <v>9</v>
      </c>
      <c r="D50" s="24" t="s">
        <v>89</v>
      </c>
      <c r="E50" s="43" t="s">
        <v>1718</v>
      </c>
      <c r="F50" s="1"/>
      <c r="G50" s="1"/>
      <c r="H50" s="19" t="s">
        <v>417</v>
      </c>
      <c r="I50" s="19" t="s">
        <v>418</v>
      </c>
      <c r="J50" s="50" t="s">
        <v>377</v>
      </c>
      <c r="K50" s="50" t="s">
        <v>377</v>
      </c>
      <c r="L50" s="50" t="s">
        <v>377</v>
      </c>
      <c r="M50" s="52" t="s">
        <v>377</v>
      </c>
      <c r="N50" s="58" t="s">
        <v>419</v>
      </c>
      <c r="O50" s="1"/>
      <c r="P50" s="59" t="str">
        <f>IF(INDEX(rngLoadCombinations,14,1)="","",INDEX(rngLoadCombinations,14,1))</f>
        <v/>
      </c>
      <c r="Q50" s="50">
        <v>0</v>
      </c>
      <c r="R50" s="52">
        <v>0</v>
      </c>
      <c r="S50" s="50">
        <v>0</v>
      </c>
      <c r="T50" s="1"/>
      <c r="U50" s="1"/>
      <c r="V50" s="1"/>
      <c r="W50" s="1"/>
      <c r="X50" s="1"/>
      <c r="Y50" s="1"/>
      <c r="Z50" s="1"/>
      <c r="AA50" s="1"/>
      <c r="AB50" s="1"/>
      <c r="AC50" s="1"/>
      <c r="AD50" s="1"/>
      <c r="AE50" s="1"/>
      <c r="AF50" s="1"/>
      <c r="AG50" s="1"/>
      <c r="AH50" s="1"/>
      <c r="AI50" s="15" t="s">
        <v>379</v>
      </c>
      <c r="AJ50" s="15" t="s">
        <v>378</v>
      </c>
      <c r="AK50" s="15" t="s">
        <v>377</v>
      </c>
      <c r="AL50" s="15" t="s">
        <v>376</v>
      </c>
      <c r="AM50" s="15">
        <v>0</v>
      </c>
      <c r="AN50" s="15">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c r="LJ50" t="str">
        <f t="shared" si="0"/>
        <v/>
      </c>
    </row>
    <row r="51" spans="1:322" ht="15" customHeight="1" x14ac:dyDescent="0.25">
      <c r="A51" s="19" t="s">
        <v>90</v>
      </c>
      <c r="B51" s="50">
        <v>2</v>
      </c>
      <c r="C51" s="47" t="s">
        <v>9</v>
      </c>
      <c r="D51" s="24" t="s">
        <v>91</v>
      </c>
      <c r="E51" s="43" t="s">
        <v>1718</v>
      </c>
      <c r="F51" s="1"/>
      <c r="G51" s="1"/>
      <c r="H51" s="19" t="s">
        <v>420</v>
      </c>
      <c r="I51" s="19" t="s">
        <v>421</v>
      </c>
      <c r="J51" s="50" t="s">
        <v>422</v>
      </c>
      <c r="K51" s="50" t="s">
        <v>422</v>
      </c>
      <c r="L51" s="50" t="s">
        <v>422</v>
      </c>
      <c r="M51" s="52" t="s">
        <v>422</v>
      </c>
      <c r="N51" s="58" t="s">
        <v>423</v>
      </c>
      <c r="O51" s="1"/>
      <c r="P51" s="59" t="str">
        <f>IF(INDEX(rngLoadCombinations,15,1)="","",INDEX(rngLoadCombinations,15,1))</f>
        <v/>
      </c>
      <c r="Q51" s="50">
        <v>0</v>
      </c>
      <c r="R51" s="52">
        <v>0</v>
      </c>
      <c r="S51" s="50">
        <v>0</v>
      </c>
      <c r="T51" s="1"/>
      <c r="U51" s="1"/>
      <c r="V51" s="1"/>
      <c r="W51" s="1"/>
      <c r="X51" s="1"/>
      <c r="Y51" s="1"/>
      <c r="Z51" s="1"/>
      <c r="AA51" s="1"/>
      <c r="AB51" s="1"/>
      <c r="AC51" s="1"/>
      <c r="AD51" s="1"/>
      <c r="AE51" s="1"/>
      <c r="AF51" s="1"/>
      <c r="AG51" s="1"/>
      <c r="AH51" s="1"/>
      <c r="AI51" s="15" t="s">
        <v>379</v>
      </c>
      <c r="AJ51" s="15" t="s">
        <v>378</v>
      </c>
      <c r="AK51" s="15" t="s">
        <v>377</v>
      </c>
      <c r="AL51" s="15" t="s">
        <v>335</v>
      </c>
      <c r="AM51" s="15">
        <f>(0.9*$J$20/$J$21)</f>
        <v>1.755E-3</v>
      </c>
      <c r="AN51" s="15">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c r="LJ51" t="str">
        <f t="shared" si="0"/>
        <v/>
      </c>
    </row>
    <row r="52" spans="1:322" ht="15" customHeight="1" x14ac:dyDescent="0.25">
      <c r="A52" s="19" t="s">
        <v>92</v>
      </c>
      <c r="B52" s="50" t="s">
        <v>93</v>
      </c>
      <c r="C52" s="47" t="s">
        <v>9</v>
      </c>
      <c r="D52" s="24" t="s">
        <v>94</v>
      </c>
      <c r="E52" s="43" t="s">
        <v>1718</v>
      </c>
      <c r="F52" s="1"/>
      <c r="G52" s="1"/>
      <c r="H52" s="19" t="s">
        <v>424</v>
      </c>
      <c r="I52" s="19" t="s">
        <v>425</v>
      </c>
      <c r="J52" s="50" t="s">
        <v>375</v>
      </c>
      <c r="K52" s="50" t="s">
        <v>375</v>
      </c>
      <c r="L52" s="50" t="s">
        <v>375</v>
      </c>
      <c r="M52" s="52" t="s">
        <v>375</v>
      </c>
      <c r="N52" s="58" t="s">
        <v>426</v>
      </c>
      <c r="O52" s="1"/>
      <c r="P52" s="59" t="str">
        <f>IF(INDEX(rngLoadCombinations,16,1)="","",INDEX(rngLoadCombinations,16,1))</f>
        <v/>
      </c>
      <c r="Q52" s="50">
        <v>0</v>
      </c>
      <c r="R52" s="52">
        <v>0</v>
      </c>
      <c r="S52" s="50">
        <v>0</v>
      </c>
      <c r="T52" s="1"/>
      <c r="U52" s="1"/>
      <c r="V52" s="1"/>
      <c r="W52" s="1"/>
      <c r="X52" s="1"/>
      <c r="Y52" s="1"/>
      <c r="Z52" s="1"/>
      <c r="AA52" s="1"/>
      <c r="AB52" s="1"/>
      <c r="AC52" s="1"/>
      <c r="AD52" s="1"/>
      <c r="AE52" s="1"/>
      <c r="AF52" s="1"/>
      <c r="AG52" s="1"/>
      <c r="AH52" s="1"/>
      <c r="AI52" s="15" t="s">
        <v>379</v>
      </c>
      <c r="AJ52" s="15" t="s">
        <v>378</v>
      </c>
      <c r="AK52" s="15" t="s">
        <v>377</v>
      </c>
      <c r="AL52" s="15" t="s">
        <v>335</v>
      </c>
      <c r="AM52" s="15">
        <f>($J$20/$J$21+0.002)</f>
        <v>3.9500000000000004E-3</v>
      </c>
      <c r="AN52" s="15">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c r="LJ52" t="str">
        <f t="shared" si="0"/>
        <v/>
      </c>
    </row>
    <row r="53" spans="1:322" ht="15" customHeight="1" x14ac:dyDescent="0.25">
      <c r="A53" s="19" t="s">
        <v>95</v>
      </c>
      <c r="B53" s="50">
        <v>1</v>
      </c>
      <c r="C53" s="47" t="s">
        <v>9</v>
      </c>
      <c r="D53" s="24" t="s">
        <v>96</v>
      </c>
      <c r="E53" s="43" t="s">
        <v>1718</v>
      </c>
      <c r="F53" s="1"/>
      <c r="G53" s="1"/>
      <c r="H53" s="21" t="s">
        <v>427</v>
      </c>
      <c r="I53" s="21"/>
      <c r="J53" s="22"/>
      <c r="K53" s="22"/>
      <c r="L53" s="22"/>
      <c r="M53" s="30"/>
      <c r="N53" s="57"/>
      <c r="O53" s="1"/>
      <c r="P53" s="59" t="str">
        <f>IF(INDEX(rngLoadCombinations,17,1)="","",INDEX(rngLoadCombinations,17,1))</f>
        <v/>
      </c>
      <c r="Q53" s="50">
        <v>0</v>
      </c>
      <c r="R53" s="52">
        <v>0</v>
      </c>
      <c r="S53" s="50">
        <v>0</v>
      </c>
      <c r="T53" s="1"/>
      <c r="U53" s="1"/>
      <c r="V53" s="1"/>
      <c r="W53" s="1"/>
      <c r="X53" s="1"/>
      <c r="Y53" s="1"/>
      <c r="Z53" s="1"/>
      <c r="AA53" s="1"/>
      <c r="AB53" s="1"/>
      <c r="AC53" s="1"/>
      <c r="AD53" s="1"/>
      <c r="AE53" s="1"/>
      <c r="AF53" s="1"/>
      <c r="AG53" s="1"/>
      <c r="AH53" s="1"/>
      <c r="AI53" s="15" t="s">
        <v>379</v>
      </c>
      <c r="AJ53" s="15" t="s">
        <v>378</v>
      </c>
      <c r="AK53" s="15" t="s">
        <v>377</v>
      </c>
      <c r="AL53" s="15" t="s">
        <v>335</v>
      </c>
      <c r="AM53" s="15">
        <f>(2*($J$20/$J$21+0.002)-(0.9*$J$20/$J$21))</f>
        <v>6.1450000000000012E-3</v>
      </c>
      <c r="AN53" s="15">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c r="LJ53" t="str">
        <f t="shared" si="0"/>
        <v/>
      </c>
    </row>
    <row r="54" spans="1:322" ht="15" customHeight="1" x14ac:dyDescent="0.25">
      <c r="A54" s="19" t="s">
        <v>97</v>
      </c>
      <c r="B54" s="50">
        <v>1</v>
      </c>
      <c r="C54" s="47" t="s">
        <v>9</v>
      </c>
      <c r="D54" s="24" t="s">
        <v>98</v>
      </c>
      <c r="E54" s="43" t="s">
        <v>1718</v>
      </c>
      <c r="F54" s="1"/>
      <c r="G54" s="1"/>
      <c r="H54" s="19" t="s">
        <v>410</v>
      </c>
      <c r="I54" s="19" t="s">
        <v>428</v>
      </c>
      <c r="J54" s="50" t="s">
        <v>429</v>
      </c>
      <c r="K54" s="50" t="s">
        <v>429</v>
      </c>
      <c r="L54" s="50" t="s">
        <v>429</v>
      </c>
      <c r="M54" s="52" t="s">
        <v>429</v>
      </c>
      <c r="N54" s="58" t="s">
        <v>430</v>
      </c>
      <c r="O54" s="1"/>
      <c r="P54" s="59" t="str">
        <f>IF(INDEX(rngLoadCombinations,18,1)="","",INDEX(rngLoadCombinations,18,1))</f>
        <v/>
      </c>
      <c r="Q54" s="50">
        <v>0</v>
      </c>
      <c r="R54" s="52">
        <v>0</v>
      </c>
      <c r="S54" s="50">
        <v>0</v>
      </c>
      <c r="T54" s="1"/>
      <c r="U54" s="1"/>
      <c r="V54" s="1"/>
      <c r="W54" s="1"/>
      <c r="X54" s="1"/>
      <c r="Y54" s="1"/>
      <c r="Z54" s="1"/>
      <c r="AA54" s="1"/>
      <c r="AB54" s="1"/>
      <c r="AC54" s="1"/>
      <c r="AD54" s="1"/>
      <c r="AE54" s="1"/>
      <c r="AF54" s="1"/>
      <c r="AG54" s="1"/>
      <c r="AH54" s="1"/>
      <c r="AI54" s="15" t="s">
        <v>379</v>
      </c>
      <c r="AJ54" s="15" t="s">
        <v>378</v>
      </c>
      <c r="AK54" s="15" t="s">
        <v>377</v>
      </c>
      <c r="AL54" s="15" t="s">
        <v>335</v>
      </c>
      <c r="AM54" s="15">
        <f>$J$23</f>
        <v>1.4999999999999999E-2</v>
      </c>
      <c r="AN54" s="15">
        <f>1.1*$J$20+$B$8*$J$21*($J$23-(2*($J$20/$J$21+0.002)-(0.9*$J$20/$J$21)))</f>
        <v>430.77100000000007</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c r="LJ54" t="str">
        <f t="shared" si="0"/>
        <v/>
      </c>
    </row>
    <row r="55" spans="1:322" ht="15" customHeight="1" x14ac:dyDescent="0.25">
      <c r="A55" s="19" t="s">
        <v>99</v>
      </c>
      <c r="B55" s="50" t="s">
        <v>100</v>
      </c>
      <c r="C55" s="47" t="s">
        <v>9</v>
      </c>
      <c r="D55" s="24" t="s">
        <v>101</v>
      </c>
      <c r="E55" s="43" t="s">
        <v>1718</v>
      </c>
      <c r="F55" s="1"/>
      <c r="G55" s="1"/>
      <c r="H55" s="19" t="s">
        <v>417</v>
      </c>
      <c r="I55" s="19" t="s">
        <v>431</v>
      </c>
      <c r="J55" s="50" t="s">
        <v>377</v>
      </c>
      <c r="K55" s="50" t="s">
        <v>377</v>
      </c>
      <c r="L55" s="50" t="s">
        <v>377</v>
      </c>
      <c r="M55" s="52" t="s">
        <v>377</v>
      </c>
      <c r="N55" s="58" t="s">
        <v>432</v>
      </c>
      <c r="O55" s="1"/>
      <c r="P55" s="59" t="str">
        <f>IF(INDEX(rngLoadCombinations,19,1)="","",INDEX(rngLoadCombinations,19,1))</f>
        <v/>
      </c>
      <c r="Q55" s="50">
        <v>0</v>
      </c>
      <c r="R55" s="52">
        <v>0</v>
      </c>
      <c r="S55" s="50">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c r="LJ55" t="str">
        <f t="shared" si="0"/>
        <v/>
      </c>
    </row>
    <row r="56" spans="1:322" ht="15" customHeight="1" x14ac:dyDescent="0.25">
      <c r="A56" s="19" t="s">
        <v>102</v>
      </c>
      <c r="B56" s="50">
        <v>10</v>
      </c>
      <c r="C56" s="47" t="str">
        <f>INDEX(rngUnitSettings,MATCH("Length",INDEX(rngUnitSettings,,1),0),2)</f>
        <v>mm</v>
      </c>
      <c r="D56" s="24" t="s">
        <v>103</v>
      </c>
      <c r="E56" s="43" t="s">
        <v>1718</v>
      </c>
      <c r="F56" s="1"/>
      <c r="G56" s="1"/>
      <c r="H56" s="19" t="s">
        <v>420</v>
      </c>
      <c r="I56" s="19" t="s">
        <v>433</v>
      </c>
      <c r="J56" s="50" t="s">
        <v>434</v>
      </c>
      <c r="K56" s="50" t="s">
        <v>434</v>
      </c>
      <c r="L56" s="50" t="s">
        <v>434</v>
      </c>
      <c r="M56" s="52" t="s">
        <v>434</v>
      </c>
      <c r="N56" s="58" t="s">
        <v>435</v>
      </c>
      <c r="O56" s="1"/>
      <c r="P56" s="59" t="str">
        <f>IF(INDEX(rngLoadCombinations,20,1)="","",INDEX(rngLoadCombinations,20,1))</f>
        <v/>
      </c>
      <c r="Q56" s="50">
        <v>0</v>
      </c>
      <c r="R56" s="52">
        <v>0</v>
      </c>
      <c r="S56" s="50">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c r="LJ56" t="str">
        <f t="shared" si="0"/>
        <v/>
      </c>
    </row>
    <row r="57" spans="1:322" ht="15" customHeight="1" x14ac:dyDescent="0.25">
      <c r="A57" s="19" t="s">
        <v>104</v>
      </c>
      <c r="B57" s="50">
        <v>10</v>
      </c>
      <c r="C57" s="47" t="str">
        <f>INDEX(rngUnitSettings,MATCH("Length",INDEX(rngUnitSettings,,1),0),2)</f>
        <v>mm</v>
      </c>
      <c r="D57" s="24" t="s">
        <v>105</v>
      </c>
      <c r="E57" s="43" t="s">
        <v>1718</v>
      </c>
      <c r="F57" s="1"/>
      <c r="G57" s="1"/>
      <c r="H57" s="19" t="s">
        <v>424</v>
      </c>
      <c r="I57" s="19" t="s">
        <v>436</v>
      </c>
      <c r="J57" s="50" t="s">
        <v>375</v>
      </c>
      <c r="K57" s="50" t="s">
        <v>375</v>
      </c>
      <c r="L57" s="50" t="s">
        <v>375</v>
      </c>
      <c r="M57" s="52" t="s">
        <v>375</v>
      </c>
      <c r="N57" s="58" t="s">
        <v>426</v>
      </c>
      <c r="O57" s="1"/>
      <c r="P57" s="59" t="str">
        <f>IF(INDEX(rngLoadCombinations,21,1)="","",INDEX(rngLoadCombinations,21,1))</f>
        <v/>
      </c>
      <c r="Q57" s="50">
        <v>0</v>
      </c>
      <c r="R57" s="52">
        <v>0</v>
      </c>
      <c r="S57" s="50">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c r="LJ57" t="str">
        <f t="shared" si="0"/>
        <v/>
      </c>
    </row>
    <row r="58" spans="1:322" ht="15" customHeight="1" x14ac:dyDescent="0.25">
      <c r="A58" s="19" t="s">
        <v>106</v>
      </c>
      <c r="B58" s="50" t="s">
        <v>107</v>
      </c>
      <c r="C58" s="47" t="s">
        <v>9</v>
      </c>
      <c r="D58" s="24" t="s">
        <v>108</v>
      </c>
      <c r="E58" s="43" t="s">
        <v>1718</v>
      </c>
      <c r="F58" s="1"/>
      <c r="G58" s="1"/>
      <c r="H58" s="21" t="s">
        <v>437</v>
      </c>
      <c r="I58" s="21"/>
      <c r="J58" s="22"/>
      <c r="K58" s="22"/>
      <c r="L58" s="22"/>
      <c r="M58" s="30"/>
      <c r="N58" s="57"/>
      <c r="O58" s="1"/>
      <c r="P58" s="59" t="str">
        <f>IF(INDEX(rngLoadCombinations,22,1)="","",INDEX(rngLoadCombinations,22,1))</f>
        <v/>
      </c>
      <c r="Q58" s="50">
        <v>0</v>
      </c>
      <c r="R58" s="52">
        <v>0</v>
      </c>
      <c r="S58" s="50">
        <v>0</v>
      </c>
      <c r="T58" s="1"/>
      <c r="U58" s="1"/>
      <c r="V58" s="1"/>
      <c r="W58" s="1"/>
      <c r="X58" s="1"/>
      <c r="Y58" s="1"/>
      <c r="Z58" s="1"/>
      <c r="AA58" s="1"/>
      <c r="AB58" s="1"/>
      <c r="AC58" s="1"/>
      <c r="AD58" s="1"/>
      <c r="AE58" s="1"/>
      <c r="AF58" s="1"/>
      <c r="AG58" s="1"/>
      <c r="AH58" s="1"/>
      <c r="AI58" s="63" t="s">
        <v>1720</v>
      </c>
      <c r="AJ58" s="62"/>
      <c r="AK58" s="62"/>
      <c r="AL58" s="62"/>
      <c r="AM58" s="62"/>
      <c r="AN58" s="62"/>
      <c r="AO58" s="62"/>
      <c r="AP58" s="62"/>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c r="LJ58" t="str">
        <f t="shared" si="0"/>
        <v/>
      </c>
    </row>
    <row r="59" spans="1:322" ht="15" customHeight="1" x14ac:dyDescent="0.25">
      <c r="A59" s="19" t="s">
        <v>109</v>
      </c>
      <c r="B59" s="50" t="s">
        <v>61</v>
      </c>
      <c r="C59" s="47" t="s">
        <v>9</v>
      </c>
      <c r="D59" s="24" t="s">
        <v>110</v>
      </c>
      <c r="E59" s="43" t="s">
        <v>1718</v>
      </c>
      <c r="F59" s="1"/>
      <c r="G59" s="1"/>
      <c r="H59" s="19" t="s">
        <v>410</v>
      </c>
      <c r="I59" s="19" t="s">
        <v>438</v>
      </c>
      <c r="J59" s="50" t="s">
        <v>429</v>
      </c>
      <c r="K59" s="50" t="s">
        <v>429</v>
      </c>
      <c r="L59" s="50" t="s">
        <v>429</v>
      </c>
      <c r="M59" s="52" t="s">
        <v>429</v>
      </c>
      <c r="N59" s="58" t="s">
        <v>439</v>
      </c>
      <c r="O59" s="1"/>
      <c r="P59" s="59" t="str">
        <f>IF(INDEX(rngLoadCombinations,23,1)="","",INDEX(rngLoadCombinations,23,1))</f>
        <v/>
      </c>
      <c r="Q59" s="50">
        <v>0</v>
      </c>
      <c r="R59" s="52">
        <v>0</v>
      </c>
      <c r="S59" s="50">
        <v>0</v>
      </c>
      <c r="T59" s="1"/>
      <c r="U59" s="1"/>
      <c r="V59" s="1"/>
      <c r="W59" s="1"/>
      <c r="X59" s="1"/>
      <c r="Y59" s="1"/>
      <c r="Z59" s="1"/>
      <c r="AA59" s="1"/>
      <c r="AB59" s="1"/>
      <c r="AC59" s="1"/>
      <c r="AD59" s="1"/>
      <c r="AE59" s="1"/>
      <c r="AF59" s="1"/>
      <c r="AG59" s="1"/>
      <c r="AH59" s="1"/>
      <c r="AI59" s="62" t="s">
        <v>279</v>
      </c>
      <c r="AJ59" s="62"/>
      <c r="AK59" s="62"/>
      <c r="AL59" s="62"/>
      <c r="AM59" s="62"/>
      <c r="AN59" s="62"/>
      <c r="AO59" s="62"/>
      <c r="AP59" s="62"/>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c r="LJ59" t="str">
        <f t="shared" si="0"/>
        <v/>
      </c>
    </row>
    <row r="60" spans="1:322" ht="15" customHeight="1" x14ac:dyDescent="0.25">
      <c r="A60" s="21" t="s">
        <v>111</v>
      </c>
      <c r="B60" s="22"/>
      <c r="C60" s="22" t="s">
        <v>9</v>
      </c>
      <c r="D60" s="25"/>
      <c r="E60" s="22"/>
      <c r="F60" s="1"/>
      <c r="G60" s="1"/>
      <c r="H60" s="19" t="s">
        <v>417</v>
      </c>
      <c r="I60" s="19" t="s">
        <v>440</v>
      </c>
      <c r="J60" s="50" t="s">
        <v>375</v>
      </c>
      <c r="K60" s="50" t="s">
        <v>375</v>
      </c>
      <c r="L60" s="50" t="s">
        <v>375</v>
      </c>
      <c r="M60" s="52" t="s">
        <v>375</v>
      </c>
      <c r="N60" s="58" t="s">
        <v>441</v>
      </c>
      <c r="O60" s="1"/>
      <c r="P60" s="59" t="str">
        <f>IF(INDEX(rngLoadCombinations,24,1)="","",INDEX(rngLoadCombinations,24,1))</f>
        <v/>
      </c>
      <c r="Q60" s="50">
        <v>0</v>
      </c>
      <c r="R60" s="52">
        <v>0</v>
      </c>
      <c r="S60" s="50">
        <v>0</v>
      </c>
      <c r="T60" s="1"/>
      <c r="U60" s="1"/>
      <c r="V60" s="1"/>
      <c r="W60" s="1"/>
      <c r="X60" s="1"/>
      <c r="Y60" s="1"/>
      <c r="Z60" s="1"/>
      <c r="AA60" s="1"/>
      <c r="AB60" s="1"/>
      <c r="AC60" s="1"/>
      <c r="AD60" s="1"/>
      <c r="AE60" s="1"/>
      <c r="AF60" s="1"/>
      <c r="AG60" s="1"/>
      <c r="AH60" s="1"/>
      <c r="AI60" s="16" t="s">
        <v>280</v>
      </c>
      <c r="AJ60" s="16" t="s">
        <v>281</v>
      </c>
      <c r="AK60" s="16" t="s">
        <v>282</v>
      </c>
      <c r="AL60" s="16" t="s">
        <v>283</v>
      </c>
      <c r="AM60" s="16" t="s">
        <v>284</v>
      </c>
      <c r="AN60" s="16" t="s">
        <v>285</v>
      </c>
      <c r="AO60" s="29" t="s">
        <v>286</v>
      </c>
      <c r="AP60" s="16" t="s">
        <v>287</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c r="LJ60" t="str">
        <f t="shared" si="0"/>
        <v/>
      </c>
    </row>
    <row r="61" spans="1:322" ht="15" customHeight="1" x14ac:dyDescent="0.25">
      <c r="A61" s="19" t="s">
        <v>112</v>
      </c>
      <c r="B61" s="50">
        <v>0.7</v>
      </c>
      <c r="C61" s="47" t="s">
        <v>9</v>
      </c>
      <c r="D61" s="24" t="s">
        <v>113</v>
      </c>
      <c r="E61" s="43" t="s">
        <v>1718</v>
      </c>
      <c r="F61" s="1"/>
      <c r="G61" s="1"/>
      <c r="H61" s="19" t="s">
        <v>420</v>
      </c>
      <c r="I61" s="19" t="s">
        <v>442</v>
      </c>
      <c r="J61" s="50" t="s">
        <v>422</v>
      </c>
      <c r="K61" s="50" t="s">
        <v>422</v>
      </c>
      <c r="L61" s="50" t="s">
        <v>422</v>
      </c>
      <c r="M61" s="52" t="s">
        <v>422</v>
      </c>
      <c r="N61" s="58" t="s">
        <v>443</v>
      </c>
      <c r="O61" s="1"/>
      <c r="P61" s="59" t="str">
        <f>IF(INDEX(rngLoadCombinations,25,1)="","",INDEX(rngLoadCombinations,25,1))</f>
        <v/>
      </c>
      <c r="Q61" s="50">
        <v>0</v>
      </c>
      <c r="R61" s="52">
        <v>0</v>
      </c>
      <c r="S61" s="50">
        <v>0</v>
      </c>
      <c r="T61" s="1"/>
      <c r="U61" s="1"/>
      <c r="V61" s="1"/>
      <c r="W61" s="1"/>
      <c r="X61" s="1"/>
      <c r="Y61" s="1"/>
      <c r="Z61" s="1"/>
      <c r="AA61" s="1"/>
      <c r="AB61" s="1"/>
      <c r="AC61" s="1"/>
      <c r="AD61" s="1"/>
      <c r="AE61" s="1"/>
      <c r="AF61" s="1"/>
      <c r="AG61" s="1"/>
      <c r="AH61" s="1"/>
      <c r="AI61" s="50">
        <v>4</v>
      </c>
      <c r="AJ61" s="50">
        <v>3.5</v>
      </c>
      <c r="AK61" s="50">
        <v>14</v>
      </c>
      <c r="AL61" s="50">
        <v>1</v>
      </c>
      <c r="AM61" s="50">
        <v>0.9</v>
      </c>
      <c r="AN61" s="50">
        <v>0.81</v>
      </c>
      <c r="AO61" s="52">
        <v>0.69</v>
      </c>
      <c r="AP61" s="50">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c r="LJ61" t="str">
        <f t="shared" si="0"/>
        <v/>
      </c>
    </row>
    <row r="62" spans="1:322" ht="15" customHeight="1" x14ac:dyDescent="0.25">
      <c r="A62" s="19" t="s">
        <v>114</v>
      </c>
      <c r="B62" s="50">
        <v>0.15</v>
      </c>
      <c r="C62" s="47" t="s">
        <v>9</v>
      </c>
      <c r="D62" s="24" t="s">
        <v>115</v>
      </c>
      <c r="E62" s="43" t="s">
        <v>1718</v>
      </c>
      <c r="F62" s="1"/>
      <c r="G62" s="1"/>
      <c r="H62" s="19" t="s">
        <v>424</v>
      </c>
      <c r="I62" s="19" t="s">
        <v>444</v>
      </c>
      <c r="J62" s="50" t="s">
        <v>375</v>
      </c>
      <c r="K62" s="50" t="s">
        <v>375</v>
      </c>
      <c r="L62" s="50" t="s">
        <v>375</v>
      </c>
      <c r="M62" s="52" t="s">
        <v>375</v>
      </c>
      <c r="N62" s="58" t="s">
        <v>426</v>
      </c>
      <c r="O62" s="1"/>
      <c r="P62" s="59" t="str">
        <f>IF(INDEX(rngLoadCombinations,26,1)="","",INDEX(rngLoadCombinations,26,1))</f>
        <v/>
      </c>
      <c r="Q62" s="50">
        <v>0</v>
      </c>
      <c r="R62" s="52">
        <v>0</v>
      </c>
      <c r="S62" s="50">
        <v>0</v>
      </c>
      <c r="T62" s="1"/>
      <c r="U62" s="1"/>
      <c r="V62" s="1"/>
      <c r="W62" s="1"/>
      <c r="X62" s="1"/>
      <c r="Y62" s="1"/>
      <c r="Z62" s="1"/>
      <c r="AA62" s="1"/>
      <c r="AB62" s="1"/>
      <c r="AC62" s="1"/>
      <c r="AD62" s="1"/>
      <c r="AE62" s="1"/>
      <c r="AF62" s="1"/>
      <c r="AG62" s="1"/>
      <c r="AH62" s="1"/>
      <c r="AI62" s="50">
        <v>10</v>
      </c>
      <c r="AJ62" s="50">
        <v>8.6999999999999993</v>
      </c>
      <c r="AK62" s="50">
        <v>35</v>
      </c>
      <c r="AL62" s="50">
        <v>1</v>
      </c>
      <c r="AM62" s="50">
        <v>0.86</v>
      </c>
      <c r="AN62" s="50">
        <v>0.77</v>
      </c>
      <c r="AO62" s="52">
        <v>0.65</v>
      </c>
      <c r="AP62" s="50">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c r="LJ62" t="str">
        <f t="shared" si="0"/>
        <v/>
      </c>
    </row>
    <row r="63" spans="1:322" ht="15" customHeight="1" x14ac:dyDescent="0.25">
      <c r="A63" s="19" t="s">
        <v>116</v>
      </c>
      <c r="B63" s="50">
        <v>1.5</v>
      </c>
      <c r="C63" s="47" t="s">
        <v>9</v>
      </c>
      <c r="D63" s="24" t="s">
        <v>117</v>
      </c>
      <c r="E63" s="43" t="s">
        <v>1718</v>
      </c>
      <c r="F63" s="1"/>
      <c r="G63" s="1"/>
      <c r="H63" s="21" t="s">
        <v>445</v>
      </c>
      <c r="I63" s="21"/>
      <c r="J63" s="22"/>
      <c r="K63" s="22"/>
      <c r="L63" s="22"/>
      <c r="M63" s="30"/>
      <c r="N63" s="57"/>
      <c r="O63" s="1"/>
      <c r="P63" s="59" t="str">
        <f>IF(INDEX(rngLoadCombinations,27,1)="","",INDEX(rngLoadCombinations,27,1))</f>
        <v/>
      </c>
      <c r="Q63" s="50">
        <v>0</v>
      </c>
      <c r="R63" s="52">
        <v>0</v>
      </c>
      <c r="S63" s="50">
        <v>0</v>
      </c>
      <c r="T63" s="1"/>
      <c r="U63" s="1"/>
      <c r="V63" s="1"/>
      <c r="W63" s="1"/>
      <c r="X63" s="1"/>
      <c r="Y63" s="1"/>
      <c r="Z63" s="1"/>
      <c r="AA63" s="1"/>
      <c r="AB63" s="1"/>
      <c r="AC63" s="1"/>
      <c r="AD63" s="1"/>
      <c r="AE63" s="1"/>
      <c r="AF63" s="1"/>
      <c r="AG63" s="1"/>
      <c r="AH63" s="1"/>
      <c r="AI63" s="50">
        <v>12</v>
      </c>
      <c r="AJ63" s="50">
        <v>10.4</v>
      </c>
      <c r="AK63" s="50">
        <v>40</v>
      </c>
      <c r="AL63" s="50">
        <v>0.95</v>
      </c>
      <c r="AM63" s="50">
        <v>0.83</v>
      </c>
      <c r="AN63" s="50">
        <v>0.74</v>
      </c>
      <c r="AO63" s="52">
        <v>0.62</v>
      </c>
      <c r="AP63" s="50">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c r="LJ63" t="str">
        <f t="shared" si="0"/>
        <v/>
      </c>
    </row>
    <row r="64" spans="1:322" ht="15" customHeight="1" x14ac:dyDescent="0.25">
      <c r="A64" s="21" t="s">
        <v>118</v>
      </c>
      <c r="B64" s="22"/>
      <c r="C64" s="22" t="s">
        <v>9</v>
      </c>
      <c r="D64" s="25"/>
      <c r="E64" s="22"/>
      <c r="F64" s="1"/>
      <c r="G64" s="1"/>
      <c r="H64" s="19" t="s">
        <v>446</v>
      </c>
      <c r="I64" s="19" t="s">
        <v>447</v>
      </c>
      <c r="J64" s="50" t="s">
        <v>448</v>
      </c>
      <c r="K64" s="50" t="s">
        <v>449</v>
      </c>
      <c r="L64" s="50" t="s">
        <v>448</v>
      </c>
      <c r="M64" s="52" t="s">
        <v>448</v>
      </c>
      <c r="N64" s="58" t="s">
        <v>450</v>
      </c>
      <c r="O64" s="1"/>
      <c r="P64" s="59" t="str">
        <f>IF(INDEX(rngLoadCombinations,28,1)="","",INDEX(rngLoadCombinations,28,1))</f>
        <v/>
      </c>
      <c r="Q64" s="50">
        <v>0</v>
      </c>
      <c r="R64" s="52">
        <v>0</v>
      </c>
      <c r="S64" s="50">
        <v>0</v>
      </c>
      <c r="T64" s="1"/>
      <c r="U64" s="1"/>
      <c r="V64" s="1"/>
      <c r="W64" s="1"/>
      <c r="X64" s="1"/>
      <c r="Y64" s="1"/>
      <c r="Z64" s="1"/>
      <c r="AA64" s="1"/>
      <c r="AB64" s="1"/>
      <c r="AC64" s="1"/>
      <c r="AD64" s="1"/>
      <c r="AE64" s="1"/>
      <c r="AF64" s="1"/>
      <c r="AG64" s="1"/>
      <c r="AH64" s="1"/>
      <c r="AI64" s="50">
        <v>14</v>
      </c>
      <c r="AJ64" s="50">
        <v>12.1</v>
      </c>
      <c r="AK64" s="50">
        <v>48.5</v>
      </c>
      <c r="AL64" s="50">
        <v>0.9</v>
      </c>
      <c r="AM64" s="50">
        <v>0.79</v>
      </c>
      <c r="AN64" s="50">
        <v>0.7</v>
      </c>
      <c r="AO64" s="52">
        <v>0.57999999999999996</v>
      </c>
      <c r="AP64" s="50">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c r="LJ64" t="str">
        <f t="shared" si="0"/>
        <v/>
      </c>
    </row>
    <row r="65" spans="1:322" ht="15" customHeight="1" x14ac:dyDescent="0.25">
      <c r="A65" s="19" t="s">
        <v>119</v>
      </c>
      <c r="B65" s="50">
        <v>1</v>
      </c>
      <c r="C65" s="47" t="s">
        <v>9</v>
      </c>
      <c r="D65" s="24" t="s">
        <v>120</v>
      </c>
      <c r="E65" s="43" t="s">
        <v>1718</v>
      </c>
      <c r="F65" s="1"/>
      <c r="G65" s="1"/>
      <c r="H65" s="19" t="s">
        <v>451</v>
      </c>
      <c r="I65" s="19" t="s">
        <v>452</v>
      </c>
      <c r="J65" s="50" t="s">
        <v>305</v>
      </c>
      <c r="K65" s="50" t="s">
        <v>305</v>
      </c>
      <c r="L65" s="50" t="s">
        <v>305</v>
      </c>
      <c r="M65" s="52" t="s">
        <v>453</v>
      </c>
      <c r="N65" s="58" t="s">
        <v>454</v>
      </c>
      <c r="O65" s="1"/>
      <c r="P65" s="59" t="str">
        <f>IF(INDEX(rngLoadCombinations,29,1)="","",INDEX(rngLoadCombinations,29,1))</f>
        <v/>
      </c>
      <c r="Q65" s="50">
        <v>0</v>
      </c>
      <c r="R65" s="52">
        <v>0</v>
      </c>
      <c r="S65" s="50">
        <v>0</v>
      </c>
      <c r="T65" s="1"/>
      <c r="U65" s="1"/>
      <c r="V65" s="1"/>
      <c r="W65" s="1"/>
      <c r="X65" s="1"/>
      <c r="Y65" s="1"/>
      <c r="Z65" s="1"/>
      <c r="AA65" s="1"/>
      <c r="AB65" s="1"/>
      <c r="AC65" s="1"/>
      <c r="AD65" s="1"/>
      <c r="AE65" s="1"/>
      <c r="AF65" s="1"/>
      <c r="AG65" s="1"/>
      <c r="AH65" s="1"/>
      <c r="AI65" s="50">
        <v>16</v>
      </c>
      <c r="AJ65" s="50">
        <v>13.8</v>
      </c>
      <c r="AK65" s="50">
        <v>55</v>
      </c>
      <c r="AL65" s="50">
        <v>0.86</v>
      </c>
      <c r="AM65" s="50">
        <v>0.75</v>
      </c>
      <c r="AN65" s="50">
        <v>0.66</v>
      </c>
      <c r="AO65" s="52">
        <v>0.55000000000000004</v>
      </c>
      <c r="AP65" s="50">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c r="LJ65" t="str">
        <f t="shared" si="0"/>
        <v/>
      </c>
    </row>
    <row r="66" spans="1:322" ht="15" customHeight="1" x14ac:dyDescent="0.25">
      <c r="A66" s="19" t="s">
        <v>121</v>
      </c>
      <c r="B66" s="50">
        <v>0.7</v>
      </c>
      <c r="C66" s="47" t="s">
        <v>9</v>
      </c>
      <c r="D66" s="24" t="s">
        <v>122</v>
      </c>
      <c r="E66" s="43" t="s">
        <v>1718</v>
      </c>
      <c r="F66" s="1"/>
      <c r="G66" s="1"/>
      <c r="H66" s="19" t="s">
        <v>455</v>
      </c>
      <c r="I66" s="19" t="s">
        <v>456</v>
      </c>
      <c r="J66" s="50">
        <v>1</v>
      </c>
      <c r="K66" s="50">
        <v>1</v>
      </c>
      <c r="L66" s="50">
        <v>1</v>
      </c>
      <c r="M66" s="52">
        <v>1</v>
      </c>
      <c r="N66" s="58" t="s">
        <v>457</v>
      </c>
      <c r="O66" s="1"/>
      <c r="P66" s="59" t="str">
        <f>IF(INDEX(rngLoadCombinations,30,1)="","",INDEX(rngLoadCombinations,30,1))</f>
        <v/>
      </c>
      <c r="Q66" s="50">
        <v>0</v>
      </c>
      <c r="R66" s="52">
        <v>0</v>
      </c>
      <c r="S66" s="50">
        <v>0</v>
      </c>
      <c r="T66" s="1"/>
      <c r="U66" s="1"/>
      <c r="V66" s="1"/>
      <c r="W66" s="1"/>
      <c r="X66" s="1"/>
      <c r="Y66" s="1"/>
      <c r="Z66" s="1"/>
      <c r="AA66" s="1"/>
      <c r="AB66" s="1"/>
      <c r="AC66" s="1"/>
      <c r="AD66" s="1"/>
      <c r="AE66" s="1"/>
      <c r="AF66" s="1"/>
      <c r="AG66" s="1"/>
      <c r="AH66" s="1"/>
      <c r="AI66" s="50">
        <v>18</v>
      </c>
      <c r="AJ66" s="50">
        <v>15.6</v>
      </c>
      <c r="AK66" s="50">
        <v>62.5</v>
      </c>
      <c r="AL66" s="50">
        <v>0.82</v>
      </c>
      <c r="AM66" s="50">
        <v>0.71</v>
      </c>
      <c r="AN66" s="50">
        <v>0.62</v>
      </c>
      <c r="AO66" s="52">
        <v>0.51</v>
      </c>
      <c r="AP66" s="50">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c r="LJ66" t="str">
        <f t="shared" ref="LJ66:LJ129" si="1">IF(ROW(A65)&gt;ROWS(rngLoadCombinations)-1,"",INDEX(rngLoadCombinations,ROW(A65)+1,1))</f>
        <v/>
      </c>
    </row>
    <row r="67" spans="1:322" ht="15" customHeight="1" x14ac:dyDescent="0.25">
      <c r="A67" s="19"/>
      <c r="B67" s="59"/>
      <c r="C67" s="47"/>
      <c r="D67" s="24"/>
      <c r="E67" s="47"/>
      <c r="F67" s="1"/>
      <c r="G67" s="1"/>
      <c r="H67" s="19" t="s">
        <v>458</v>
      </c>
      <c r="I67" s="19" t="s">
        <v>459</v>
      </c>
      <c r="J67" s="50">
        <v>6</v>
      </c>
      <c r="K67" s="50">
        <v>6</v>
      </c>
      <c r="L67" s="50">
        <v>6</v>
      </c>
      <c r="M67" s="52">
        <v>6</v>
      </c>
      <c r="N67" s="58" t="s">
        <v>460</v>
      </c>
      <c r="O67" s="1"/>
      <c r="P67" s="59" t="str">
        <f>IF(INDEX(rngLoadCombinations,31,1)="","",INDEX(rngLoadCombinations,31,1))</f>
        <v/>
      </c>
      <c r="Q67" s="50">
        <v>0</v>
      </c>
      <c r="R67" s="52">
        <v>0</v>
      </c>
      <c r="S67" s="50">
        <v>0</v>
      </c>
      <c r="T67" s="1"/>
      <c r="U67" s="1"/>
      <c r="V67" s="1"/>
      <c r="W67" s="1"/>
      <c r="X67" s="1"/>
      <c r="Y67" s="1"/>
      <c r="Z67" s="1"/>
      <c r="AA67" s="1"/>
      <c r="AB67" s="1"/>
      <c r="AC67" s="1"/>
      <c r="AD67" s="1"/>
      <c r="AE67" s="1"/>
      <c r="AF67" s="1"/>
      <c r="AG67" s="1"/>
      <c r="AH67" s="1"/>
      <c r="AI67" s="50">
        <v>20</v>
      </c>
      <c r="AJ67" s="50">
        <v>17.3</v>
      </c>
      <c r="AK67" s="50">
        <v>70</v>
      </c>
      <c r="AL67" s="50">
        <v>0.78</v>
      </c>
      <c r="AM67" s="50">
        <v>0.67</v>
      </c>
      <c r="AN67" s="50">
        <v>0.56999999999999995</v>
      </c>
      <c r="AO67" s="52">
        <v>0.48</v>
      </c>
      <c r="AP67" s="50">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c r="LJ67" t="str">
        <f t="shared" si="1"/>
        <v/>
      </c>
    </row>
    <row r="68" spans="1:322" ht="15" customHeight="1" x14ac:dyDescent="0.25">
      <c r="A68" s="16" t="s">
        <v>123</v>
      </c>
      <c r="B68" s="17"/>
      <c r="C68" s="17"/>
      <c r="D68" s="23"/>
      <c r="E68" s="17"/>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50">
        <v>22</v>
      </c>
      <c r="AJ68" s="50">
        <v>19.100000000000001</v>
      </c>
      <c r="AK68" s="50">
        <v>75</v>
      </c>
      <c r="AL68" s="50">
        <v>0.72</v>
      </c>
      <c r="AM68" s="50">
        <v>0.6</v>
      </c>
      <c r="AN68" s="50">
        <v>0.52</v>
      </c>
      <c r="AO68" s="52">
        <v>0.43</v>
      </c>
      <c r="AP68" s="50">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c r="LJ68" t="str">
        <f t="shared" si="1"/>
        <v/>
      </c>
    </row>
    <row r="69" spans="1:322" ht="15" customHeight="1" x14ac:dyDescent="0.25">
      <c r="A69" s="21" t="s">
        <v>42</v>
      </c>
      <c r="B69" s="22"/>
      <c r="C69" s="22" t="s">
        <v>9</v>
      </c>
      <c r="D69" s="25"/>
      <c r="E69" s="22"/>
      <c r="F69" s="1"/>
      <c r="G69" s="1"/>
      <c r="H69" s="61" t="s">
        <v>1769</v>
      </c>
      <c r="I69" s="62"/>
      <c r="J69" s="62"/>
      <c r="K69" s="62"/>
      <c r="L69" s="62"/>
      <c r="M69" s="62"/>
      <c r="N69" s="1"/>
      <c r="O69" s="1"/>
      <c r="P69" s="1"/>
      <c r="Q69" s="1"/>
      <c r="R69" s="1"/>
      <c r="S69" s="1"/>
      <c r="T69" s="1"/>
      <c r="U69" s="1"/>
      <c r="V69" s="1"/>
      <c r="W69" s="1"/>
      <c r="X69" s="1"/>
      <c r="Y69" s="1"/>
      <c r="Z69" s="1"/>
      <c r="AA69" s="1"/>
      <c r="AB69" s="1"/>
      <c r="AC69" s="1"/>
      <c r="AD69" s="1"/>
      <c r="AE69" s="1"/>
      <c r="AF69" s="1"/>
      <c r="AG69" s="1"/>
      <c r="AH69" s="1"/>
      <c r="AI69" s="50">
        <v>24</v>
      </c>
      <c r="AJ69" s="50">
        <v>20.8</v>
      </c>
      <c r="AK69" s="50">
        <v>83</v>
      </c>
      <c r="AL69" s="50">
        <v>0.67</v>
      </c>
      <c r="AM69" s="50">
        <v>0.55000000000000004</v>
      </c>
      <c r="AN69" s="50">
        <v>0.47</v>
      </c>
      <c r="AO69" s="52">
        <v>0.38</v>
      </c>
      <c r="AP69" s="50">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c r="LJ69" t="str">
        <f t="shared" si="1"/>
        <v/>
      </c>
    </row>
    <row r="70" spans="1:322" ht="15" customHeight="1" x14ac:dyDescent="0.25">
      <c r="A70" s="19" t="s">
        <v>124</v>
      </c>
      <c r="B70" s="50" t="s">
        <v>84</v>
      </c>
      <c r="C70" s="47" t="s">
        <v>9</v>
      </c>
      <c r="D70" s="24" t="s">
        <v>125</v>
      </c>
      <c r="E70" s="43" t="s">
        <v>1718</v>
      </c>
      <c r="F70" s="1"/>
      <c r="G70" s="1"/>
      <c r="H70" s="16" t="s">
        <v>1</v>
      </c>
      <c r="I70" s="16" t="s">
        <v>462</v>
      </c>
      <c r="J70" s="16" t="s">
        <v>463</v>
      </c>
      <c r="K70" s="17" t="s">
        <v>3</v>
      </c>
      <c r="L70" s="23" t="s">
        <v>4</v>
      </c>
      <c r="M70" s="17" t="s">
        <v>5</v>
      </c>
      <c r="N70" s="1"/>
      <c r="O70" s="1"/>
      <c r="P70" s="1"/>
      <c r="Q70" s="1"/>
      <c r="R70" s="1"/>
      <c r="S70" s="1"/>
      <c r="T70" s="1"/>
      <c r="U70" s="1"/>
      <c r="V70" s="1"/>
      <c r="W70" s="1"/>
      <c r="X70" s="1"/>
      <c r="Y70" s="1"/>
      <c r="Z70" s="1"/>
      <c r="AA70" s="1"/>
      <c r="AB70" s="1"/>
      <c r="AC70" s="1"/>
      <c r="AD70" s="1"/>
      <c r="AE70" s="1"/>
      <c r="AF70" s="1"/>
      <c r="AG70" s="1"/>
      <c r="AH70" s="1"/>
      <c r="AI70" s="50">
        <v>26</v>
      </c>
      <c r="AJ70" s="50">
        <v>22.5</v>
      </c>
      <c r="AK70" s="50">
        <v>90</v>
      </c>
      <c r="AL70" s="50">
        <v>0.62</v>
      </c>
      <c r="AM70" s="50">
        <v>0.51</v>
      </c>
      <c r="AN70" s="50">
        <v>0.44</v>
      </c>
      <c r="AO70" s="52">
        <v>0.35</v>
      </c>
      <c r="AP70" s="50">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c r="LJ70" t="str">
        <f t="shared" si="1"/>
        <v/>
      </c>
    </row>
    <row r="71" spans="1:322" ht="15" customHeight="1" x14ac:dyDescent="0.25">
      <c r="A71" s="19" t="s">
        <v>126</v>
      </c>
      <c r="B71" s="50">
        <v>0.3</v>
      </c>
      <c r="C71" s="47" t="str">
        <f>INDEX(rngUnitSettings,MATCH("Length",INDEX(rngUnitSettings,,1),0),2)</f>
        <v>mm</v>
      </c>
      <c r="D71" s="24" t="s">
        <v>127</v>
      </c>
      <c r="E71" s="43" t="s">
        <v>1718</v>
      </c>
      <c r="F71" s="1"/>
      <c r="G71" s="1"/>
      <c r="H71" s="19" t="s">
        <v>464</v>
      </c>
      <c r="I71" s="50" t="s">
        <v>8</v>
      </c>
      <c r="J71" s="50" t="s">
        <v>8</v>
      </c>
      <c r="K71" s="47" t="s">
        <v>465</v>
      </c>
      <c r="L71" s="24" t="s">
        <v>466</v>
      </c>
      <c r="M71" s="43" t="s">
        <v>1718</v>
      </c>
      <c r="N71" s="1"/>
      <c r="O71" s="1"/>
      <c r="P71" s="1"/>
      <c r="Q71" s="1"/>
      <c r="R71" s="1"/>
      <c r="S71" s="1"/>
      <c r="T71" s="1"/>
      <c r="U71" s="1"/>
      <c r="V71" s="1"/>
      <c r="W71" s="1"/>
      <c r="X71" s="1"/>
      <c r="Y71" s="1"/>
      <c r="Z71" s="1"/>
      <c r="AA71" s="1"/>
      <c r="AB71" s="1"/>
      <c r="AC71" s="1"/>
      <c r="AD71" s="1"/>
      <c r="AE71" s="1"/>
      <c r="AF71" s="1"/>
      <c r="AG71" s="1"/>
      <c r="AH71" s="1"/>
      <c r="AI71" s="50">
        <v>28</v>
      </c>
      <c r="AJ71" s="50">
        <v>24.3</v>
      </c>
      <c r="AK71" s="50">
        <v>97</v>
      </c>
      <c r="AL71" s="50">
        <v>0.57999999999999996</v>
      </c>
      <c r="AM71" s="50">
        <v>0.49</v>
      </c>
      <c r="AN71" s="50">
        <v>0.43</v>
      </c>
      <c r="AO71" s="52">
        <v>0.34</v>
      </c>
      <c r="AP71" s="50">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c r="LJ71" t="str">
        <f t="shared" si="1"/>
        <v/>
      </c>
    </row>
    <row r="72" spans="1:322" ht="15" customHeight="1" x14ac:dyDescent="0.25">
      <c r="A72" s="19" t="s">
        <v>128</v>
      </c>
      <c r="B72" s="50" t="s">
        <v>61</v>
      </c>
      <c r="C72" s="47" t="s">
        <v>9</v>
      </c>
      <c r="D72" s="24" t="s">
        <v>129</v>
      </c>
      <c r="E72" s="43" t="s">
        <v>1718</v>
      </c>
      <c r="F72" s="1"/>
      <c r="G72" s="1"/>
      <c r="H72" s="19" t="s">
        <v>467</v>
      </c>
      <c r="I72" s="50" t="s">
        <v>468</v>
      </c>
      <c r="J72" s="50" t="s">
        <v>468</v>
      </c>
      <c r="K72" s="47" t="s">
        <v>9</v>
      </c>
      <c r="L72" s="24" t="s">
        <v>469</v>
      </c>
      <c r="M72" s="43" t="s">
        <v>1718</v>
      </c>
      <c r="N72" s="1"/>
      <c r="O72" s="1"/>
      <c r="P72" s="1"/>
      <c r="Q72" s="1"/>
      <c r="R72" s="1"/>
      <c r="S72" s="1"/>
      <c r="T72" s="1"/>
      <c r="U72" s="1"/>
      <c r="V72" s="1"/>
      <c r="W72" s="1"/>
      <c r="X72" s="1"/>
      <c r="Y72" s="1"/>
      <c r="Z72" s="1"/>
      <c r="AA72" s="1"/>
      <c r="AB72" s="1"/>
      <c r="AC72" s="1"/>
      <c r="AD72" s="1"/>
      <c r="AE72" s="1"/>
      <c r="AF72" s="1"/>
      <c r="AG72" s="1"/>
      <c r="AH72" s="1"/>
      <c r="AI72" s="50">
        <v>30</v>
      </c>
      <c r="AJ72" s="50">
        <v>26</v>
      </c>
      <c r="AK72" s="50">
        <v>105</v>
      </c>
      <c r="AL72" s="50">
        <v>0.53</v>
      </c>
      <c r="AM72" s="50">
        <v>0.45</v>
      </c>
      <c r="AN72" s="50">
        <v>0.39</v>
      </c>
      <c r="AO72" s="52">
        <v>0.32</v>
      </c>
      <c r="AP72" s="50">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c r="LJ72" t="str">
        <f t="shared" si="1"/>
        <v/>
      </c>
    </row>
    <row r="73" spans="1:322" ht="15" customHeight="1" x14ac:dyDescent="0.25">
      <c r="A73" s="19" t="s">
        <v>130</v>
      </c>
      <c r="B73" s="50">
        <v>0.01</v>
      </c>
      <c r="C73" s="47" t="s">
        <v>9</v>
      </c>
      <c r="D73" s="24" t="s">
        <v>131</v>
      </c>
      <c r="E73" s="43" t="s">
        <v>1718</v>
      </c>
      <c r="F73" s="1"/>
      <c r="G73" s="1"/>
      <c r="H73" s="19" t="s">
        <v>470</v>
      </c>
      <c r="I73" s="50">
        <v>30</v>
      </c>
      <c r="J73" s="50">
        <v>100</v>
      </c>
      <c r="K73" s="47" t="s">
        <v>30</v>
      </c>
      <c r="L73" s="24" t="s">
        <v>471</v>
      </c>
      <c r="M73" s="43" t="s">
        <v>1718</v>
      </c>
      <c r="N73" s="1"/>
      <c r="O73" s="1"/>
      <c r="P73" s="1"/>
      <c r="Q73" s="1"/>
      <c r="R73" s="1"/>
      <c r="S73" s="1"/>
      <c r="T73" s="1"/>
      <c r="U73" s="1"/>
      <c r="V73" s="1"/>
      <c r="W73" s="1"/>
      <c r="X73" s="1"/>
      <c r="Y73" s="1"/>
      <c r="Z73" s="1"/>
      <c r="AA73" s="1"/>
      <c r="AB73" s="1"/>
      <c r="AC73" s="1"/>
      <c r="AD73" s="1"/>
      <c r="AE73" s="1"/>
      <c r="AF73" s="1"/>
      <c r="AG73" s="1"/>
      <c r="AH73" s="1"/>
      <c r="AI73" s="50">
        <v>32</v>
      </c>
      <c r="AJ73" s="50">
        <v>27.7</v>
      </c>
      <c r="AK73" s="50">
        <v>110</v>
      </c>
      <c r="AL73" s="50">
        <v>0.48</v>
      </c>
      <c r="AM73" s="50">
        <v>0.41</v>
      </c>
      <c r="AN73" s="50">
        <v>0.36</v>
      </c>
      <c r="AO73" s="52">
        <v>0.31</v>
      </c>
      <c r="AP73" s="50">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c r="LJ73" t="str">
        <f t="shared" si="1"/>
        <v/>
      </c>
    </row>
    <row r="74" spans="1:322" ht="15" customHeight="1" x14ac:dyDescent="0.25">
      <c r="A74" s="21" t="s">
        <v>132</v>
      </c>
      <c r="B74" s="22"/>
      <c r="C74" s="22" t="s">
        <v>9</v>
      </c>
      <c r="D74" s="25"/>
      <c r="E74" s="22"/>
      <c r="F74" s="1"/>
      <c r="G74" s="1"/>
      <c r="H74" s="19" t="s">
        <v>472</v>
      </c>
      <c r="I74" s="50" t="s">
        <v>8</v>
      </c>
      <c r="J74" s="59" t="s">
        <v>9</v>
      </c>
      <c r="K74" s="47" t="s">
        <v>465</v>
      </c>
      <c r="L74" s="24" t="s">
        <v>473</v>
      </c>
      <c r="M74" s="43" t="s">
        <v>1718</v>
      </c>
      <c r="N74" s="1"/>
      <c r="O74" s="1"/>
      <c r="P74" s="1"/>
      <c r="Q74" s="1"/>
      <c r="R74" s="1"/>
      <c r="S74" s="1"/>
      <c r="T74" s="1"/>
      <c r="U74" s="1"/>
      <c r="V74" s="1"/>
      <c r="W74" s="1"/>
      <c r="X74" s="1"/>
      <c r="Y74" s="1"/>
      <c r="Z74" s="1"/>
      <c r="AA74" s="1"/>
      <c r="AB74" s="1"/>
      <c r="AC74" s="1"/>
      <c r="AD74" s="1"/>
      <c r="AE74" s="1"/>
      <c r="AF74" s="1"/>
      <c r="AG74" s="1"/>
      <c r="AH74" s="1"/>
      <c r="AI74" s="50">
        <v>34</v>
      </c>
      <c r="AJ74" s="50">
        <v>29</v>
      </c>
      <c r="AK74" s="50">
        <v>120</v>
      </c>
      <c r="AL74" s="50">
        <v>0.43</v>
      </c>
      <c r="AM74" s="50">
        <v>0.36</v>
      </c>
      <c r="AN74" s="50">
        <v>0.31</v>
      </c>
      <c r="AO74" s="52">
        <v>0.25</v>
      </c>
      <c r="AP74" s="50">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c r="LJ74" t="str">
        <f t="shared" si="1"/>
        <v/>
      </c>
    </row>
    <row r="75" spans="1:322" ht="15" customHeight="1" x14ac:dyDescent="0.25">
      <c r="A75" s="19" t="s">
        <v>133</v>
      </c>
      <c r="B75" s="50" t="s">
        <v>134</v>
      </c>
      <c r="C75" s="47" t="s">
        <v>9</v>
      </c>
      <c r="D75" s="24" t="s">
        <v>135</v>
      </c>
      <c r="E75" s="43" t="s">
        <v>1718</v>
      </c>
      <c r="F75" s="1"/>
      <c r="G75" s="1"/>
      <c r="H75" s="19" t="s">
        <v>474</v>
      </c>
      <c r="I75" s="50">
        <v>1.35</v>
      </c>
      <c r="J75" s="50">
        <v>1.75</v>
      </c>
      <c r="K75" s="47" t="s">
        <v>257</v>
      </c>
      <c r="L75" s="24" t="s">
        <v>475</v>
      </c>
      <c r="M75" s="43" t="s">
        <v>1718</v>
      </c>
      <c r="N75" s="1"/>
      <c r="O75" s="1"/>
      <c r="P75" s="1"/>
      <c r="Q75" s="1"/>
      <c r="R75" s="1"/>
      <c r="S75" s="1"/>
      <c r="T75" s="1"/>
      <c r="U75" s="1"/>
      <c r="V75" s="1"/>
      <c r="W75" s="1"/>
      <c r="X75" s="1"/>
      <c r="Y75" s="1"/>
      <c r="Z75" s="1"/>
      <c r="AA75" s="1"/>
      <c r="AB75" s="1"/>
      <c r="AC75" s="1"/>
      <c r="AD75" s="1"/>
      <c r="AE75" s="1"/>
      <c r="AF75" s="1"/>
      <c r="AG75" s="1"/>
      <c r="AH75" s="1"/>
      <c r="AI75" s="50">
        <v>38</v>
      </c>
      <c r="AJ75" s="50">
        <v>33</v>
      </c>
      <c r="AK75" s="50">
        <v>130</v>
      </c>
      <c r="AL75" s="50">
        <v>0.38</v>
      </c>
      <c r="AM75" s="50">
        <v>0.32</v>
      </c>
      <c r="AN75" s="50">
        <v>0.28000000000000003</v>
      </c>
      <c r="AO75" s="52">
        <v>0.24</v>
      </c>
      <c r="AP75" s="50">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c r="LJ75" t="str">
        <f t="shared" si="1"/>
        <v/>
      </c>
    </row>
    <row r="76" spans="1:322" ht="15" customHeight="1" x14ac:dyDescent="0.25">
      <c r="A76" s="19" t="s">
        <v>136</v>
      </c>
      <c r="B76" s="50" t="s">
        <v>137</v>
      </c>
      <c r="C76" s="47" t="s">
        <v>9</v>
      </c>
      <c r="D76" s="24" t="s">
        <v>138</v>
      </c>
      <c r="E76" s="43" t="s">
        <v>1718</v>
      </c>
      <c r="F76" s="1"/>
      <c r="G76" s="1"/>
      <c r="H76" s="19" t="s">
        <v>476</v>
      </c>
      <c r="I76" s="59" t="s">
        <v>9</v>
      </c>
      <c r="J76" s="50">
        <v>0.85</v>
      </c>
      <c r="K76" s="47" t="s">
        <v>257</v>
      </c>
      <c r="L76" s="24" t="s">
        <v>477</v>
      </c>
      <c r="M76" s="43" t="s">
        <v>1718</v>
      </c>
      <c r="N76" s="1"/>
      <c r="O76" s="1"/>
      <c r="P76" s="1"/>
      <c r="Q76" s="1"/>
      <c r="R76" s="1"/>
      <c r="S76" s="1"/>
      <c r="T76" s="1"/>
      <c r="U76" s="1"/>
      <c r="V76" s="1"/>
      <c r="W76" s="1"/>
      <c r="X76" s="1"/>
      <c r="Y76" s="1"/>
      <c r="Z76" s="1"/>
      <c r="AA76" s="1"/>
      <c r="AB76" s="1"/>
      <c r="AC76" s="1"/>
      <c r="AD76" s="1"/>
      <c r="AE76" s="1"/>
      <c r="AF76" s="1"/>
      <c r="AG76" s="1"/>
      <c r="AH76" s="1"/>
      <c r="AI76" s="50">
        <v>40</v>
      </c>
      <c r="AJ76" s="50">
        <v>34.6</v>
      </c>
      <c r="AK76" s="50">
        <v>140</v>
      </c>
      <c r="AL76" s="50">
        <v>0.35</v>
      </c>
      <c r="AM76" s="50">
        <v>0.28999999999999998</v>
      </c>
      <c r="AN76" s="50">
        <v>0.25</v>
      </c>
      <c r="AO76" s="52">
        <v>0.21</v>
      </c>
      <c r="AP76" s="50">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c r="LJ76" t="str">
        <f t="shared" si="1"/>
        <v/>
      </c>
    </row>
    <row r="77" spans="1:322" ht="15" customHeight="1" x14ac:dyDescent="0.25">
      <c r="A77" s="19" t="s">
        <v>139</v>
      </c>
      <c r="B77" s="50">
        <v>1.4</v>
      </c>
      <c r="C77" s="47" t="s">
        <v>9</v>
      </c>
      <c r="D77" s="24" t="s">
        <v>140</v>
      </c>
      <c r="E77" s="43" t="s">
        <v>1718</v>
      </c>
      <c r="F77" s="1"/>
      <c r="G77" s="1"/>
      <c r="H77" s="19" t="s">
        <v>478</v>
      </c>
      <c r="I77" s="50" t="s">
        <v>257</v>
      </c>
      <c r="J77" s="50" t="s">
        <v>257</v>
      </c>
      <c r="K77" s="47" t="s">
        <v>9</v>
      </c>
      <c r="L77" s="24" t="s">
        <v>479</v>
      </c>
      <c r="M77" s="43" t="s">
        <v>1718</v>
      </c>
      <c r="N77" s="1"/>
      <c r="O77" s="1"/>
      <c r="P77" s="1"/>
      <c r="Q77" s="1"/>
      <c r="R77" s="1"/>
      <c r="S77" s="1"/>
      <c r="T77" s="1"/>
      <c r="U77" s="1"/>
      <c r="V77" s="1"/>
      <c r="W77" s="1"/>
      <c r="X77" s="1"/>
      <c r="Y77" s="1"/>
      <c r="Z77" s="1"/>
      <c r="AA77" s="1"/>
      <c r="AB77" s="1"/>
      <c r="AC77" s="1"/>
      <c r="AD77" s="1"/>
      <c r="AE77" s="1"/>
      <c r="AF77" s="1"/>
      <c r="AG77" s="1"/>
      <c r="AH77" s="1"/>
      <c r="AI77" s="50">
        <v>43</v>
      </c>
      <c r="AJ77" s="50">
        <v>37.5</v>
      </c>
      <c r="AK77" s="50">
        <v>150</v>
      </c>
      <c r="AL77" s="50">
        <v>0.33</v>
      </c>
      <c r="AM77" s="50">
        <v>0.28000000000000003</v>
      </c>
      <c r="AN77" s="50">
        <v>0.24</v>
      </c>
      <c r="AO77" s="52">
        <v>0.21</v>
      </c>
      <c r="AP77" s="50">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c r="LJ77" t="str">
        <f t="shared" si="1"/>
        <v/>
      </c>
    </row>
    <row r="78" spans="1:322" ht="15" customHeight="1" x14ac:dyDescent="0.25">
      <c r="A78" s="19" t="s">
        <v>141</v>
      </c>
      <c r="B78" s="50">
        <v>0.5</v>
      </c>
      <c r="C78" s="47" t="s">
        <v>9</v>
      </c>
      <c r="D78" s="24" t="s">
        <v>142</v>
      </c>
      <c r="E78" s="43" t="s">
        <v>1718</v>
      </c>
      <c r="F78" s="1"/>
      <c r="G78" s="1"/>
      <c r="H78" s="19" t="s">
        <v>480</v>
      </c>
      <c r="I78" s="50">
        <v>13</v>
      </c>
      <c r="J78" s="50">
        <v>13</v>
      </c>
      <c r="K78" s="47" t="str">
        <f>IF(I77=J77,IF(I77="pt","pt","мм"),"арм.="&amp;IF(I77="pt","pt","мм")&amp;"; разм.="&amp;IF(J77="pt","pt","мм"))</f>
        <v>pt</v>
      </c>
      <c r="L78" s="24" t="s">
        <v>481</v>
      </c>
      <c r="M78" s="43" t="s">
        <v>1718</v>
      </c>
      <c r="N78" s="1"/>
      <c r="O78" s="1"/>
      <c r="P78" s="1"/>
      <c r="Q78" s="1"/>
      <c r="R78" s="1"/>
      <c r="S78" s="1"/>
      <c r="T78" s="1"/>
      <c r="U78" s="1"/>
      <c r="V78" s="1"/>
      <c r="W78" s="1"/>
      <c r="X78" s="1"/>
      <c r="Y78" s="1"/>
      <c r="Z78" s="1"/>
      <c r="AA78" s="1"/>
      <c r="AB78" s="1"/>
      <c r="AC78" s="1"/>
      <c r="AD78" s="1"/>
      <c r="AE78" s="1"/>
      <c r="AF78" s="1"/>
      <c r="AG78" s="1"/>
      <c r="AH78" s="1"/>
      <c r="AI78" s="50">
        <v>1000000</v>
      </c>
      <c r="AJ78" s="50">
        <v>1000000</v>
      </c>
      <c r="AK78" s="50">
        <v>1000000</v>
      </c>
      <c r="AL78" s="50">
        <v>0.33</v>
      </c>
      <c r="AM78" s="50">
        <v>0.28000000000000003</v>
      </c>
      <c r="AN78" s="50">
        <v>0.24</v>
      </c>
      <c r="AO78" s="52">
        <v>0.21</v>
      </c>
      <c r="AP78" s="50">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c r="LJ78" t="str">
        <f t="shared" si="1"/>
        <v/>
      </c>
    </row>
    <row r="79" spans="1:322" ht="15" customHeight="1" x14ac:dyDescent="0.25">
      <c r="A79" s="19" t="s">
        <v>143</v>
      </c>
      <c r="B79" s="50" t="s">
        <v>61</v>
      </c>
      <c r="C79" s="47" t="s">
        <v>9</v>
      </c>
      <c r="D79" s="24" t="s">
        <v>144</v>
      </c>
      <c r="E79" s="43" t="s">
        <v>1718</v>
      </c>
      <c r="F79" s="1"/>
      <c r="G79" s="1"/>
      <c r="H79" s="19" t="s">
        <v>482</v>
      </c>
      <c r="I79" s="50">
        <v>9</v>
      </c>
      <c r="J79" s="50">
        <v>9</v>
      </c>
      <c r="K79" s="47" t="str">
        <f>IF(I77=J77,IF(I77="pt","pt","мм"),"арм.="&amp;IF(I77="pt","pt","мм")&amp;"; разм.="&amp;IF(J77="pt","pt","мм"))</f>
        <v>pt</v>
      </c>
      <c r="L79" s="24" t="s">
        <v>483</v>
      </c>
      <c r="M79" s="43" t="s">
        <v>1718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c r="LJ79" t="str">
        <f t="shared" si="1"/>
        <v/>
      </c>
    </row>
    <row r="80" spans="1:322" ht="15" customHeight="1" x14ac:dyDescent="0.25">
      <c r="A80" s="19" t="s">
        <v>145</v>
      </c>
      <c r="B80" s="50">
        <v>1</v>
      </c>
      <c r="C80" s="47" t="s">
        <v>9</v>
      </c>
      <c r="D80" s="24" t="s">
        <v>146</v>
      </c>
      <c r="E80" s="43" t="s">
        <v>1718</v>
      </c>
      <c r="F80" s="1"/>
      <c r="G80" s="1"/>
      <c r="H80" s="19" t="s">
        <v>484</v>
      </c>
      <c r="I80" s="59" t="s">
        <v>9</v>
      </c>
      <c r="J80" s="50" t="s">
        <v>485</v>
      </c>
      <c r="K80" s="47" t="s">
        <v>9</v>
      </c>
      <c r="L80" s="24" t="s">
        <v>486</v>
      </c>
      <c r="M80" s="43" t="s">
        <v>1718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c r="LJ80" t="str">
        <f t="shared" si="1"/>
        <v/>
      </c>
    </row>
    <row r="81" spans="1:322" ht="15" customHeight="1" x14ac:dyDescent="0.25">
      <c r="A81" s="19" t="s">
        <v>147</v>
      </c>
      <c r="B81" s="50" t="s">
        <v>148</v>
      </c>
      <c r="C81" s="47" t="s">
        <v>9</v>
      </c>
      <c r="D81" s="24" t="s">
        <v>149</v>
      </c>
      <c r="E81" s="41" t="s">
        <v>1718</v>
      </c>
      <c r="F81" s="1"/>
      <c r="G81" s="1"/>
      <c r="H81" s="19" t="s">
        <v>487</v>
      </c>
      <c r="I81" s="59" t="s">
        <v>9</v>
      </c>
      <c r="J81" s="50" t="s">
        <v>488</v>
      </c>
      <c r="K81" s="47" t="s">
        <v>9</v>
      </c>
      <c r="L81" s="24" t="s">
        <v>489</v>
      </c>
      <c r="M81" s="41" t="s">
        <v>1718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c r="LJ81" t="str">
        <f t="shared" si="1"/>
        <v/>
      </c>
    </row>
    <row r="82" spans="1:322" ht="15" customHeight="1" x14ac:dyDescent="0.25">
      <c r="A82" s="19" t="s">
        <v>150</v>
      </c>
      <c r="B82" s="50" t="s">
        <v>151</v>
      </c>
      <c r="C82" s="47" t="s">
        <v>9</v>
      </c>
      <c r="D82" s="24" t="s">
        <v>152</v>
      </c>
      <c r="E82" s="41" t="s">
        <v>1718</v>
      </c>
      <c r="F82" s="1"/>
      <c r="G82" s="1"/>
      <c r="H82" s="19" t="s">
        <v>490</v>
      </c>
      <c r="I82" s="55" t="s">
        <v>491</v>
      </c>
      <c r="J82" s="55" t="s">
        <v>491</v>
      </c>
      <c r="K82" s="47" t="s">
        <v>268</v>
      </c>
      <c r="L82" s="24" t="s">
        <v>492</v>
      </c>
      <c r="M82" s="41" t="s">
        <v>1718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c r="LJ82" t="str">
        <f t="shared" si="1"/>
        <v/>
      </c>
    </row>
    <row r="83" spans="1:322" ht="15" customHeight="1" x14ac:dyDescent="0.25">
      <c r="A83" s="19" t="s">
        <v>153</v>
      </c>
      <c r="B83" s="50">
        <v>1</v>
      </c>
      <c r="C83" s="47" t="s">
        <v>9</v>
      </c>
      <c r="D83" s="24" t="s">
        <v>154</v>
      </c>
      <c r="E83" s="41" t="s">
        <v>1718</v>
      </c>
      <c r="F83" s="1"/>
      <c r="G83" s="1"/>
      <c r="H83" s="19" t="s">
        <v>493</v>
      </c>
      <c r="I83" s="31" t="s">
        <v>9</v>
      </c>
      <c r="J83" s="55" t="s">
        <v>494</v>
      </c>
      <c r="K83" s="47" t="s">
        <v>268</v>
      </c>
      <c r="L83" s="24" t="s">
        <v>495</v>
      </c>
      <c r="M83" s="41" t="s">
        <v>1718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c r="LJ83" t="str">
        <f t="shared" si="1"/>
        <v/>
      </c>
    </row>
    <row r="84" spans="1:322" ht="15" customHeight="1" x14ac:dyDescent="0.25">
      <c r="A84" s="21" t="s">
        <v>155</v>
      </c>
      <c r="B84" s="22"/>
      <c r="C84" s="22" t="s">
        <v>9</v>
      </c>
      <c r="D84" s="25"/>
      <c r="E84" s="22"/>
      <c r="F84" s="1"/>
      <c r="G84" s="1"/>
      <c r="H84" s="19" t="s">
        <v>496</v>
      </c>
      <c r="I84" s="81">
        <v>2</v>
      </c>
      <c r="J84" s="81"/>
      <c r="K84" s="47" t="s">
        <v>257</v>
      </c>
      <c r="L84" s="24" t="s">
        <v>497</v>
      </c>
      <c r="M84" s="41" t="s">
        <v>1718</v>
      </c>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c r="LJ84" t="str">
        <f t="shared" si="1"/>
        <v/>
      </c>
    </row>
    <row r="85" spans="1:322" ht="15" customHeight="1" x14ac:dyDescent="0.25">
      <c r="A85" s="19" t="s">
        <v>156</v>
      </c>
      <c r="B85" s="50">
        <v>10</v>
      </c>
      <c r="C85" s="47" t="str">
        <f>INDEX(rngUnitSettings,MATCH("Length",INDEX(rngUnitSettings,,1),0),2)</f>
        <v>mm</v>
      </c>
      <c r="D85" s="24" t="s">
        <v>157</v>
      </c>
      <c r="E85" s="41" t="s">
        <v>1718</v>
      </c>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c r="LJ85" t="str">
        <f t="shared" si="1"/>
        <v/>
      </c>
    </row>
    <row r="86" spans="1:322" ht="15" customHeight="1" x14ac:dyDescent="0.25">
      <c r="A86" s="19" t="s">
        <v>158</v>
      </c>
      <c r="B86" s="50">
        <v>50</v>
      </c>
      <c r="C86" s="47" t="str">
        <f>INDEX(rngUnitSettings,MATCH("Length",INDEX(rngUnitSettings,,1),0),2)</f>
        <v>mm</v>
      </c>
      <c r="D86" s="24" t="s">
        <v>159</v>
      </c>
      <c r="E86" s="41" t="s">
        <v>1718</v>
      </c>
      <c r="F86" s="1"/>
      <c r="G86" s="1"/>
      <c r="H86" s="80" t="s">
        <v>1828</v>
      </c>
      <c r="I86" s="79"/>
      <c r="J86" s="79"/>
      <c r="K86" s="79"/>
      <c r="L86" s="79"/>
      <c r="N86" s="80" t="s">
        <v>1840</v>
      </c>
      <c r="O86" s="79"/>
      <c r="P86" s="79"/>
      <c r="Q86" s="79"/>
      <c r="R86" s="79"/>
      <c r="S86" s="79"/>
      <c r="T86" s="79"/>
      <c r="U86" s="79"/>
      <c r="V86" s="79"/>
      <c r="W86" s="79"/>
      <c r="X86" s="79"/>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c r="LJ86" t="str">
        <f t="shared" si="1"/>
        <v/>
      </c>
    </row>
    <row r="87" spans="1:322" ht="15" customHeight="1" x14ac:dyDescent="0.25">
      <c r="A87" s="19" t="s">
        <v>160</v>
      </c>
      <c r="B87" s="50">
        <v>0.2</v>
      </c>
      <c r="C87" s="47" t="s">
        <v>9</v>
      </c>
      <c r="D87" s="24" t="s">
        <v>161</v>
      </c>
      <c r="E87" s="41" t="s">
        <v>1718</v>
      </c>
      <c r="F87" s="1"/>
      <c r="G87" s="1"/>
      <c r="H87" s="4" t="s">
        <v>1790</v>
      </c>
      <c r="I87" s="60" t="s">
        <v>498</v>
      </c>
      <c r="J87" s="60"/>
      <c r="K87" s="60"/>
      <c r="L87" s="60"/>
      <c r="N87" s="4" t="s">
        <v>508</v>
      </c>
      <c r="O87" s="60" t="s">
        <v>1819</v>
      </c>
      <c r="P87" s="60"/>
      <c r="Q87" s="60"/>
      <c r="R87" s="60"/>
      <c r="S87" s="60"/>
      <c r="T87" s="60"/>
      <c r="U87" s="60"/>
      <c r="V87" s="5"/>
      <c r="W87" s="5"/>
      <c r="X87" s="5"/>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c r="LJ87" t="str">
        <f t="shared" si="1"/>
        <v/>
      </c>
    </row>
    <row r="88" spans="1:322" ht="15" customHeight="1" x14ac:dyDescent="0.25">
      <c r="A88" s="19" t="s">
        <v>162</v>
      </c>
      <c r="B88" s="50" t="s">
        <v>163</v>
      </c>
      <c r="C88" s="47" t="s">
        <v>9</v>
      </c>
      <c r="D88" s="24" t="s">
        <v>164</v>
      </c>
      <c r="E88" s="41" t="s">
        <v>1718</v>
      </c>
      <c r="F88" s="1"/>
      <c r="G88" s="1"/>
      <c r="H88" s="6" t="s">
        <v>499</v>
      </c>
      <c r="I88" s="6" t="s">
        <v>1</v>
      </c>
      <c r="J88" s="6" t="s">
        <v>2</v>
      </c>
      <c r="K88" s="6" t="s">
        <v>3</v>
      </c>
      <c r="L88" s="7" t="s">
        <v>4</v>
      </c>
      <c r="N88" s="6" t="s">
        <v>499</v>
      </c>
      <c r="O88" s="6" t="s">
        <v>509</v>
      </c>
      <c r="P88" s="6" t="s">
        <v>510</v>
      </c>
      <c r="Q88" s="6" t="s">
        <v>506</v>
      </c>
      <c r="R88" s="6" t="s">
        <v>511</v>
      </c>
      <c r="S88" s="6" t="s">
        <v>512</v>
      </c>
      <c r="T88" s="6" t="s">
        <v>513</v>
      </c>
      <c r="U88" s="7" t="s">
        <v>4</v>
      </c>
      <c r="V88" s="5"/>
      <c r="W88" s="5"/>
      <c r="X88" s="5"/>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c r="LJ88" t="str">
        <f t="shared" si="1"/>
        <v/>
      </c>
    </row>
    <row r="89" spans="1:322" ht="15" customHeight="1" x14ac:dyDescent="0.25">
      <c r="A89" s="19" t="s">
        <v>165</v>
      </c>
      <c r="B89" s="50" t="s">
        <v>166</v>
      </c>
      <c r="C89" s="47" t="s">
        <v>9</v>
      </c>
      <c r="D89" s="24" t="s">
        <v>167</v>
      </c>
      <c r="E89" s="41" t="s">
        <v>1718</v>
      </c>
      <c r="F89" s="1"/>
      <c r="G89" s="1"/>
      <c r="H89" s="8" t="s">
        <v>500</v>
      </c>
      <c r="I89" s="8" t="s">
        <v>501</v>
      </c>
      <c r="J89" s="8" t="s">
        <v>502</v>
      </c>
      <c r="K89" s="8" t="s">
        <v>503</v>
      </c>
      <c r="L89" s="9" t="s">
        <v>504</v>
      </c>
      <c r="N89" s="8" t="s">
        <v>500</v>
      </c>
      <c r="O89" s="8" t="s">
        <v>501</v>
      </c>
      <c r="P89" s="8" t="s">
        <v>514</v>
      </c>
      <c r="Q89" s="8" t="s">
        <v>515</v>
      </c>
      <c r="R89" s="8" t="s">
        <v>516</v>
      </c>
      <c r="S89" s="8" t="s">
        <v>517</v>
      </c>
      <c r="T89" s="8" t="s">
        <v>518</v>
      </c>
      <c r="U89" s="9" t="s">
        <v>504</v>
      </c>
      <c r="V89" s="5"/>
      <c r="W89" s="5"/>
      <c r="X89" s="5"/>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c r="LJ89" t="str">
        <f t="shared" si="1"/>
        <v/>
      </c>
    </row>
    <row r="90" spans="1:322" ht="15" customHeight="1" x14ac:dyDescent="0.25">
      <c r="A90" s="19" t="s">
        <v>168</v>
      </c>
      <c r="B90" s="50" t="s">
        <v>169</v>
      </c>
      <c r="C90" s="47" t="s">
        <v>9</v>
      </c>
      <c r="D90" s="24" t="s">
        <v>170</v>
      </c>
      <c r="E90" s="41" t="s">
        <v>1718</v>
      </c>
      <c r="F90" s="1"/>
      <c r="G90" s="1"/>
      <c r="H90" s="5" t="s">
        <v>505</v>
      </c>
      <c r="I90" s="5" t="s">
        <v>506</v>
      </c>
      <c r="J90" s="49">
        <v>300</v>
      </c>
      <c r="K90" s="5" t="str">
        <f>INDEX(rngUnitSettings,MATCH("Length",INDEX(rngUnitSettings,,1),0),2)</f>
        <v>mm</v>
      </c>
      <c r="L90" s="10" t="s">
        <v>507</v>
      </c>
      <c r="N90" s="11" t="s">
        <v>519</v>
      </c>
      <c r="O90" s="11" t="s">
        <v>520</v>
      </c>
      <c r="P90" s="11" t="str">
        <f>INDEX(rngUnitSettings,MATCH("Length",INDEX(rngUnitSettings,,1),0),2)</f>
        <v>mm</v>
      </c>
      <c r="Q90" s="11" t="str">
        <f>INDEX(rngUnitSettings,MATCH("Length",INDEX(rngUnitSettings,,1),0),2)</f>
        <v>mm</v>
      </c>
      <c r="R90" s="11" t="s">
        <v>35</v>
      </c>
      <c r="S90" s="11" t="str">
        <f>INDEX(rngUnitSettings,MATCH("Length",INDEX(rngUnitSettings,,1),0),2)</f>
        <v>mm</v>
      </c>
      <c r="T90" s="11" t="str">
        <f>INDEX(rngUnitSettings,MATCH("Length",INDEX(rngUnitSettings,,1),0),2)</f>
        <v>mm</v>
      </c>
      <c r="U90" s="12"/>
      <c r="V90" s="5"/>
      <c r="W90" s="5"/>
      <c r="X90" s="5"/>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c r="LJ90" t="str">
        <f t="shared" si="1"/>
        <v/>
      </c>
    </row>
    <row r="91" spans="1:322" ht="15" customHeight="1" x14ac:dyDescent="0.25">
      <c r="A91" s="19"/>
      <c r="B91" s="59"/>
      <c r="C91" s="47"/>
      <c r="D91" s="24"/>
      <c r="E91" s="47"/>
      <c r="F91" s="1"/>
      <c r="G91" s="1"/>
      <c r="H91" s="5"/>
      <c r="I91" s="5"/>
      <c r="J91" s="5"/>
      <c r="K91" s="5"/>
      <c r="L91" s="5"/>
      <c r="N91" s="5" t="str">
        <f>IF(INDEX(rngSystemSettings,MATCH("Geometry.Type",INDEX(rngSystemSettings,0,1),0),2)="Circle",IF(INDEX(rngCircleGeometry,9,1)="","",INDEX(rngSystemSettings,MATCH("Geometry.Type",INDEX(rngSystemSettings,0,1),0),2)&amp;"."&amp;INDEX(rngCircleGeometry,9,1)),IF(INDEX(rngSystemSettings,MATCH("Geometry.Type",INDEX(rngSystemSettings,0,1),0),2)="HollowRectangle",IF(INDEX(rngHollowRectangleGeometry,16,1)="","",INDEX(rngSystemSettings,MATCH("Geometry.Type",INDEX(rngSystemSettings,0,1),0),2)&amp;"."&amp;INDEX(rngHollowRectangleGeometry,16,1)),IF(INDEX(rngSystemSettings,MATCH("Geometry.Type",INDEX(rngSystemSettings,0,1),0),2)="RectSet",IF(INDEX(rngRectSetGeometry,14,1)="","",INDEX(rngSystemSettings,MATCH("Geometry.Type",INDEX(rngSystemSettings,0,1),0),2)&amp;"."&amp;INDEX(rngRectSetGeometry,14,1)),IF(INDEX(rngSystemSettings,MATCH("Geometry.Type",INDEX(rngSystemSettings,0,1),0),2)="RoundedRectangle",IF(INDEX(rngRoundedRectangleGeometry,18,1)="","",INDEX(rngSystemSettings,MATCH("Geometry.Type",INDEX(rngSystemSettings,0,1),0),2)&amp;"."&amp;INDEX(rngRoundedRectangleGeometry,18,1)),NA()))))</f>
        <v>RectSet.R1.Top</v>
      </c>
      <c r="O91" s="5" t="str">
        <f>IF(INDEX(rngSystemSettings,MATCH("Geometry.Type",INDEX(rngSystemSettings,0,1),0),2)="Circle",IF(INDEX(rngCircleGeometry,9,1)="","",INDEX(rngCircleGeometry,9,2)),IF(INDEX(rngSystemSettings,MATCH("Geometry.Type",INDEX(rngSystemSettings,0,1),0),2)="HollowRectangle",IF(INDEX(rngHollowRectangleGeometry,16,1)="","",INDEX(rngHollowRectangleGeometry,16,2)),IF(INDEX(rngSystemSettings,MATCH("Geometry.Type",INDEX(rngSystemSettings,0,1),0),2)="RectSet",IF(INDEX(rngRectSetGeometry,14,1)="","",INDEX(rngRectSetGeometry,14,2)),IF(INDEX(rngSystemSettings,MATCH("Geometry.Type",INDEX(rngSystemSettings,0,1),0),2)="RoundedRectangle",IF(INDEX(rngRoundedRectangleGeometry,18,1)="","",INDEX(rngRoundedRectangleGeometry,18,2)),NA()))))</f>
        <v>R1: сверху</v>
      </c>
      <c r="P91" s="49">
        <v>40</v>
      </c>
      <c r="Q91" s="49">
        <v>32</v>
      </c>
      <c r="R91" s="49">
        <v>2</v>
      </c>
      <c r="S91" s="49">
        <v>80</v>
      </c>
      <c r="T91" s="49">
        <v>80</v>
      </c>
      <c r="U91" s="10" t="s">
        <v>1820</v>
      </c>
      <c r="V91" s="5"/>
      <c r="W91" s="5"/>
      <c r="X91" s="5"/>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c r="LJ91" t="str">
        <f t="shared" si="1"/>
        <v/>
      </c>
    </row>
    <row r="92" spans="1:322" ht="15" customHeight="1" x14ac:dyDescent="0.25">
      <c r="A92" s="16" t="s">
        <v>171</v>
      </c>
      <c r="B92" s="17"/>
      <c r="C92" s="17"/>
      <c r="D92" s="23"/>
      <c r="E92" s="17"/>
      <c r="F92" s="1"/>
      <c r="G92" s="1"/>
      <c r="H92" s="4" t="s">
        <v>1791</v>
      </c>
      <c r="I92" s="60" t="s">
        <v>1792</v>
      </c>
      <c r="J92" s="60"/>
      <c r="K92" s="60"/>
      <c r="L92" s="60"/>
      <c r="N92" s="5" t="str">
        <f>IF(INDEX(rngSystemSettings,MATCH("Geometry.Type",INDEX(rngSystemSettings,0,1),0),2)="Circle","",IF(INDEX(rngSystemSettings,MATCH("Geometry.Type",INDEX(rngSystemSettings,0,1),0),2)="HollowRectangle",IF(INDEX(rngHollowRectangleGeometry,17,1)="","",INDEX(rngSystemSettings,MATCH("Geometry.Type",INDEX(rngSystemSettings,0,1),0),2)&amp;"."&amp;INDEX(rngHollowRectangleGeometry,17,1)),IF(INDEX(rngSystemSettings,MATCH("Geometry.Type",INDEX(rngSystemSettings,0,1),0),2)="RectSet",IF(INDEX(rngRectSetGeometry,15,1)="","",INDEX(rngSystemSettings,MATCH("Geometry.Type",INDEX(rngSystemSettings,0,1),0),2)&amp;"."&amp;INDEX(rngRectSetGeometry,15,1)),IF(INDEX(rngSystemSettings,MATCH("Geometry.Type",INDEX(rngSystemSettings,0,1),0),2)="RoundedRectangle",IF(INDEX(rngRoundedRectangleGeometry,19,1)="","",INDEX(rngSystemSettings,MATCH("Geometry.Type",INDEX(rngSystemSettings,0,1),0),2)&amp;"."&amp;INDEX(rngRoundedRectangleGeometry,19,1)),NA()))))</f>
        <v>RectSet.R1.Bottom</v>
      </c>
      <c r="O92" s="5" t="str">
        <f>IF(INDEX(rngSystemSettings,MATCH("Geometry.Type",INDEX(rngSystemSettings,0,1),0),2)="Circle","",IF(INDEX(rngSystemSettings,MATCH("Geometry.Type",INDEX(rngSystemSettings,0,1),0),2)="HollowRectangle",IF(INDEX(rngHollowRectangleGeometry,17,1)="","",INDEX(rngHollowRectangleGeometry,17,2)),IF(INDEX(rngSystemSettings,MATCH("Geometry.Type",INDEX(rngSystemSettings,0,1),0),2)="RectSet",IF(INDEX(rngRectSetGeometry,15,1)="","",INDEX(rngRectSetGeometry,15,2)),IF(INDEX(rngSystemSettings,MATCH("Geometry.Type",INDEX(rngSystemSettings,0,1),0),2)="RoundedRectangle",IF(INDEX(rngRoundedRectangleGeometry,19,1)="","",INDEX(rngRoundedRectangleGeometry,19,2)),NA()))))</f>
        <v>R1: снизу</v>
      </c>
      <c r="P92" s="49">
        <v>40</v>
      </c>
      <c r="Q92" s="49">
        <v>32</v>
      </c>
      <c r="R92" s="49">
        <v>2</v>
      </c>
      <c r="S92" s="49">
        <v>80</v>
      </c>
      <c r="T92" s="49">
        <v>80</v>
      </c>
      <c r="U92" s="10" t="s">
        <v>1820</v>
      </c>
      <c r="V92" s="5"/>
      <c r="W92" s="5"/>
      <c r="X92" s="5"/>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c r="LJ92" t="str">
        <f t="shared" si="1"/>
        <v/>
      </c>
    </row>
    <row r="93" spans="1:322" ht="15" customHeight="1" x14ac:dyDescent="0.25">
      <c r="A93" s="21" t="s">
        <v>42</v>
      </c>
      <c r="B93" s="22"/>
      <c r="C93" s="22"/>
      <c r="D93" s="25"/>
      <c r="E93" s="22"/>
      <c r="F93" s="1"/>
      <c r="G93" s="1"/>
      <c r="H93" s="6" t="s">
        <v>499</v>
      </c>
      <c r="I93" s="6" t="s">
        <v>1793</v>
      </c>
      <c r="J93" s="6" t="s">
        <v>1794</v>
      </c>
      <c r="K93" s="6" t="s">
        <v>3</v>
      </c>
      <c r="L93" s="7" t="s">
        <v>4</v>
      </c>
      <c r="N93" s="5" t="str">
        <f>IF(INDEX(rngSystemSettings,MATCH("Geometry.Type",INDEX(rngSystemSettings,0,1),0),2)="Circle","",IF(INDEX(rngSystemSettings,MATCH("Geometry.Type",INDEX(rngSystemSettings,0,1),0),2)="HollowRectangle",IF(INDEX(rngHollowRectangleGeometry,18,1)="","",INDEX(rngSystemSettings,MATCH("Geometry.Type",INDEX(rngSystemSettings,0,1),0),2)&amp;"."&amp;INDEX(rngHollowRectangleGeometry,18,1)),IF(INDEX(rngSystemSettings,MATCH("Geometry.Type",INDEX(rngSystemSettings,0,1),0),2)="RectSet",IF(INDEX(rngRectSetGeometry,16,1)="","",INDEX(rngSystemSettings,MATCH("Geometry.Type",INDEX(rngSystemSettings,0,1),0),2)&amp;"."&amp;INDEX(rngRectSetGeometry,16,1)),IF(INDEX(rngSystemSettings,MATCH("Geometry.Type",INDEX(rngSystemSettings,0,1),0),2)="RoundedRectangle",IF(INDEX(rngRoundedRectangleGeometry,20,1)="","",INDEX(rngSystemSettings,MATCH("Geometry.Type",INDEX(rngSystemSettings,0,1),0),2)&amp;"."&amp;INDEX(rngRoundedRectangleGeometry,20,1)),NA()))))</f>
        <v>RectSet.R1.Left</v>
      </c>
      <c r="O93" s="5" t="str">
        <f>IF(INDEX(rngSystemSettings,MATCH("Geometry.Type",INDEX(rngSystemSettings,0,1),0),2)="Circle","",IF(INDEX(rngSystemSettings,MATCH("Geometry.Type",INDEX(rngSystemSettings,0,1),0),2)="HollowRectangle",IF(INDEX(rngHollowRectangleGeometry,18,1)="","",INDEX(rngHollowRectangleGeometry,18,2)),IF(INDEX(rngSystemSettings,MATCH("Geometry.Type",INDEX(rngSystemSettings,0,1),0),2)="RectSet",IF(INDEX(rngRectSetGeometry,16,1)="","",INDEX(rngRectSetGeometry,16,2)),IF(INDEX(rngSystemSettings,MATCH("Geometry.Type",INDEX(rngSystemSettings,0,1),0),2)="RoundedRectangle",IF(INDEX(rngRoundedRectangleGeometry,20,1)="","",INDEX(rngRoundedRectangleGeometry,20,2)),NA()))))</f>
        <v>R1: слева</v>
      </c>
      <c r="P93" s="49">
        <v>40</v>
      </c>
      <c r="Q93" s="49">
        <v>32</v>
      </c>
      <c r="R93" s="49">
        <v>5</v>
      </c>
      <c r="S93" s="49">
        <v>80</v>
      </c>
      <c r="T93" s="49">
        <v>80</v>
      </c>
      <c r="U93" s="10" t="s">
        <v>1820</v>
      </c>
      <c r="V93" s="5"/>
      <c r="W93" s="5"/>
      <c r="X93" s="5"/>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c r="LJ93" t="str">
        <f t="shared" si="1"/>
        <v/>
      </c>
    </row>
    <row r="94" spans="1:322" ht="15" customHeight="1" x14ac:dyDescent="0.25">
      <c r="A94" s="19" t="s">
        <v>172</v>
      </c>
      <c r="B94" s="50" t="s">
        <v>173</v>
      </c>
      <c r="C94" s="47" t="s">
        <v>9</v>
      </c>
      <c r="D94" s="24" t="s">
        <v>174</v>
      </c>
      <c r="E94" s="41" t="s">
        <v>1718</v>
      </c>
      <c r="F94" s="1"/>
      <c r="G94" s="1"/>
      <c r="H94" s="8" t="s">
        <v>500</v>
      </c>
      <c r="I94" s="8" t="s">
        <v>501</v>
      </c>
      <c r="J94" s="8" t="s">
        <v>502</v>
      </c>
      <c r="K94" s="8" t="s">
        <v>503</v>
      </c>
      <c r="L94" s="9" t="s">
        <v>504</v>
      </c>
      <c r="N94" s="5" t="str">
        <f>IF(INDEX(rngSystemSettings,MATCH("Geometry.Type",INDEX(rngSystemSettings,0,1),0),2)="Circle","",IF(INDEX(rngSystemSettings,MATCH("Geometry.Type",INDEX(rngSystemSettings,0,1),0),2)="HollowRectangle",IF(INDEX(rngHollowRectangleGeometry,19,1)="","",INDEX(rngSystemSettings,MATCH("Geometry.Type",INDEX(rngSystemSettings,0,1),0),2)&amp;"."&amp;INDEX(rngHollowRectangleGeometry,19,1)),IF(INDEX(rngSystemSettings,MATCH("Geometry.Type",INDEX(rngSystemSettings,0,1),0),2)="RectSet",IF(INDEX(rngRectSetGeometry,17,1)="","",INDEX(rngSystemSettings,MATCH("Geometry.Type",INDEX(rngSystemSettings,0,1),0),2)&amp;"."&amp;INDEX(rngRectSetGeometry,17,1)),IF(INDEX(rngSystemSettings,MATCH("Geometry.Type",INDEX(rngSystemSettings,0,1),0),2)="RoundedRectangle",IF(INDEX(rngRoundedRectangleGeometry,21,1)="","",INDEX(rngSystemSettings,MATCH("Geometry.Type",INDEX(rngSystemSettings,0,1),0),2)&amp;"."&amp;INDEX(rngRoundedRectangleGeometry,21,1)),NA()))))</f>
        <v>RectSet.R1.Right</v>
      </c>
      <c r="O94" s="5" t="str">
        <f>IF(INDEX(rngSystemSettings,MATCH("Geometry.Type",INDEX(rngSystemSettings,0,1),0),2)="Circle","",IF(INDEX(rngSystemSettings,MATCH("Geometry.Type",INDEX(rngSystemSettings,0,1),0),2)="HollowRectangle",IF(INDEX(rngHollowRectangleGeometry,19,1)="","",INDEX(rngHollowRectangleGeometry,19,2)),IF(INDEX(rngSystemSettings,MATCH("Geometry.Type",INDEX(rngSystemSettings,0,1),0),2)="RectSet",IF(INDEX(rngRectSetGeometry,17,1)="","",INDEX(rngRectSetGeometry,17,2)),IF(INDEX(rngSystemSettings,MATCH("Geometry.Type",INDEX(rngSystemSettings,0,1),0),2)="RoundedRectangle",IF(INDEX(rngRoundedRectangleGeometry,21,1)="","",INDEX(rngRoundedRectangleGeometry,21,2)),NA()))))</f>
        <v>R1: справа</v>
      </c>
      <c r="P94" s="49">
        <v>40</v>
      </c>
      <c r="Q94" s="49">
        <v>32</v>
      </c>
      <c r="R94" s="49">
        <v>5</v>
      </c>
      <c r="S94" s="49">
        <v>80</v>
      </c>
      <c r="T94" s="49">
        <v>80</v>
      </c>
      <c r="U94" s="10" t="s">
        <v>1820</v>
      </c>
      <c r="V94" s="5"/>
      <c r="W94" s="5"/>
      <c r="X94" s="5"/>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c r="LJ94" t="str">
        <f t="shared" si="1"/>
        <v/>
      </c>
    </row>
    <row r="95" spans="1:322" ht="15" customHeight="1" x14ac:dyDescent="0.25">
      <c r="A95" s="19" t="s">
        <v>175</v>
      </c>
      <c r="B95" s="50" t="s">
        <v>176</v>
      </c>
      <c r="C95" s="47" t="s">
        <v>9</v>
      </c>
      <c r="D95" s="24" t="s">
        <v>177</v>
      </c>
      <c r="E95" s="41" t="s">
        <v>1718</v>
      </c>
      <c r="F95" s="1"/>
      <c r="G95" s="1"/>
      <c r="H95" s="5" t="s">
        <v>521</v>
      </c>
      <c r="I95" s="5" t="s">
        <v>522</v>
      </c>
      <c r="J95" s="5">
        <f>$J$90</f>
        <v>300</v>
      </c>
      <c r="K95" s="5" t="str">
        <f>INDEX(rngUnitSettings,MATCH("Length",INDEX(rngUnitSettings,,1),0),2)</f>
        <v>mm</v>
      </c>
      <c r="L95" s="10" t="s">
        <v>1795</v>
      </c>
      <c r="N95" s="5" t="str">
        <f>IF(INDEX(rngSystemSettings,MATCH("Geometry.Type",INDEX(rngSystemSettings,0,1),0),2)="Circle","",IF(INDEX(rngSystemSettings,MATCH("Geometry.Type",INDEX(rngSystemSettings,0,1),0),2)="HollowRectangle",IF(INDEX(rngHollowRectangleGeometry,20,1)="","",INDEX(rngSystemSettings,MATCH("Geometry.Type",INDEX(rngSystemSettings,0,1),0),2)&amp;"."&amp;INDEX(rngHollowRectangleGeometry,20,1)),IF(INDEX(rngSystemSettings,MATCH("Geometry.Type",INDEX(rngSystemSettings,0,1),0),2)="RectSet",IF(INDEX(rngRectSetGeometry,18,1)="","",INDEX(rngSystemSettings,MATCH("Geometry.Type",INDEX(rngSystemSettings,0,1),0),2)&amp;"."&amp;INDEX(rngRectSetGeometry,18,1)),IF(INDEX(rngSystemSettings,MATCH("Geometry.Type",INDEX(rngSystemSettings,0,1),0),2)="RoundedRectangle","",NA()))))</f>
        <v>RectSet.R2.Top</v>
      </c>
      <c r="O95" s="5" t="str">
        <f>IF(INDEX(rngSystemSettings,MATCH("Geometry.Type",INDEX(rngSystemSettings,0,1),0),2)="Circle","",IF(INDEX(rngSystemSettings,MATCH("Geometry.Type",INDEX(rngSystemSettings,0,1),0),2)="HollowRectangle",IF(INDEX(rngHollowRectangleGeometry,20,1)="","",INDEX(rngHollowRectangleGeometry,20,2)),IF(INDEX(rngSystemSettings,MATCH("Geometry.Type",INDEX(rngSystemSettings,0,1),0),2)="RectSet",IF(INDEX(rngRectSetGeometry,18,1)="","",INDEX(rngRectSetGeometry,18,2)),IF(INDEX(rngSystemSettings,MATCH("Geometry.Type",INDEX(rngSystemSettings,0,1),0),2)="RoundedRectangle","",NA()))))</f>
        <v>R2: сверху</v>
      </c>
      <c r="P95" s="49">
        <v>40</v>
      </c>
      <c r="Q95" s="49">
        <v>32</v>
      </c>
      <c r="R95" s="49">
        <v>5</v>
      </c>
      <c r="S95" s="49">
        <v>80</v>
      </c>
      <c r="T95" s="49">
        <v>80</v>
      </c>
      <c r="U95" s="10" t="s">
        <v>1820</v>
      </c>
      <c r="V95" s="5"/>
      <c r="W95" s="5"/>
      <c r="X95" s="5"/>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c r="LJ95" t="str">
        <f t="shared" si="1"/>
        <v/>
      </c>
    </row>
    <row r="96" spans="1:322" ht="15" customHeight="1" x14ac:dyDescent="0.25">
      <c r="A96" s="19" t="s">
        <v>178</v>
      </c>
      <c r="B96" s="50" t="s">
        <v>179</v>
      </c>
      <c r="C96" s="47" t="s">
        <v>9</v>
      </c>
      <c r="D96" s="24" t="s">
        <v>180</v>
      </c>
      <c r="E96" s="41" t="s">
        <v>1718</v>
      </c>
      <c r="F96" s="1"/>
      <c r="G96" s="1"/>
      <c r="N96" s="5" t="str">
        <f>IF(INDEX(rngSystemSettings,MATCH("Geometry.Type",INDEX(rngSystemSettings,0,1),0),2)="Circle","",IF(INDEX(rngSystemSettings,MATCH("Geometry.Type",INDEX(rngSystemSettings,0,1),0),2)="HollowRectangle",IF(INDEX(rngHollowRectangleGeometry,21,1)="","",INDEX(rngSystemSettings,MATCH("Geometry.Type",INDEX(rngSystemSettings,0,1),0),2)&amp;"."&amp;INDEX(rngHollowRectangleGeometry,21,1)),IF(INDEX(rngSystemSettings,MATCH("Geometry.Type",INDEX(rngSystemSettings,0,1),0),2)="RectSet",IF(INDEX(rngRectSetGeometry,19,1)="","",INDEX(rngSystemSettings,MATCH("Geometry.Type",INDEX(rngSystemSettings,0,1),0),2)&amp;"."&amp;INDEX(rngRectSetGeometry,19,1)),IF(INDEX(rngSystemSettings,MATCH("Geometry.Type",INDEX(rngSystemSettings,0,1),0),2)="RoundedRectangle","",NA()))))</f>
        <v>RectSet.R2.Bottom</v>
      </c>
      <c r="O96" s="5" t="str">
        <f>IF(INDEX(rngSystemSettings,MATCH("Geometry.Type",INDEX(rngSystemSettings,0,1),0),2)="Circle","",IF(INDEX(rngSystemSettings,MATCH("Geometry.Type",INDEX(rngSystemSettings,0,1),0),2)="HollowRectangle",IF(INDEX(rngHollowRectangleGeometry,21,1)="","",INDEX(rngHollowRectangleGeometry,21,2)),IF(INDEX(rngSystemSettings,MATCH("Geometry.Type",INDEX(rngSystemSettings,0,1),0),2)="RectSet",IF(INDEX(rngRectSetGeometry,19,1)="","",INDEX(rngRectSetGeometry,19,2)),IF(INDEX(rngSystemSettings,MATCH("Geometry.Type",INDEX(rngSystemSettings,0,1),0),2)="RoundedRectangle","",NA()))))</f>
        <v>R2: снизу</v>
      </c>
      <c r="P96" s="49">
        <v>40</v>
      </c>
      <c r="Q96" s="49">
        <v>32</v>
      </c>
      <c r="R96" s="49">
        <v>5</v>
      </c>
      <c r="S96" s="49">
        <v>80</v>
      </c>
      <c r="T96" s="49">
        <v>80</v>
      </c>
      <c r="U96" s="10" t="s">
        <v>1820</v>
      </c>
      <c r="V96" s="5"/>
      <c r="W96" s="5"/>
      <c r="X96" s="5"/>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c r="LJ96" t="str">
        <f t="shared" si="1"/>
        <v/>
      </c>
    </row>
    <row r="97" spans="1:322" ht="15" customHeight="1" x14ac:dyDescent="0.25">
      <c r="A97" s="19" t="s">
        <v>181</v>
      </c>
      <c r="B97" s="50" t="s">
        <v>182</v>
      </c>
      <c r="C97" s="47" t="s">
        <v>9</v>
      </c>
      <c r="D97" s="24" t="s">
        <v>183</v>
      </c>
      <c r="E97" s="41" t="s">
        <v>1718</v>
      </c>
      <c r="F97" s="1"/>
      <c r="G97" s="1"/>
      <c r="H97" s="80" t="s">
        <v>1829</v>
      </c>
      <c r="I97" s="79"/>
      <c r="J97" s="79"/>
      <c r="K97" s="79"/>
      <c r="L97" s="79"/>
      <c r="N97" s="5" t="str">
        <f>IF(INDEX(rngSystemSettings,MATCH("Geometry.Type",INDEX(rngSystemSettings,0,1),0),2)="Circle","",IF(INDEX(rngSystemSettings,MATCH("Geometry.Type",INDEX(rngSystemSettings,0,1),0),2)="HollowRectangle",IF(INDEX(rngHollowRectangleGeometry,22,1)="","",INDEX(rngSystemSettings,MATCH("Geometry.Type",INDEX(rngSystemSettings,0,1),0),2)&amp;"."&amp;INDEX(rngHollowRectangleGeometry,22,1)),IF(INDEX(rngSystemSettings,MATCH("Geometry.Type",INDEX(rngSystemSettings,0,1),0),2)="RectSet",IF(INDEX(rngRectSetGeometry,20,1)="","",INDEX(rngSystemSettings,MATCH("Geometry.Type",INDEX(rngSystemSettings,0,1),0),2)&amp;"."&amp;INDEX(rngRectSetGeometry,20,1)),IF(INDEX(rngSystemSettings,MATCH("Geometry.Type",INDEX(rngSystemSettings,0,1),0),2)="RoundedRectangle","",NA()))))</f>
        <v>RectSet.R2.Left</v>
      </c>
      <c r="O97" s="5" t="str">
        <f>IF(INDEX(rngSystemSettings,MATCH("Geometry.Type",INDEX(rngSystemSettings,0,1),0),2)="Circle","",IF(INDEX(rngSystemSettings,MATCH("Geometry.Type",INDEX(rngSystemSettings,0,1),0),2)="HollowRectangle",IF(INDEX(rngHollowRectangleGeometry,22,1)="","",INDEX(rngHollowRectangleGeometry,22,2)),IF(INDEX(rngSystemSettings,MATCH("Geometry.Type",INDEX(rngSystemSettings,0,1),0),2)="RectSet",IF(INDEX(rngRectSetGeometry,20,1)="","",INDEX(rngRectSetGeometry,20,2)),IF(INDEX(rngSystemSettings,MATCH("Geometry.Type",INDEX(rngSystemSettings,0,1),0),2)="RoundedRectangle","",NA()))))</f>
        <v>R2: слева</v>
      </c>
      <c r="P97" s="49">
        <v>40</v>
      </c>
      <c r="Q97" s="49">
        <v>32</v>
      </c>
      <c r="R97" s="49">
        <v>2</v>
      </c>
      <c r="S97" s="49">
        <v>80</v>
      </c>
      <c r="T97" s="49">
        <v>80</v>
      </c>
      <c r="U97" s="10" t="s">
        <v>1820</v>
      </c>
      <c r="V97" s="5"/>
      <c r="W97" s="5"/>
      <c r="X97" s="5"/>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c r="LJ97" t="str">
        <f t="shared" si="1"/>
        <v/>
      </c>
    </row>
    <row r="98" spans="1:322" ht="15" customHeight="1" x14ac:dyDescent="0.25">
      <c r="A98" s="21" t="s">
        <v>184</v>
      </c>
      <c r="B98" s="22"/>
      <c r="C98" s="22"/>
      <c r="D98" s="25"/>
      <c r="E98" s="22"/>
      <c r="F98" s="1"/>
      <c r="G98" s="1"/>
      <c r="H98" s="4" t="s">
        <v>1790</v>
      </c>
      <c r="I98" s="60" t="s">
        <v>498</v>
      </c>
      <c r="J98" s="60"/>
      <c r="K98" s="60"/>
      <c r="L98" s="60"/>
      <c r="N98" s="5" t="str">
        <f>IF(INDEX(rngSystemSettings,MATCH("Geometry.Type",INDEX(rngSystemSettings,0,1),0),2)="Circle","",IF(INDEX(rngSystemSettings,MATCH("Geometry.Type",INDEX(rngSystemSettings,0,1),0),2)="HollowRectangle",IF(INDEX(rngHollowRectangleGeometry,23,1)="","",INDEX(rngSystemSettings,MATCH("Geometry.Type",INDEX(rngSystemSettings,0,1),0),2)&amp;"."&amp;INDEX(rngHollowRectangleGeometry,23,1)),IF(INDEX(rngSystemSettings,MATCH("Geometry.Type",INDEX(rngSystemSettings,0,1),0),2)="RectSet",IF(INDEX(rngRectSetGeometry,21,1)="","",INDEX(rngSystemSettings,MATCH("Geometry.Type",INDEX(rngSystemSettings,0,1),0),2)&amp;"."&amp;INDEX(rngRectSetGeometry,21,1)),IF(INDEX(rngSystemSettings,MATCH("Geometry.Type",INDEX(rngSystemSettings,0,1),0),2)="RoundedRectangle","",NA()))))</f>
        <v>RectSet.R2.Right</v>
      </c>
      <c r="O98" s="5" t="str">
        <f>IF(INDEX(rngSystemSettings,MATCH("Geometry.Type",INDEX(rngSystemSettings,0,1),0),2)="Circle","",IF(INDEX(rngSystemSettings,MATCH("Geometry.Type",INDEX(rngSystemSettings,0,1),0),2)="HollowRectangle",IF(INDEX(rngHollowRectangleGeometry,23,1)="","",INDEX(rngHollowRectangleGeometry,23,2)),IF(INDEX(rngSystemSettings,MATCH("Geometry.Type",INDEX(rngSystemSettings,0,1),0),2)="RectSet",IF(INDEX(rngRectSetGeometry,21,1)="","",INDEX(rngRectSetGeometry,21,2)),IF(INDEX(rngSystemSettings,MATCH("Geometry.Type",INDEX(rngSystemSettings,0,1),0),2)="RoundedRectangle","",NA()))))</f>
        <v>R2: справа</v>
      </c>
      <c r="P98" s="49">
        <v>40</v>
      </c>
      <c r="Q98" s="49">
        <v>32</v>
      </c>
      <c r="R98" s="49">
        <v>2</v>
      </c>
      <c r="S98" s="49">
        <v>80</v>
      </c>
      <c r="T98" s="49">
        <v>80</v>
      </c>
      <c r="U98" s="10" t="s">
        <v>1820</v>
      </c>
      <c r="V98" s="5"/>
      <c r="W98" s="5"/>
      <c r="X98" s="5"/>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c r="LJ98" t="str">
        <f t="shared" si="1"/>
        <v/>
      </c>
    </row>
    <row r="99" spans="1:322" ht="15" customHeight="1" x14ac:dyDescent="0.25">
      <c r="A99" s="19" t="s">
        <v>185</v>
      </c>
      <c r="B99" s="50">
        <v>9.9999999999999995E-7</v>
      </c>
      <c r="C99" s="47" t="str">
        <f>INDEX(rngUnitSettings,MATCH("Area",INDEX(rngUnitSettings,,1),0),2)</f>
        <v>mm2</v>
      </c>
      <c r="D99" s="24" t="s">
        <v>186</v>
      </c>
      <c r="E99" s="41" t="s">
        <v>1718</v>
      </c>
      <c r="F99" s="1"/>
      <c r="G99" s="1"/>
      <c r="H99" s="6" t="s">
        <v>499</v>
      </c>
      <c r="I99" s="6" t="s">
        <v>1</v>
      </c>
      <c r="J99" s="6" t="s">
        <v>2</v>
      </c>
      <c r="K99" s="6" t="s">
        <v>3</v>
      </c>
      <c r="L99" s="7" t="s">
        <v>4</v>
      </c>
      <c r="N99" s="5"/>
      <c r="O99" s="5"/>
      <c r="P99" s="5"/>
      <c r="Q99" s="5"/>
      <c r="R99" s="5"/>
      <c r="S99" s="5"/>
      <c r="T99" s="5"/>
      <c r="U99" s="5"/>
      <c r="V99" s="5"/>
      <c r="W99" s="5"/>
      <c r="X99" s="5"/>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c r="LJ99" t="str">
        <f t="shared" si="1"/>
        <v/>
      </c>
    </row>
    <row r="100" spans="1:322" ht="15" customHeight="1" x14ac:dyDescent="0.25">
      <c r="A100" s="21" t="s">
        <v>187</v>
      </c>
      <c r="B100" s="22"/>
      <c r="C100" s="22"/>
      <c r="D100" s="25"/>
      <c r="E100" s="22"/>
      <c r="F100" s="1"/>
      <c r="G100" s="1"/>
      <c r="H100" s="8" t="s">
        <v>500</v>
      </c>
      <c r="I100" s="8" t="s">
        <v>501</v>
      </c>
      <c r="J100" s="8" t="s">
        <v>502</v>
      </c>
      <c r="K100" s="8" t="s">
        <v>503</v>
      </c>
      <c r="L100" s="9" t="s">
        <v>504</v>
      </c>
      <c r="N100" s="4" t="s">
        <v>523</v>
      </c>
      <c r="O100" s="60" t="s">
        <v>1821</v>
      </c>
      <c r="P100" s="60"/>
      <c r="Q100" s="60"/>
      <c r="R100" s="60"/>
      <c r="S100" s="60"/>
      <c r="T100" s="60"/>
      <c r="U100" s="60"/>
      <c r="V100" s="60"/>
      <c r="W100" s="60"/>
      <c r="X100" s="60"/>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c r="LJ100" t="str">
        <f t="shared" si="1"/>
        <v/>
      </c>
    </row>
    <row r="101" spans="1:322" ht="15" customHeight="1" x14ac:dyDescent="0.25">
      <c r="A101" s="19" t="s">
        <v>188</v>
      </c>
      <c r="B101" s="50" t="s">
        <v>189</v>
      </c>
      <c r="C101" s="47" t="s">
        <v>9</v>
      </c>
      <c r="D101" s="24" t="s">
        <v>190</v>
      </c>
      <c r="E101" s="41" t="s">
        <v>1718</v>
      </c>
      <c r="F101" s="1"/>
      <c r="G101" s="1"/>
      <c r="H101" s="5" t="s">
        <v>546</v>
      </c>
      <c r="I101" s="5" t="s">
        <v>547</v>
      </c>
      <c r="J101" s="49" t="s">
        <v>548</v>
      </c>
      <c r="K101" s="5" t="s">
        <v>540</v>
      </c>
      <c r="L101" s="10" t="s">
        <v>549</v>
      </c>
      <c r="N101" s="6" t="s">
        <v>499</v>
      </c>
      <c r="O101" s="6" t="s">
        <v>509</v>
      </c>
      <c r="P101" s="6" t="s">
        <v>524</v>
      </c>
      <c r="Q101" s="6" t="s">
        <v>525</v>
      </c>
      <c r="R101" s="6" t="s">
        <v>526</v>
      </c>
      <c r="S101" s="6" t="s">
        <v>527</v>
      </c>
      <c r="T101" s="6" t="s">
        <v>528</v>
      </c>
      <c r="U101" s="6" t="s">
        <v>529</v>
      </c>
      <c r="V101" s="6" t="s">
        <v>530</v>
      </c>
      <c r="W101" s="6" t="s">
        <v>531</v>
      </c>
      <c r="X101" s="7" t="s">
        <v>4</v>
      </c>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c r="LJ101" t="str">
        <f t="shared" si="1"/>
        <v/>
      </c>
    </row>
    <row r="102" spans="1:322" ht="15" customHeight="1" x14ac:dyDescent="0.25">
      <c r="A102" s="19" t="s">
        <v>191</v>
      </c>
      <c r="B102" s="50" t="s">
        <v>8</v>
      </c>
      <c r="C102" s="47" t="s">
        <v>9</v>
      </c>
      <c r="D102" s="24" t="s">
        <v>192</v>
      </c>
      <c r="E102" s="41" t="s">
        <v>1718</v>
      </c>
      <c r="F102" s="1"/>
      <c r="G102" s="1"/>
      <c r="H102" s="5" t="s">
        <v>550</v>
      </c>
      <c r="I102" s="5" t="s">
        <v>551</v>
      </c>
      <c r="J102" s="49">
        <v>550</v>
      </c>
      <c r="K102" s="5" t="str">
        <f>INDEX(rngUnitSettings,MATCH("Length",INDEX(rngUnitSettings,,1),0),2)</f>
        <v>mm</v>
      </c>
      <c r="L102" s="10" t="s">
        <v>552</v>
      </c>
      <c r="N102" s="8" t="s">
        <v>500</v>
      </c>
      <c r="O102" s="8" t="s">
        <v>501</v>
      </c>
      <c r="P102" s="8" t="s">
        <v>532</v>
      </c>
      <c r="Q102" s="8" t="s">
        <v>533</v>
      </c>
      <c r="R102" s="8" t="s">
        <v>534</v>
      </c>
      <c r="S102" s="8" t="s">
        <v>535</v>
      </c>
      <c r="T102" s="8" t="s">
        <v>536</v>
      </c>
      <c r="U102" s="8" t="s">
        <v>537</v>
      </c>
      <c r="V102" s="8" t="s">
        <v>538</v>
      </c>
      <c r="W102" s="8" t="s">
        <v>539</v>
      </c>
      <c r="X102" s="9" t="s">
        <v>504</v>
      </c>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c r="LJ102" t="str">
        <f t="shared" si="1"/>
        <v/>
      </c>
    </row>
    <row r="103" spans="1:322" ht="15" customHeight="1" x14ac:dyDescent="0.25">
      <c r="A103" s="19" t="s">
        <v>193</v>
      </c>
      <c r="B103" s="50" t="s">
        <v>194</v>
      </c>
      <c r="C103" s="47" t="s">
        <v>9</v>
      </c>
      <c r="D103" s="24" t="s">
        <v>195</v>
      </c>
      <c r="E103" s="41" t="s">
        <v>1718</v>
      </c>
      <c r="F103" s="1"/>
      <c r="G103" s="1"/>
      <c r="H103" s="5" t="s">
        <v>553</v>
      </c>
      <c r="I103" s="5" t="s">
        <v>554</v>
      </c>
      <c r="J103" s="49">
        <v>250</v>
      </c>
      <c r="K103" s="5" t="str">
        <f>INDEX(rngUnitSettings,MATCH("Length",INDEX(rngUnitSettings,,1),0),2)</f>
        <v>mm</v>
      </c>
      <c r="L103" s="10" t="s">
        <v>555</v>
      </c>
      <c r="N103" s="11" t="s">
        <v>519</v>
      </c>
      <c r="O103" s="11" t="s">
        <v>520</v>
      </c>
      <c r="P103" s="11" t="str">
        <f>INDEX(rngUnitSettings,MATCH("Length",INDEX(rngUnitSettings,,1),0),2)</f>
        <v>mm</v>
      </c>
      <c r="Q103" s="11" t="str">
        <f>INDEX(rngUnitSettings,MATCH("Length",INDEX(rngUnitSettings,,1),0),2)</f>
        <v>mm</v>
      </c>
      <c r="R103" s="11" t="s">
        <v>540</v>
      </c>
      <c r="S103" s="11" t="s">
        <v>540</v>
      </c>
      <c r="T103" s="11" t="str">
        <f>INDEX(rngUnitSettings,MATCH("Length",INDEX(rngUnitSettings,,1),0),2)</f>
        <v>mm</v>
      </c>
      <c r="U103" s="11" t="str">
        <f>INDEX(rngUnitSettings,MATCH("Length",INDEX(rngUnitSettings,,1),0),2)</f>
        <v>mm</v>
      </c>
      <c r="V103" s="11" t="s">
        <v>540</v>
      </c>
      <c r="W103" s="11" t="s">
        <v>540</v>
      </c>
      <c r="X103" s="12"/>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c r="LJ103" t="str">
        <f t="shared" si="1"/>
        <v/>
      </c>
    </row>
    <row r="104" spans="1:322" ht="15" customHeight="1" x14ac:dyDescent="0.25">
      <c r="A104" s="19" t="s">
        <v>196</v>
      </c>
      <c r="B104" s="50" t="s">
        <v>8</v>
      </c>
      <c r="C104" s="47" t="s">
        <v>9</v>
      </c>
      <c r="D104" s="24" t="s">
        <v>197</v>
      </c>
      <c r="E104" s="41" t="s">
        <v>1718</v>
      </c>
      <c r="F104" s="1"/>
      <c r="G104" s="1"/>
      <c r="H104" s="5" t="s">
        <v>556</v>
      </c>
      <c r="I104" s="5" t="s">
        <v>557</v>
      </c>
      <c r="J104" s="49">
        <v>250</v>
      </c>
      <c r="K104" s="5" t="str">
        <f>INDEX(rngUnitSettings,MATCH("Length",INDEX(rngUnitSettings,,1),0),2)</f>
        <v>mm</v>
      </c>
      <c r="L104" s="10" t="s">
        <v>558</v>
      </c>
      <c r="N104" s="5" t="str">
        <f>$N$91&amp;""</f>
        <v>RectSet.R1.Top</v>
      </c>
      <c r="O104" s="5" t="str">
        <f>$O$91&amp;""</f>
        <v>R1: сверху</v>
      </c>
      <c r="P104" s="49"/>
      <c r="Q104" s="49">
        <v>0</v>
      </c>
      <c r="R104" s="49" t="s">
        <v>541</v>
      </c>
      <c r="S104" s="49" t="s">
        <v>542</v>
      </c>
      <c r="T104" s="49"/>
      <c r="U104" s="49">
        <v>0</v>
      </c>
      <c r="V104" s="49" t="s">
        <v>541</v>
      </c>
      <c r="W104" s="49" t="s">
        <v>542</v>
      </c>
      <c r="X104" s="10" t="s">
        <v>1822</v>
      </c>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c r="LJ104" t="str">
        <f t="shared" si="1"/>
        <v/>
      </c>
    </row>
    <row r="105" spans="1:322" ht="15" customHeight="1" x14ac:dyDescent="0.25">
      <c r="A105" s="19" t="s">
        <v>198</v>
      </c>
      <c r="B105" s="50" t="s">
        <v>8</v>
      </c>
      <c r="C105" s="47" t="s">
        <v>9</v>
      </c>
      <c r="D105" s="24" t="s">
        <v>199</v>
      </c>
      <c r="E105" s="41" t="s">
        <v>1718</v>
      </c>
      <c r="F105" s="1"/>
      <c r="G105" s="1"/>
      <c r="H105" s="5" t="s">
        <v>559</v>
      </c>
      <c r="I105" s="5" t="s">
        <v>560</v>
      </c>
      <c r="J105" s="49">
        <v>600</v>
      </c>
      <c r="K105" s="5" t="str">
        <f>INDEX(rngUnitSettings,MATCH("Length",INDEX(rngUnitSettings,,1),0),2)</f>
        <v>mm</v>
      </c>
      <c r="L105" s="10" t="s">
        <v>561</v>
      </c>
      <c r="N105" s="5" t="str">
        <f>$N$92&amp;""</f>
        <v>RectSet.R1.Bottom</v>
      </c>
      <c r="O105" s="5" t="str">
        <f>$O$92&amp;""</f>
        <v>R1: снизу</v>
      </c>
      <c r="P105" s="49"/>
      <c r="Q105" s="49">
        <v>0</v>
      </c>
      <c r="R105" s="49" t="s">
        <v>541</v>
      </c>
      <c r="S105" s="49" t="s">
        <v>542</v>
      </c>
      <c r="T105" s="49"/>
      <c r="U105" s="49">
        <v>0</v>
      </c>
      <c r="V105" s="49" t="s">
        <v>541</v>
      </c>
      <c r="W105" s="49" t="s">
        <v>542</v>
      </c>
      <c r="X105" s="10" t="s">
        <v>1822</v>
      </c>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c r="LJ105" t="str">
        <f t="shared" si="1"/>
        <v/>
      </c>
    </row>
    <row r="106" spans="1:322" ht="15" customHeight="1" x14ac:dyDescent="0.25">
      <c r="A106" s="19" t="s">
        <v>200</v>
      </c>
      <c r="B106" s="50" t="s">
        <v>201</v>
      </c>
      <c r="C106" s="47" t="s">
        <v>9</v>
      </c>
      <c r="D106" s="24" t="s">
        <v>202</v>
      </c>
      <c r="E106" s="41" t="s">
        <v>1718</v>
      </c>
      <c r="F106" s="1"/>
      <c r="G106" s="1"/>
      <c r="H106" s="5" t="s">
        <v>562</v>
      </c>
      <c r="I106" s="5" t="s">
        <v>563</v>
      </c>
      <c r="J106" s="49">
        <v>0</v>
      </c>
      <c r="K106" s="5" t="str">
        <f>INDEX(rngUnitSettings,MATCH("Length",INDEX(rngUnitSettings,,1),0),2)</f>
        <v>mm</v>
      </c>
      <c r="L106" s="10" t="s">
        <v>564</v>
      </c>
      <c r="N106" s="5" t="str">
        <f>$N$93&amp;""</f>
        <v>RectSet.R1.Left</v>
      </c>
      <c r="O106" s="5" t="str">
        <f>$O$93&amp;""</f>
        <v>R1: слева</v>
      </c>
      <c r="P106" s="49"/>
      <c r="Q106" s="49">
        <v>0</v>
      </c>
      <c r="R106" s="49" t="s">
        <v>541</v>
      </c>
      <c r="S106" s="49" t="s">
        <v>542</v>
      </c>
      <c r="T106" s="49"/>
      <c r="U106" s="49">
        <v>0</v>
      </c>
      <c r="V106" s="49" t="s">
        <v>541</v>
      </c>
      <c r="W106" s="49" t="s">
        <v>542</v>
      </c>
      <c r="X106" s="10" t="s">
        <v>1822</v>
      </c>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c r="LJ106" t="str">
        <f t="shared" si="1"/>
        <v/>
      </c>
    </row>
    <row r="107" spans="1:322" ht="15" customHeight="1" x14ac:dyDescent="0.25">
      <c r="A107" s="19" t="s">
        <v>203</v>
      </c>
      <c r="B107" s="50" t="s">
        <v>8</v>
      </c>
      <c r="C107" s="47" t="s">
        <v>9</v>
      </c>
      <c r="D107" s="24" t="s">
        <v>204</v>
      </c>
      <c r="E107" s="41" t="s">
        <v>1718</v>
      </c>
      <c r="F107" s="1"/>
      <c r="G107" s="1"/>
      <c r="H107" s="5"/>
      <c r="I107" s="5"/>
      <c r="J107" s="5"/>
      <c r="K107" s="5"/>
      <c r="L107" s="5"/>
      <c r="N107" s="5" t="str">
        <f>$N$94&amp;""</f>
        <v>RectSet.R1.Right</v>
      </c>
      <c r="O107" s="5" t="str">
        <f>$O$94&amp;""</f>
        <v>R1: справа</v>
      </c>
      <c r="P107" s="49"/>
      <c r="Q107" s="49">
        <v>0</v>
      </c>
      <c r="R107" s="49" t="s">
        <v>541</v>
      </c>
      <c r="S107" s="49" t="s">
        <v>542</v>
      </c>
      <c r="T107" s="49"/>
      <c r="U107" s="49">
        <v>0</v>
      </c>
      <c r="V107" s="49" t="s">
        <v>541</v>
      </c>
      <c r="W107" s="49" t="s">
        <v>542</v>
      </c>
      <c r="X107" s="10" t="s">
        <v>1822</v>
      </c>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c r="LJ107" t="str">
        <f t="shared" si="1"/>
        <v/>
      </c>
    </row>
    <row r="108" spans="1:322" ht="15" customHeight="1" x14ac:dyDescent="0.25">
      <c r="A108" s="19" t="s">
        <v>205</v>
      </c>
      <c r="B108" s="50" t="s">
        <v>206</v>
      </c>
      <c r="C108" s="47" t="s">
        <v>9</v>
      </c>
      <c r="D108" s="24" t="s">
        <v>207</v>
      </c>
      <c r="E108" s="41" t="s">
        <v>1718</v>
      </c>
      <c r="F108" s="1"/>
      <c r="G108" s="1"/>
      <c r="H108" s="4" t="s">
        <v>1791</v>
      </c>
      <c r="I108" s="60" t="s">
        <v>1792</v>
      </c>
      <c r="J108" s="60"/>
      <c r="K108" s="60"/>
      <c r="L108" s="60"/>
      <c r="N108" s="5" t="str">
        <f>$N$95&amp;""</f>
        <v>RectSet.R2.Top</v>
      </c>
      <c r="O108" s="5" t="str">
        <f>$O$95&amp;""</f>
        <v>R2: сверху</v>
      </c>
      <c r="P108" s="49"/>
      <c r="Q108" s="49">
        <v>0</v>
      </c>
      <c r="R108" s="49" t="s">
        <v>541</v>
      </c>
      <c r="S108" s="49" t="s">
        <v>542</v>
      </c>
      <c r="T108" s="49"/>
      <c r="U108" s="49">
        <v>0</v>
      </c>
      <c r="V108" s="49" t="s">
        <v>541</v>
      </c>
      <c r="W108" s="49" t="s">
        <v>542</v>
      </c>
      <c r="X108" s="10" t="s">
        <v>1822</v>
      </c>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c r="LJ108" t="str">
        <f t="shared" si="1"/>
        <v/>
      </c>
    </row>
    <row r="109" spans="1:322" ht="15" customHeight="1" x14ac:dyDescent="0.25">
      <c r="A109" s="19" t="s">
        <v>208</v>
      </c>
      <c r="B109" s="50" t="s">
        <v>209</v>
      </c>
      <c r="C109" s="47" t="s">
        <v>9</v>
      </c>
      <c r="D109" s="24" t="s">
        <v>210</v>
      </c>
      <c r="E109" s="41" t="s">
        <v>1718</v>
      </c>
      <c r="F109" s="1"/>
      <c r="G109" s="1"/>
      <c r="H109" s="6" t="s">
        <v>499</v>
      </c>
      <c r="I109" s="6" t="s">
        <v>1793</v>
      </c>
      <c r="J109" s="6" t="s">
        <v>1794</v>
      </c>
      <c r="K109" s="6" t="s">
        <v>3</v>
      </c>
      <c r="L109" s="7" t="s">
        <v>4</v>
      </c>
      <c r="N109" s="5" t="str">
        <f>$N$96&amp;""</f>
        <v>RectSet.R2.Bottom</v>
      </c>
      <c r="O109" s="5" t="str">
        <f>$O$96&amp;""</f>
        <v>R2: снизу</v>
      </c>
      <c r="P109" s="49"/>
      <c r="Q109" s="49">
        <v>0</v>
      </c>
      <c r="R109" s="49" t="s">
        <v>541</v>
      </c>
      <c r="S109" s="49" t="s">
        <v>542</v>
      </c>
      <c r="T109" s="49"/>
      <c r="U109" s="49">
        <v>0</v>
      </c>
      <c r="V109" s="49" t="s">
        <v>541</v>
      </c>
      <c r="W109" s="49" t="s">
        <v>542</v>
      </c>
      <c r="X109" s="10" t="s">
        <v>1822</v>
      </c>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c r="LJ109" t="str">
        <f t="shared" si="1"/>
        <v/>
      </c>
    </row>
    <row r="110" spans="1:322" ht="15" customHeight="1" x14ac:dyDescent="0.25">
      <c r="A110" s="19" t="s">
        <v>211</v>
      </c>
      <c r="B110" s="50" t="s">
        <v>212</v>
      </c>
      <c r="C110" s="47" t="s">
        <v>9</v>
      </c>
      <c r="D110" s="24" t="s">
        <v>213</v>
      </c>
      <c r="E110" s="41" t="s">
        <v>1718</v>
      </c>
      <c r="F110" s="1"/>
      <c r="G110" s="1"/>
      <c r="H110" s="8" t="s">
        <v>500</v>
      </c>
      <c r="I110" s="8" t="s">
        <v>501</v>
      </c>
      <c r="J110" s="8" t="s">
        <v>502</v>
      </c>
      <c r="K110" s="8" t="s">
        <v>503</v>
      </c>
      <c r="L110" s="9" t="s">
        <v>504</v>
      </c>
      <c r="N110" s="5" t="str">
        <f>$N$97&amp;""</f>
        <v>RectSet.R2.Left</v>
      </c>
      <c r="O110" s="5" t="str">
        <f>$O$97&amp;""</f>
        <v>R2: слева</v>
      </c>
      <c r="P110" s="49"/>
      <c r="Q110" s="49">
        <v>0</v>
      </c>
      <c r="R110" s="49" t="s">
        <v>541</v>
      </c>
      <c r="S110" s="49" t="s">
        <v>542</v>
      </c>
      <c r="T110" s="49"/>
      <c r="U110" s="49">
        <v>0</v>
      </c>
      <c r="V110" s="49" t="s">
        <v>541</v>
      </c>
      <c r="W110" s="49" t="s">
        <v>542</v>
      </c>
      <c r="X110" s="10" t="s">
        <v>1822</v>
      </c>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c r="LJ110" t="str">
        <f t="shared" si="1"/>
        <v/>
      </c>
    </row>
    <row r="111" spans="1:322" ht="15" customHeight="1" x14ac:dyDescent="0.25">
      <c r="A111" s="19" t="s">
        <v>214</v>
      </c>
      <c r="B111" s="50" t="s">
        <v>215</v>
      </c>
      <c r="C111" s="47" t="s">
        <v>9</v>
      </c>
      <c r="D111" s="24" t="s">
        <v>216</v>
      </c>
      <c r="E111" s="41" t="s">
        <v>1718</v>
      </c>
      <c r="F111" s="1"/>
      <c r="G111" s="1"/>
      <c r="H111" s="5" t="s">
        <v>565</v>
      </c>
      <c r="I111" s="5" t="s">
        <v>1796</v>
      </c>
      <c r="J111" s="5">
        <f>$J$103</f>
        <v>250</v>
      </c>
      <c r="K111" s="5" t="str">
        <f t="shared" ref="K111:K118" si="2">INDEX(rngUnitSettings,MATCH("Length",INDEX(rngUnitSettings,,1),0),2)</f>
        <v>mm</v>
      </c>
      <c r="L111" s="10" t="s">
        <v>1797</v>
      </c>
      <c r="N111" s="5" t="str">
        <f>$N$98&amp;""</f>
        <v>RectSet.R2.Right</v>
      </c>
      <c r="O111" s="5" t="str">
        <f>$O$98&amp;""</f>
        <v>R2: справа</v>
      </c>
      <c r="P111" s="49"/>
      <c r="Q111" s="49">
        <v>0</v>
      </c>
      <c r="R111" s="49" t="s">
        <v>541</v>
      </c>
      <c r="S111" s="49" t="s">
        <v>542</v>
      </c>
      <c r="T111" s="49"/>
      <c r="U111" s="49">
        <v>0</v>
      </c>
      <c r="V111" s="49" t="s">
        <v>541</v>
      </c>
      <c r="W111" s="49" t="s">
        <v>542</v>
      </c>
      <c r="X111" s="10" t="s">
        <v>1822</v>
      </c>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c r="LJ111" t="str">
        <f t="shared" si="1"/>
        <v/>
      </c>
    </row>
    <row r="112" spans="1:322" ht="15" customHeight="1" x14ac:dyDescent="0.25">
      <c r="A112" s="19" t="s">
        <v>217</v>
      </c>
      <c r="B112" s="50" t="s">
        <v>218</v>
      </c>
      <c r="C112" s="47" t="s">
        <v>9</v>
      </c>
      <c r="D112" s="24" t="s">
        <v>219</v>
      </c>
      <c r="E112" s="41" t="s">
        <v>1718</v>
      </c>
      <c r="F112" s="1"/>
      <c r="G112" s="1"/>
      <c r="H112" s="5" t="s">
        <v>566</v>
      </c>
      <c r="I112" s="5" t="s">
        <v>1798</v>
      </c>
      <c r="J112" s="5">
        <f>$J$103</f>
        <v>250</v>
      </c>
      <c r="K112" s="5" t="str">
        <f t="shared" si="2"/>
        <v>mm</v>
      </c>
      <c r="L112" s="10" t="s">
        <v>1797</v>
      </c>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c r="LJ112" t="str">
        <f t="shared" si="1"/>
        <v/>
      </c>
    </row>
    <row r="113" spans="1:322" ht="15" customHeight="1" x14ac:dyDescent="0.25">
      <c r="A113" s="19" t="s">
        <v>220</v>
      </c>
      <c r="B113" s="50" t="s">
        <v>221</v>
      </c>
      <c r="C113" s="47" t="s">
        <v>9</v>
      </c>
      <c r="D113" s="24" t="s">
        <v>222</v>
      </c>
      <c r="E113" s="41" t="s">
        <v>1718</v>
      </c>
      <c r="F113" s="1"/>
      <c r="G113" s="1"/>
      <c r="H113" s="5" t="s">
        <v>567</v>
      </c>
      <c r="I113" s="5" t="s">
        <v>1799</v>
      </c>
      <c r="J113" s="5">
        <f>$J$102</f>
        <v>550</v>
      </c>
      <c r="K113" s="5" t="str">
        <f t="shared" si="2"/>
        <v>mm</v>
      </c>
      <c r="L113" s="10" t="s">
        <v>1800</v>
      </c>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c r="LJ113" t="str">
        <f t="shared" si="1"/>
        <v/>
      </c>
    </row>
    <row r="114" spans="1:322" ht="15" customHeight="1" x14ac:dyDescent="0.25">
      <c r="A114" s="19" t="s">
        <v>223</v>
      </c>
      <c r="B114" s="50">
        <v>9</v>
      </c>
      <c r="C114" s="47" t="s">
        <v>224</v>
      </c>
      <c r="D114" s="24" t="s">
        <v>225</v>
      </c>
      <c r="E114" s="41" t="s">
        <v>1718</v>
      </c>
      <c r="F114" s="1"/>
      <c r="G114" s="1"/>
      <c r="H114" s="5" t="s">
        <v>568</v>
      </c>
      <c r="I114" s="5" t="s">
        <v>1801</v>
      </c>
      <c r="J114" s="5">
        <f>$J$102</f>
        <v>550</v>
      </c>
      <c r="K114" s="5" t="str">
        <f t="shared" si="2"/>
        <v>mm</v>
      </c>
      <c r="L114" s="10" t="s">
        <v>1800</v>
      </c>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c r="LJ114" t="str">
        <f t="shared" si="1"/>
        <v/>
      </c>
    </row>
    <row r="115" spans="1:322" ht="15" customHeight="1" x14ac:dyDescent="0.25">
      <c r="A115" s="19" t="s">
        <v>226</v>
      </c>
      <c r="B115" s="50">
        <v>5</v>
      </c>
      <c r="C115" s="47" t="s">
        <v>224</v>
      </c>
      <c r="D115" s="24" t="s">
        <v>227</v>
      </c>
      <c r="E115" s="41" t="s">
        <v>1718</v>
      </c>
      <c r="F115" s="1"/>
      <c r="G115" s="1"/>
      <c r="H115" s="5" t="str">
        <f>IF($J$101="Rectangle","","R2.Top")</f>
        <v>R2.Top</v>
      </c>
      <c r="I115" s="5" t="str">
        <f>IF($J$101="Rectangle","","R2: сверху")</f>
        <v>R2: сверху</v>
      </c>
      <c r="J115" s="5">
        <f>IF($J$101="Rectangle","",$J$105)</f>
        <v>600</v>
      </c>
      <c r="K115" s="5" t="str">
        <f t="shared" si="2"/>
        <v>mm</v>
      </c>
      <c r="L115" s="10" t="s">
        <v>1802</v>
      </c>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c r="LJ115" t="str">
        <f t="shared" si="1"/>
        <v/>
      </c>
    </row>
    <row r="116" spans="1:322" ht="15" customHeight="1" x14ac:dyDescent="0.25">
      <c r="A116" s="19" t="s">
        <v>228</v>
      </c>
      <c r="B116" s="50">
        <v>1</v>
      </c>
      <c r="C116" s="47" t="s">
        <v>224</v>
      </c>
      <c r="D116" s="24" t="s">
        <v>229</v>
      </c>
      <c r="E116" s="41" t="s">
        <v>1718</v>
      </c>
      <c r="F116" s="1"/>
      <c r="G116" s="1"/>
      <c r="H116" s="5" t="str">
        <f>IF($J$101="Rectangle","","R2.Bottom")</f>
        <v>R2.Bottom</v>
      </c>
      <c r="I116" s="5" t="str">
        <f>IF($J$101="Rectangle","","R2: снизу")</f>
        <v>R2: снизу</v>
      </c>
      <c r="J116" s="5">
        <f>IF($J$101="Rectangle","",$J$105)</f>
        <v>600</v>
      </c>
      <c r="K116" s="5" t="str">
        <f t="shared" si="2"/>
        <v>mm</v>
      </c>
      <c r="L116" s="10" t="s">
        <v>1802</v>
      </c>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c r="LJ116" t="str">
        <f t="shared" si="1"/>
        <v/>
      </c>
    </row>
    <row r="117" spans="1:322" ht="15" customHeight="1" x14ac:dyDescent="0.25">
      <c r="A117" s="19" t="s">
        <v>230</v>
      </c>
      <c r="B117" s="50">
        <v>6</v>
      </c>
      <c r="C117" s="47" t="s">
        <v>224</v>
      </c>
      <c r="D117" s="24" t="s">
        <v>231</v>
      </c>
      <c r="E117" s="41" t="s">
        <v>1718</v>
      </c>
      <c r="F117" s="1"/>
      <c r="G117" s="1"/>
      <c r="H117" s="5" t="str">
        <f>IF($J$101="Rectangle","","R2.Left")</f>
        <v>R2.Left</v>
      </c>
      <c r="I117" s="5" t="str">
        <f>IF($J$101="Rectangle","","R2: слева")</f>
        <v>R2: слева</v>
      </c>
      <c r="J117" s="5">
        <f>IF($J$101="Rectangle","",$J$104)</f>
        <v>250</v>
      </c>
      <c r="K117" s="5" t="str">
        <f t="shared" si="2"/>
        <v>mm</v>
      </c>
      <c r="L117" s="10" t="s">
        <v>1803</v>
      </c>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c r="LJ117" t="str">
        <f t="shared" si="1"/>
        <v/>
      </c>
    </row>
    <row r="118" spans="1:322" ht="15" customHeight="1" x14ac:dyDescent="0.25">
      <c r="A118" s="19" t="s">
        <v>232</v>
      </c>
      <c r="B118" s="50">
        <v>8</v>
      </c>
      <c r="C118" s="47" t="s">
        <v>224</v>
      </c>
      <c r="D118" s="24" t="s">
        <v>233</v>
      </c>
      <c r="E118" s="41" t="s">
        <v>1718</v>
      </c>
      <c r="F118" s="1"/>
      <c r="G118" s="1"/>
      <c r="H118" s="5" t="str">
        <f>IF($J$101="Rectangle","","R2.Right")</f>
        <v>R2.Right</v>
      </c>
      <c r="I118" s="5" t="str">
        <f>IF($J$101="Rectangle","","R2: справа")</f>
        <v>R2: справа</v>
      </c>
      <c r="J118" s="5">
        <f>IF($J$101="Rectangle","",$J$104)</f>
        <v>250</v>
      </c>
      <c r="K118" s="5" t="str">
        <f t="shared" si="2"/>
        <v>mm</v>
      </c>
      <c r="L118" s="10" t="s">
        <v>1803</v>
      </c>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c r="LJ118" t="str">
        <f t="shared" si="1"/>
        <v/>
      </c>
    </row>
    <row r="119" spans="1:322" ht="15" customHeight="1" x14ac:dyDescent="0.25">
      <c r="A119" s="19"/>
      <c r="B119" s="59"/>
      <c r="C119" s="47"/>
      <c r="D119" s="24"/>
      <c r="E119" s="47"/>
      <c r="F119" s="1"/>
      <c r="G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c r="LJ119" t="str">
        <f t="shared" si="1"/>
        <v/>
      </c>
    </row>
    <row r="120" spans="1:322" ht="15" customHeight="1" x14ac:dyDescent="0.25">
      <c r="A120" s="16" t="s">
        <v>234</v>
      </c>
      <c r="B120" s="17"/>
      <c r="C120" s="17"/>
      <c r="D120" s="23"/>
      <c r="E120" s="17"/>
      <c r="F120" s="1"/>
      <c r="G120" s="1"/>
      <c r="H120" s="80" t="s">
        <v>1838</v>
      </c>
      <c r="I120" s="79"/>
      <c r="J120" s="79"/>
      <c r="K120" s="79"/>
      <c r="L120" s="79"/>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c r="LJ120" t="str">
        <f t="shared" si="1"/>
        <v/>
      </c>
    </row>
    <row r="121" spans="1:322" ht="15" customHeight="1" x14ac:dyDescent="0.25">
      <c r="A121" s="19" t="s">
        <v>235</v>
      </c>
      <c r="B121" s="50" t="s">
        <v>8</v>
      </c>
      <c r="C121" s="47" t="s">
        <v>9</v>
      </c>
      <c r="D121" s="24" t="s">
        <v>236</v>
      </c>
      <c r="E121" s="41" t="s">
        <v>1718</v>
      </c>
      <c r="F121" s="1"/>
      <c r="G121" s="1"/>
      <c r="H121" s="4" t="s">
        <v>1790</v>
      </c>
      <c r="I121" s="60" t="s">
        <v>498</v>
      </c>
      <c r="J121" s="60"/>
      <c r="K121" s="60"/>
      <c r="L121" s="60"/>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c r="LJ121" t="str">
        <f t="shared" si="1"/>
        <v/>
      </c>
    </row>
    <row r="122" spans="1:322" ht="15" customHeight="1" x14ac:dyDescent="0.25">
      <c r="A122" s="19" t="s">
        <v>237</v>
      </c>
      <c r="B122" s="50" t="s">
        <v>8</v>
      </c>
      <c r="C122" s="47" t="s">
        <v>9</v>
      </c>
      <c r="D122" s="24" t="s">
        <v>238</v>
      </c>
      <c r="E122" s="41" t="s">
        <v>1718</v>
      </c>
      <c r="F122" s="1"/>
      <c r="G122" s="1"/>
      <c r="H122" s="6" t="s">
        <v>499</v>
      </c>
      <c r="I122" s="6" t="s">
        <v>1</v>
      </c>
      <c r="J122" s="6" t="s">
        <v>2</v>
      </c>
      <c r="K122" s="6" t="s">
        <v>3</v>
      </c>
      <c r="L122" s="7" t="s">
        <v>4</v>
      </c>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c r="LJ122" t="str">
        <f t="shared" si="1"/>
        <v/>
      </c>
    </row>
    <row r="123" spans="1:322" ht="15" customHeight="1" x14ac:dyDescent="0.25">
      <c r="A123" s="19" t="s">
        <v>239</v>
      </c>
      <c r="B123" s="50" t="s">
        <v>189</v>
      </c>
      <c r="C123" s="47" t="s">
        <v>9</v>
      </c>
      <c r="D123" s="24" t="s">
        <v>240</v>
      </c>
      <c r="E123" s="41" t="s">
        <v>1718</v>
      </c>
      <c r="F123" s="1"/>
      <c r="G123" s="1"/>
      <c r="H123" s="8" t="s">
        <v>500</v>
      </c>
      <c r="I123" s="8" t="s">
        <v>501</v>
      </c>
      <c r="J123" s="8" t="s">
        <v>502</v>
      </c>
      <c r="K123" s="8" t="s">
        <v>503</v>
      </c>
      <c r="L123" s="9" t="s">
        <v>504</v>
      </c>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c r="LJ123" t="str">
        <f t="shared" si="1"/>
        <v/>
      </c>
    </row>
    <row r="124" spans="1:322" ht="15" customHeight="1" x14ac:dyDescent="0.25">
      <c r="A124" s="19" t="s">
        <v>241</v>
      </c>
      <c r="B124" s="50" t="s">
        <v>8</v>
      </c>
      <c r="C124" s="47" t="s">
        <v>9</v>
      </c>
      <c r="D124" s="24" t="s">
        <v>242</v>
      </c>
      <c r="E124" s="41" t="s">
        <v>1718</v>
      </c>
      <c r="F124" s="1"/>
      <c r="G124" s="1"/>
      <c r="H124" s="5" t="s">
        <v>572</v>
      </c>
      <c r="I124" s="5" t="s">
        <v>573</v>
      </c>
      <c r="J124" s="49">
        <v>800</v>
      </c>
      <c r="K124" s="5" t="str">
        <f>INDEX(rngUnitSettings,MATCH("Length",INDEX(rngUnitSettings,,1),0),2)</f>
        <v>mm</v>
      </c>
      <c r="L124" s="10" t="s">
        <v>574</v>
      </c>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c r="LJ124" t="str">
        <f t="shared" si="1"/>
        <v/>
      </c>
    </row>
    <row r="125" spans="1:322" ht="15" customHeight="1" x14ac:dyDescent="0.25">
      <c r="A125" s="19" t="s">
        <v>243</v>
      </c>
      <c r="B125" s="50" t="s">
        <v>244</v>
      </c>
      <c r="C125" s="47" t="s">
        <v>9</v>
      </c>
      <c r="D125" s="24" t="s">
        <v>245</v>
      </c>
      <c r="E125" s="41" t="s">
        <v>1718</v>
      </c>
      <c r="F125" s="1"/>
      <c r="G125" s="1"/>
      <c r="H125" s="5" t="s">
        <v>575</v>
      </c>
      <c r="I125" s="5" t="s">
        <v>576</v>
      </c>
      <c r="J125" s="49">
        <v>250</v>
      </c>
      <c r="K125" s="5" t="str">
        <f>INDEX(rngUnitSettings,MATCH("Length",INDEX(rngUnitSettings,,1),0),2)</f>
        <v>mm</v>
      </c>
      <c r="L125" s="10" t="s">
        <v>577</v>
      </c>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c r="LJ125" t="str">
        <f t="shared" si="1"/>
        <v/>
      </c>
    </row>
    <row r="126" spans="1:322" ht="15" customHeight="1" x14ac:dyDescent="0.25">
      <c r="A126" s="19" t="s">
        <v>246</v>
      </c>
      <c r="B126" s="50">
        <v>100</v>
      </c>
      <c r="C126" s="47" t="str">
        <f>INDEX(rngUnitSettings,MATCH("Length",INDEX(rngUnitSettings,,1),0),2)</f>
        <v>mm</v>
      </c>
      <c r="D126" s="24" t="s">
        <v>247</v>
      </c>
      <c r="E126" s="41" t="s">
        <v>1718</v>
      </c>
      <c r="F126" s="1"/>
      <c r="G126" s="1"/>
      <c r="H126" s="5" t="s">
        <v>1804</v>
      </c>
      <c r="I126" s="5" t="s">
        <v>1830</v>
      </c>
      <c r="J126" s="49" t="s">
        <v>578</v>
      </c>
      <c r="K126" s="5" t="s">
        <v>540</v>
      </c>
      <c r="L126" s="10" t="s">
        <v>580</v>
      </c>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c r="LJ126" t="str">
        <f t="shared" si="1"/>
        <v/>
      </c>
    </row>
    <row r="127" spans="1:322" ht="15" customHeight="1" x14ac:dyDescent="0.25">
      <c r="A127" s="19" t="s">
        <v>248</v>
      </c>
      <c r="B127" s="50" t="s">
        <v>8</v>
      </c>
      <c r="C127" s="47" t="s">
        <v>9</v>
      </c>
      <c r="D127" s="24" t="s">
        <v>249</v>
      </c>
      <c r="E127" s="41" t="s">
        <v>1718</v>
      </c>
      <c r="F127" s="1"/>
      <c r="G127" s="1"/>
      <c r="H127" s="5" t="s">
        <v>1805</v>
      </c>
      <c r="I127" s="5" t="s">
        <v>1831</v>
      </c>
      <c r="J127" s="49">
        <v>0</v>
      </c>
      <c r="K127" s="5" t="str">
        <f>INDEX(rngUnitSettings,MATCH("Length",INDEX(rngUnitSettings,,1),0),2)</f>
        <v>mm</v>
      </c>
      <c r="L127" s="10" t="s">
        <v>581</v>
      </c>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c r="LJ127" t="str">
        <f t="shared" si="1"/>
        <v/>
      </c>
    </row>
    <row r="128" spans="1:322" ht="15" customHeight="1" x14ac:dyDescent="0.25">
      <c r="A128" s="19" t="s">
        <v>250</v>
      </c>
      <c r="B128" s="50" t="s">
        <v>194</v>
      </c>
      <c r="C128" s="47" t="s">
        <v>9</v>
      </c>
      <c r="D128" s="24" t="s">
        <v>251</v>
      </c>
      <c r="E128" s="41" t="s">
        <v>1718</v>
      </c>
      <c r="F128" s="1"/>
      <c r="G128" s="1"/>
      <c r="H128" s="5" t="s">
        <v>1806</v>
      </c>
      <c r="I128" s="5" t="s">
        <v>1832</v>
      </c>
      <c r="J128" s="49">
        <v>40</v>
      </c>
      <c r="K128" s="5" t="str">
        <f>INDEX(rngUnitSettings,MATCH("Length",INDEX(rngUnitSettings,,1),0),2)</f>
        <v>mm</v>
      </c>
      <c r="L128" s="10" t="s">
        <v>583</v>
      </c>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c r="LJ128" t="str">
        <f t="shared" si="1"/>
        <v/>
      </c>
    </row>
    <row r="129" spans="1:322" ht="15" customHeight="1" x14ac:dyDescent="0.25">
      <c r="A129" s="19" t="s">
        <v>252</v>
      </c>
      <c r="B129" s="50" t="s">
        <v>8</v>
      </c>
      <c r="C129" s="47" t="s">
        <v>9</v>
      </c>
      <c r="D129" s="24" t="s">
        <v>253</v>
      </c>
      <c r="E129" s="41" t="s">
        <v>1718</v>
      </c>
      <c r="F129" s="1"/>
      <c r="G129" s="1"/>
      <c r="H129" s="5" t="s">
        <v>1807</v>
      </c>
      <c r="I129" s="5" t="s">
        <v>1833</v>
      </c>
      <c r="J129" s="49">
        <v>0</v>
      </c>
      <c r="K129" s="5" t="str">
        <f>INDEX(rngUnitSettings,MATCH("Length",INDEX(rngUnitSettings,,1),0),2)</f>
        <v>mm</v>
      </c>
      <c r="L129" s="10" t="s">
        <v>584</v>
      </c>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c r="LJ129" t="str">
        <f t="shared" si="1"/>
        <v/>
      </c>
    </row>
    <row r="130" spans="1:322" ht="15" customHeight="1" x14ac:dyDescent="0.25">
      <c r="A130" s="19" t="s">
        <v>254</v>
      </c>
      <c r="B130" s="50" t="s">
        <v>8</v>
      </c>
      <c r="C130" s="47" t="s">
        <v>9</v>
      </c>
      <c r="D130" s="24" t="s">
        <v>255</v>
      </c>
      <c r="E130" s="41" t="s">
        <v>1718</v>
      </c>
      <c r="F130" s="1"/>
      <c r="G130" s="1"/>
      <c r="H130" s="5" t="s">
        <v>1808</v>
      </c>
      <c r="I130" s="5" t="s">
        <v>1834</v>
      </c>
      <c r="J130" s="49" t="s">
        <v>579</v>
      </c>
      <c r="K130" s="5" t="s">
        <v>540</v>
      </c>
      <c r="L130" s="10" t="s">
        <v>580</v>
      </c>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c r="LJ130" t="str">
        <f t="shared" ref="LJ130:LJ193" si="3">IF(ROW(A129)&gt;ROWS(rngLoadCombinations)-1,"",INDEX(rngLoadCombinations,ROW(A129)+1,1))</f>
        <v/>
      </c>
    </row>
    <row r="131" spans="1:322" ht="15" customHeight="1" x14ac:dyDescent="0.25">
      <c r="A131" s="19" t="s">
        <v>256</v>
      </c>
      <c r="B131" s="50">
        <v>7.5</v>
      </c>
      <c r="C131" s="47" t="s">
        <v>257</v>
      </c>
      <c r="D131" s="24" t="s">
        <v>258</v>
      </c>
      <c r="E131" s="41" t="s">
        <v>1718</v>
      </c>
      <c r="F131" s="1"/>
      <c r="G131" s="1"/>
      <c r="H131" s="5" t="s">
        <v>1809</v>
      </c>
      <c r="I131" s="5" t="s">
        <v>1835</v>
      </c>
      <c r="J131" s="49">
        <v>150</v>
      </c>
      <c r="K131" s="5" t="str">
        <f>INDEX(rngUnitSettings,MATCH("Length",INDEX(rngUnitSettings,,1),0),2)</f>
        <v>mm</v>
      </c>
      <c r="L131" s="10" t="s">
        <v>581</v>
      </c>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c r="LJ131" t="str">
        <f t="shared" si="3"/>
        <v/>
      </c>
    </row>
    <row r="132" spans="1:322" ht="15" customHeight="1" x14ac:dyDescent="0.25">
      <c r="A132" s="19" t="s">
        <v>259</v>
      </c>
      <c r="B132" s="50" t="s">
        <v>8</v>
      </c>
      <c r="C132" s="47" t="s">
        <v>9</v>
      </c>
      <c r="D132" s="24" t="s">
        <v>260</v>
      </c>
      <c r="E132" s="41" t="s">
        <v>1718</v>
      </c>
      <c r="F132" s="1"/>
      <c r="G132" s="1"/>
      <c r="H132" s="5" t="s">
        <v>1810</v>
      </c>
      <c r="I132" s="5" t="s">
        <v>1836</v>
      </c>
      <c r="J132" s="49">
        <v>40</v>
      </c>
      <c r="K132" s="5" t="str">
        <f>INDEX(rngUnitSettings,MATCH("Length",INDEX(rngUnitSettings,,1),0),2)</f>
        <v>mm</v>
      </c>
      <c r="L132" s="10" t="s">
        <v>583</v>
      </c>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c r="LJ132" t="str">
        <f t="shared" si="3"/>
        <v/>
      </c>
    </row>
    <row r="133" spans="1:322" ht="15" customHeight="1" x14ac:dyDescent="0.25">
      <c r="A133" s="19" t="s">
        <v>261</v>
      </c>
      <c r="B133" s="50" t="s">
        <v>8</v>
      </c>
      <c r="C133" s="47" t="s">
        <v>9</v>
      </c>
      <c r="D133" s="24" t="s">
        <v>262</v>
      </c>
      <c r="E133" s="41" t="s">
        <v>1718</v>
      </c>
      <c r="F133" s="1"/>
      <c r="G133" s="1"/>
      <c r="H133" s="5" t="s">
        <v>1811</v>
      </c>
      <c r="I133" s="5" t="s">
        <v>1837</v>
      </c>
      <c r="J133" s="49">
        <v>80</v>
      </c>
      <c r="K133" s="5" t="str">
        <f>INDEX(rngUnitSettings,MATCH("Length",INDEX(rngUnitSettings,,1),0),2)</f>
        <v>mm</v>
      </c>
      <c r="L133" s="10" t="s">
        <v>584</v>
      </c>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c r="LJ133" t="str">
        <f t="shared" si="3"/>
        <v/>
      </c>
    </row>
    <row r="134" spans="1:322" ht="15" customHeight="1" x14ac:dyDescent="0.25">
      <c r="A134" s="19" t="s">
        <v>263</v>
      </c>
      <c r="B134" s="50" t="s">
        <v>264</v>
      </c>
      <c r="C134" s="47" t="s">
        <v>9</v>
      </c>
      <c r="D134" s="24" t="s">
        <v>265</v>
      </c>
      <c r="E134" s="41" t="s">
        <v>1718</v>
      </c>
      <c r="F134" s="1"/>
      <c r="G134" s="1"/>
      <c r="H134" s="5"/>
      <c r="I134" s="5"/>
      <c r="J134" s="5"/>
      <c r="K134" s="5"/>
      <c r="L134" s="5"/>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c r="LJ134" t="str">
        <f t="shared" si="3"/>
        <v/>
      </c>
    </row>
    <row r="135" spans="1:322" ht="15" customHeight="1" x14ac:dyDescent="0.25">
      <c r="A135" s="19" t="s">
        <v>266</v>
      </c>
      <c r="B135" s="50" t="s">
        <v>267</v>
      </c>
      <c r="C135" s="47" t="s">
        <v>268</v>
      </c>
      <c r="D135" s="24" t="s">
        <v>269</v>
      </c>
      <c r="E135" s="41" t="s">
        <v>1718</v>
      </c>
      <c r="F135" s="1"/>
      <c r="G135" s="1"/>
      <c r="H135" s="4" t="s">
        <v>1791</v>
      </c>
      <c r="I135" s="60" t="s">
        <v>1792</v>
      </c>
      <c r="J135" s="60"/>
      <c r="K135" s="60"/>
      <c r="L135" s="60"/>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c r="LJ135" t="str">
        <f t="shared" si="3"/>
        <v/>
      </c>
    </row>
    <row r="136" spans="1:322" ht="15" customHeight="1" x14ac:dyDescent="0.25">
      <c r="A136" s="19" t="s">
        <v>270</v>
      </c>
      <c r="B136" s="50" t="s">
        <v>271</v>
      </c>
      <c r="C136" s="47" t="s">
        <v>268</v>
      </c>
      <c r="D136" s="24" t="s">
        <v>272</v>
      </c>
      <c r="E136" s="41" t="s">
        <v>1718</v>
      </c>
      <c r="F136" s="1"/>
      <c r="G136" s="1"/>
      <c r="H136" s="6" t="s">
        <v>499</v>
      </c>
      <c r="I136" s="6" t="s">
        <v>1793</v>
      </c>
      <c r="J136" s="6" t="s">
        <v>1794</v>
      </c>
      <c r="K136" s="6" t="s">
        <v>3</v>
      </c>
      <c r="L136" s="7" t="s">
        <v>4</v>
      </c>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c r="LJ136" t="str">
        <f t="shared" si="3"/>
        <v/>
      </c>
    </row>
    <row r="137" spans="1:322" ht="15" customHeight="1" x14ac:dyDescent="0.25">
      <c r="A137" s="19" t="s">
        <v>273</v>
      </c>
      <c r="B137" s="50" t="s">
        <v>274</v>
      </c>
      <c r="C137" s="47" t="s">
        <v>268</v>
      </c>
      <c r="D137" s="24" t="s">
        <v>275</v>
      </c>
      <c r="E137" s="41" t="s">
        <v>1718</v>
      </c>
      <c r="F137" s="1"/>
      <c r="G137" s="1"/>
      <c r="H137" s="8" t="s">
        <v>500</v>
      </c>
      <c r="I137" s="8" t="s">
        <v>501</v>
      </c>
      <c r="J137" s="8" t="s">
        <v>502</v>
      </c>
      <c r="K137" s="8" t="s">
        <v>503</v>
      </c>
      <c r="L137" s="9" t="s">
        <v>504</v>
      </c>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c r="LJ137" t="str">
        <f t="shared" si="3"/>
        <v/>
      </c>
    </row>
    <row r="138" spans="1:322" ht="15" customHeight="1" x14ac:dyDescent="0.25">
      <c r="A138" s="19" t="s">
        <v>276</v>
      </c>
      <c r="B138" s="50" t="s">
        <v>277</v>
      </c>
      <c r="C138" s="47" t="s">
        <v>268</v>
      </c>
      <c r="D138" s="24" t="s">
        <v>278</v>
      </c>
      <c r="E138" s="41" t="s">
        <v>1718</v>
      </c>
      <c r="F138" s="1"/>
      <c r="G138" s="1"/>
      <c r="H138" s="5" t="s">
        <v>585</v>
      </c>
      <c r="I138" s="5" t="s">
        <v>1812</v>
      </c>
      <c r="J138" s="5">
        <f>$J$124</f>
        <v>800</v>
      </c>
      <c r="K138" s="5" t="str">
        <f>INDEX(rngUnitSettings,MATCH("Length",INDEX(rngUnitSettings,,1),0),2)</f>
        <v>mm</v>
      </c>
      <c r="L138" s="10" t="s">
        <v>1813</v>
      </c>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c r="LJ138" t="str">
        <f t="shared" si="3"/>
        <v/>
      </c>
    </row>
    <row r="139" spans="1:322" x14ac:dyDescent="0.25">
      <c r="A139" s="1"/>
      <c r="B139" s="1"/>
      <c r="C139" s="1"/>
      <c r="D139" s="1"/>
      <c r="E139" s="1"/>
      <c r="F139" s="1"/>
      <c r="G139" s="1"/>
      <c r="H139" s="5" t="s">
        <v>586</v>
      </c>
      <c r="I139" s="5" t="s">
        <v>1814</v>
      </c>
      <c r="J139" s="5">
        <f>$J$124</f>
        <v>800</v>
      </c>
      <c r="K139" s="5" t="str">
        <f>INDEX(rngUnitSettings,MATCH("Length",INDEX(rngUnitSettings,,1),0),2)</f>
        <v>mm</v>
      </c>
      <c r="L139" s="10" t="s">
        <v>1813</v>
      </c>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c r="LJ139" t="str">
        <f t="shared" si="3"/>
        <v/>
      </c>
    </row>
    <row r="140" spans="1:322" x14ac:dyDescent="0.25">
      <c r="A140" s="1"/>
      <c r="B140" s="1"/>
      <c r="C140" s="1"/>
      <c r="D140" s="1"/>
      <c r="E140" s="1"/>
      <c r="F140" s="1"/>
      <c r="G140" s="1"/>
      <c r="H140" s="5" t="s">
        <v>587</v>
      </c>
      <c r="I140" s="5" t="s">
        <v>1815</v>
      </c>
      <c r="J140" s="5">
        <f>$J$125</f>
        <v>250</v>
      </c>
      <c r="K140" s="5" t="str">
        <f>INDEX(rngUnitSettings,MATCH("Length",INDEX(rngUnitSettings,,1),0),2)</f>
        <v>mm</v>
      </c>
      <c r="L140" s="10" t="s">
        <v>1813</v>
      </c>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c r="LJ140" t="str">
        <f t="shared" si="3"/>
        <v/>
      </c>
    </row>
    <row r="141" spans="1:322" x14ac:dyDescent="0.25">
      <c r="A141" s="1"/>
      <c r="B141" s="1"/>
      <c r="C141" s="1"/>
      <c r="D141" s="1"/>
      <c r="E141" s="1"/>
      <c r="F141" s="1"/>
      <c r="G141" s="1"/>
      <c r="H141" s="5" t="s">
        <v>588</v>
      </c>
      <c r="I141" s="5" t="s">
        <v>1816</v>
      </c>
      <c r="J141" s="5">
        <f>$J$125</f>
        <v>250</v>
      </c>
      <c r="K141" s="5" t="str">
        <f>INDEX(rngUnitSettings,MATCH("Length",INDEX(rngUnitSettings,,1),0),2)</f>
        <v>mm</v>
      </c>
      <c r="L141" s="10" t="s">
        <v>1813</v>
      </c>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c r="LJ141" t="str">
        <f t="shared" si="3"/>
        <v/>
      </c>
    </row>
    <row r="142" spans="1:322" x14ac:dyDescent="0.25">
      <c r="A142" s="1"/>
      <c r="B142" s="1"/>
      <c r="C142" s="1"/>
      <c r="D142" s="1"/>
      <c r="E142" s="1"/>
      <c r="F142" s="1"/>
      <c r="G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c r="LJ142" t="str">
        <f t="shared" si="3"/>
        <v/>
      </c>
    </row>
    <row r="143" spans="1:322" x14ac:dyDescent="0.25">
      <c r="A143" s="1"/>
      <c r="B143" s="1"/>
      <c r="C143" s="1"/>
      <c r="D143" s="1"/>
      <c r="E143" s="1"/>
      <c r="F143" s="1"/>
      <c r="G143" s="1"/>
      <c r="H143" s="80" t="s">
        <v>1839</v>
      </c>
      <c r="I143" s="79"/>
      <c r="J143" s="79"/>
      <c r="K143" s="79"/>
      <c r="L143" s="79"/>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c r="LJ143" t="str">
        <f t="shared" si="3"/>
        <v/>
      </c>
    </row>
    <row r="144" spans="1:322" x14ac:dyDescent="0.25">
      <c r="A144" s="1"/>
      <c r="B144" s="1"/>
      <c r="C144" s="1"/>
      <c r="D144" s="1"/>
      <c r="E144" s="1"/>
      <c r="F144" s="1"/>
      <c r="G144" s="1"/>
      <c r="H144" s="4" t="s">
        <v>1790</v>
      </c>
      <c r="I144" s="60" t="s">
        <v>498</v>
      </c>
      <c r="J144" s="60"/>
      <c r="K144" s="60"/>
      <c r="L144" s="60"/>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c r="LJ144" t="str">
        <f t="shared" si="3"/>
        <v/>
      </c>
    </row>
    <row r="145" spans="1:322" x14ac:dyDescent="0.25">
      <c r="A145" s="1"/>
      <c r="B145" s="1"/>
      <c r="C145" s="1"/>
      <c r="D145" s="1"/>
      <c r="E145" s="1"/>
      <c r="F145" s="1"/>
      <c r="G145" s="1"/>
      <c r="H145" s="6" t="s">
        <v>499</v>
      </c>
      <c r="I145" s="6" t="s">
        <v>1</v>
      </c>
      <c r="J145" s="6" t="s">
        <v>2</v>
      </c>
      <c r="K145" s="6" t="s">
        <v>3</v>
      </c>
      <c r="L145" s="7" t="s">
        <v>4</v>
      </c>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c r="LJ145" t="str">
        <f t="shared" si="3"/>
        <v/>
      </c>
    </row>
    <row r="146" spans="1:322" x14ac:dyDescent="0.25">
      <c r="A146" s="1"/>
      <c r="B146" s="1"/>
      <c r="C146" s="1"/>
      <c r="D146" s="1"/>
      <c r="E146" s="1"/>
      <c r="F146" s="1"/>
      <c r="G146" s="1"/>
      <c r="H146" s="8" t="s">
        <v>500</v>
      </c>
      <c r="I146" s="8" t="s">
        <v>501</v>
      </c>
      <c r="J146" s="8" t="s">
        <v>502</v>
      </c>
      <c r="K146" s="8" t="s">
        <v>503</v>
      </c>
      <c r="L146" s="9" t="s">
        <v>504</v>
      </c>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c r="LJ146" t="str">
        <f t="shared" si="3"/>
        <v/>
      </c>
    </row>
    <row r="147" spans="1:322" x14ac:dyDescent="0.25">
      <c r="A147" s="1"/>
      <c r="B147" s="1"/>
      <c r="C147" s="1"/>
      <c r="D147" s="1"/>
      <c r="E147" s="1"/>
      <c r="F147" s="1"/>
      <c r="G147" s="1"/>
      <c r="H147" s="5" t="s">
        <v>572</v>
      </c>
      <c r="I147" s="5" t="s">
        <v>590</v>
      </c>
      <c r="J147" s="49">
        <v>500</v>
      </c>
      <c r="K147" s="5" t="str">
        <f t="shared" ref="K147:K154" si="4">INDEX(rngUnitSettings,MATCH("Length",INDEX(rngUnitSettings,,1),0),2)</f>
        <v>mm</v>
      </c>
      <c r="L147" s="10" t="s">
        <v>591</v>
      </c>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c r="LJ147" t="str">
        <f t="shared" si="3"/>
        <v/>
      </c>
    </row>
    <row r="148" spans="1:322" x14ac:dyDescent="0.25">
      <c r="A148" s="1"/>
      <c r="B148" s="1"/>
      <c r="C148" s="1"/>
      <c r="D148" s="1"/>
      <c r="E148" s="1"/>
      <c r="F148" s="1"/>
      <c r="G148" s="1"/>
      <c r="H148" s="5" t="s">
        <v>575</v>
      </c>
      <c r="I148" s="5" t="s">
        <v>592</v>
      </c>
      <c r="J148" s="49">
        <v>800</v>
      </c>
      <c r="K148" s="5" t="str">
        <f t="shared" si="4"/>
        <v>mm</v>
      </c>
      <c r="L148" s="10" t="s">
        <v>593</v>
      </c>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c r="LJ148" t="str">
        <f t="shared" si="3"/>
        <v/>
      </c>
    </row>
    <row r="149" spans="1:322" x14ac:dyDescent="0.25">
      <c r="A149" s="1"/>
      <c r="B149" s="1"/>
      <c r="C149" s="1"/>
      <c r="D149" s="1"/>
      <c r="E149" s="1"/>
      <c r="F149" s="1"/>
      <c r="G149" s="1"/>
      <c r="H149" s="5" t="s">
        <v>594</v>
      </c>
      <c r="I149" s="5" t="s">
        <v>582</v>
      </c>
      <c r="J149" s="49">
        <v>180</v>
      </c>
      <c r="K149" s="5" t="str">
        <f t="shared" si="4"/>
        <v>mm</v>
      </c>
      <c r="L149" s="10" t="s">
        <v>595</v>
      </c>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c r="LJ149" t="str">
        <f t="shared" si="3"/>
        <v/>
      </c>
    </row>
    <row r="150" spans="1:322" x14ac:dyDescent="0.25">
      <c r="A150" s="1"/>
      <c r="B150" s="1"/>
      <c r="C150" s="1"/>
      <c r="D150" s="1"/>
      <c r="E150" s="1"/>
      <c r="F150" s="1"/>
      <c r="G150" s="1"/>
      <c r="H150" s="5" t="s">
        <v>596</v>
      </c>
      <c r="I150" s="5" t="s">
        <v>597</v>
      </c>
      <c r="J150" s="49">
        <v>200</v>
      </c>
      <c r="K150" s="5" t="str">
        <f t="shared" si="4"/>
        <v>mm</v>
      </c>
      <c r="L150" s="10" t="s">
        <v>598</v>
      </c>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c r="LJ150" t="str">
        <f t="shared" si="3"/>
        <v/>
      </c>
    </row>
    <row r="151" spans="1:322" x14ac:dyDescent="0.25">
      <c r="A151" s="1"/>
      <c r="B151" s="1"/>
      <c r="C151" s="1"/>
      <c r="D151" s="1"/>
      <c r="E151" s="1"/>
      <c r="F151" s="1"/>
      <c r="G151" s="1"/>
      <c r="H151" s="5" t="s">
        <v>599</v>
      </c>
      <c r="I151" s="5" t="s">
        <v>600</v>
      </c>
      <c r="J151" s="49">
        <v>500</v>
      </c>
      <c r="K151" s="5" t="str">
        <f t="shared" si="4"/>
        <v>mm</v>
      </c>
      <c r="L151" s="10" t="s">
        <v>601</v>
      </c>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c r="LJ151" t="str">
        <f t="shared" si="3"/>
        <v/>
      </c>
    </row>
    <row r="152" spans="1:322" x14ac:dyDescent="0.25">
      <c r="A152" s="1"/>
      <c r="B152" s="1"/>
      <c r="C152" s="1"/>
      <c r="D152" s="1"/>
      <c r="E152" s="1"/>
      <c r="F152" s="1"/>
      <c r="G152" s="1"/>
      <c r="H152" s="5" t="s">
        <v>602</v>
      </c>
      <c r="I152" s="5" t="s">
        <v>582</v>
      </c>
      <c r="J152" s="49">
        <v>30</v>
      </c>
      <c r="K152" s="5" t="str">
        <f t="shared" si="4"/>
        <v>mm</v>
      </c>
      <c r="L152" s="10" t="s">
        <v>603</v>
      </c>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c r="LJ152" t="str">
        <f t="shared" si="3"/>
        <v/>
      </c>
    </row>
    <row r="153" spans="1:322" x14ac:dyDescent="0.25">
      <c r="A153" s="1"/>
      <c r="B153" s="1"/>
      <c r="C153" s="1"/>
      <c r="D153" s="1"/>
      <c r="E153" s="1"/>
      <c r="F153" s="1"/>
      <c r="G153" s="1"/>
      <c r="H153" s="5" t="s">
        <v>604</v>
      </c>
      <c r="I153" s="5" t="s">
        <v>605</v>
      </c>
      <c r="J153" s="49">
        <v>0</v>
      </c>
      <c r="K153" s="5" t="str">
        <f t="shared" si="4"/>
        <v>mm</v>
      </c>
      <c r="L153" s="10" t="s">
        <v>606</v>
      </c>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c r="LJ153" t="str">
        <f t="shared" si="3"/>
        <v/>
      </c>
    </row>
    <row r="154" spans="1:322" x14ac:dyDescent="0.25">
      <c r="A154" s="1"/>
      <c r="B154" s="1"/>
      <c r="C154" s="1"/>
      <c r="D154" s="1"/>
      <c r="E154" s="1"/>
      <c r="F154" s="1"/>
      <c r="G154" s="1"/>
      <c r="H154" s="5" t="s">
        <v>607</v>
      </c>
      <c r="I154" s="5" t="s">
        <v>608</v>
      </c>
      <c r="J154" s="49">
        <v>0</v>
      </c>
      <c r="K154" s="5" t="str">
        <f t="shared" si="4"/>
        <v>mm</v>
      </c>
      <c r="L154" s="10" t="s">
        <v>609</v>
      </c>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c r="LJ154" t="str">
        <f t="shared" si="3"/>
        <v/>
      </c>
    </row>
    <row r="155" spans="1:322" x14ac:dyDescent="0.25">
      <c r="A155" s="1"/>
      <c r="B155" s="1"/>
      <c r="C155" s="1"/>
      <c r="D155" s="1"/>
      <c r="E155" s="1"/>
      <c r="F155" s="1"/>
      <c r="G155" s="1"/>
      <c r="H155" s="5"/>
      <c r="I155" s="5"/>
      <c r="J155" s="5"/>
      <c r="K155" s="5"/>
      <c r="L155" s="5"/>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c r="LJ155" t="str">
        <f t="shared" si="3"/>
        <v/>
      </c>
    </row>
    <row r="156" spans="1:322" x14ac:dyDescent="0.25">
      <c r="A156" s="1"/>
      <c r="B156" s="1"/>
      <c r="C156" s="1"/>
      <c r="D156" s="1"/>
      <c r="E156" s="1"/>
      <c r="F156" s="1"/>
      <c r="G156" s="1"/>
      <c r="H156" s="4" t="s">
        <v>1791</v>
      </c>
      <c r="I156" s="60" t="s">
        <v>1792</v>
      </c>
      <c r="J156" s="60"/>
      <c r="K156" s="60"/>
      <c r="L156" s="60"/>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c r="LJ156" t="str">
        <f t="shared" si="3"/>
        <v/>
      </c>
    </row>
    <row r="157" spans="1:322" x14ac:dyDescent="0.25">
      <c r="A157" s="1"/>
      <c r="B157" s="1"/>
      <c r="C157" s="1"/>
      <c r="D157" s="1"/>
      <c r="E157" s="1"/>
      <c r="F157" s="1"/>
      <c r="G157" s="1"/>
      <c r="H157" s="6" t="s">
        <v>499</v>
      </c>
      <c r="I157" s="6" t="s">
        <v>1793</v>
      </c>
      <c r="J157" s="6" t="s">
        <v>1794</v>
      </c>
      <c r="K157" s="6" t="s">
        <v>3</v>
      </c>
      <c r="L157" s="7" t="s">
        <v>4</v>
      </c>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c r="LJ157" t="str">
        <f t="shared" si="3"/>
        <v/>
      </c>
    </row>
    <row r="158" spans="1:322" x14ac:dyDescent="0.25">
      <c r="A158" s="1"/>
      <c r="B158" s="1"/>
      <c r="C158" s="1"/>
      <c r="D158" s="1"/>
      <c r="E158" s="1"/>
      <c r="F158" s="1"/>
      <c r="G158" s="1"/>
      <c r="H158" s="8" t="s">
        <v>500</v>
      </c>
      <c r="I158" s="8" t="s">
        <v>501</v>
      </c>
      <c r="J158" s="8" t="s">
        <v>502</v>
      </c>
      <c r="K158" s="8" t="s">
        <v>503</v>
      </c>
      <c r="L158" s="9" t="s">
        <v>504</v>
      </c>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c r="LJ158" t="str">
        <f t="shared" si="3"/>
        <v/>
      </c>
    </row>
    <row r="159" spans="1:322" x14ac:dyDescent="0.25">
      <c r="A159" s="1"/>
      <c r="B159" s="1"/>
      <c r="C159" s="1"/>
      <c r="D159" s="1"/>
      <c r="E159" s="1"/>
      <c r="F159" s="1"/>
      <c r="G159" s="1"/>
      <c r="H159" s="5" t="s">
        <v>585</v>
      </c>
      <c r="I159" s="5" t="s">
        <v>1812</v>
      </c>
      <c r="J159" s="5">
        <f>$J$147</f>
        <v>500</v>
      </c>
      <c r="K159" s="5" t="str">
        <f t="shared" ref="K159:K166" si="5">INDEX(rngUnitSettings,MATCH("Length",INDEX(rngUnitSettings,,1),0),2)</f>
        <v>mm</v>
      </c>
      <c r="L159" s="10" t="s">
        <v>1813</v>
      </c>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c r="LJ159" t="str">
        <f t="shared" si="3"/>
        <v/>
      </c>
    </row>
    <row r="160" spans="1:322" x14ac:dyDescent="0.25">
      <c r="A160" s="1"/>
      <c r="B160" s="1"/>
      <c r="C160" s="1"/>
      <c r="D160" s="1"/>
      <c r="E160" s="1"/>
      <c r="F160" s="1"/>
      <c r="G160" s="1"/>
      <c r="H160" s="5" t="s">
        <v>586</v>
      </c>
      <c r="I160" s="5" t="s">
        <v>1814</v>
      </c>
      <c r="J160" s="5">
        <f>$J$147</f>
        <v>500</v>
      </c>
      <c r="K160" s="5" t="str">
        <f t="shared" si="5"/>
        <v>mm</v>
      </c>
      <c r="L160" s="10" t="s">
        <v>1813</v>
      </c>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c r="LJ160" t="str">
        <f t="shared" si="3"/>
        <v/>
      </c>
    </row>
    <row r="161" spans="1:322" x14ac:dyDescent="0.25">
      <c r="A161" s="1"/>
      <c r="B161" s="1"/>
      <c r="C161" s="1"/>
      <c r="D161" s="1"/>
      <c r="E161" s="1"/>
      <c r="F161" s="1"/>
      <c r="G161" s="1"/>
      <c r="H161" s="5" t="s">
        <v>587</v>
      </c>
      <c r="I161" s="5" t="s">
        <v>1815</v>
      </c>
      <c r="J161" s="5">
        <f>$J$148</f>
        <v>800</v>
      </c>
      <c r="K161" s="5" t="str">
        <f t="shared" si="5"/>
        <v>mm</v>
      </c>
      <c r="L161" s="10" t="s">
        <v>1813</v>
      </c>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c r="LJ161" t="str">
        <f t="shared" si="3"/>
        <v/>
      </c>
    </row>
    <row r="162" spans="1:322" x14ac:dyDescent="0.25">
      <c r="A162" s="1"/>
      <c r="B162" s="1"/>
      <c r="C162" s="1"/>
      <c r="D162" s="1"/>
      <c r="E162" s="1"/>
      <c r="F162" s="1"/>
      <c r="G162" s="1"/>
      <c r="H162" s="5" t="s">
        <v>588</v>
      </c>
      <c r="I162" s="5" t="s">
        <v>1816</v>
      </c>
      <c r="J162" s="5">
        <f>$J$148</f>
        <v>800</v>
      </c>
      <c r="K162" s="5" t="str">
        <f t="shared" si="5"/>
        <v>mm</v>
      </c>
      <c r="L162" s="10" t="s">
        <v>1813</v>
      </c>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c r="LJ162" t="str">
        <f t="shared" si="3"/>
        <v/>
      </c>
    </row>
    <row r="163" spans="1:322" x14ac:dyDescent="0.25">
      <c r="A163" s="1"/>
      <c r="B163" s="1"/>
      <c r="C163" s="1"/>
      <c r="D163" s="1"/>
      <c r="E163" s="1"/>
      <c r="F163" s="1"/>
      <c r="G163" s="1"/>
      <c r="H163" s="5" t="s">
        <v>610</v>
      </c>
      <c r="I163" s="5" t="s">
        <v>1817</v>
      </c>
      <c r="J163" s="5">
        <f>$J$150</f>
        <v>200</v>
      </c>
      <c r="K163" s="5" t="str">
        <f t="shared" si="5"/>
        <v>mm</v>
      </c>
      <c r="L163" s="10" t="s">
        <v>1813</v>
      </c>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c r="LJ163" t="str">
        <f t="shared" si="3"/>
        <v/>
      </c>
    </row>
    <row r="164" spans="1:322" x14ac:dyDescent="0.25">
      <c r="A164" s="1"/>
      <c r="B164" s="1"/>
      <c r="C164" s="1"/>
      <c r="D164" s="1"/>
      <c r="E164" s="1"/>
      <c r="F164" s="1"/>
      <c r="G164" s="1"/>
      <c r="H164" s="5" t="s">
        <v>611</v>
      </c>
      <c r="I164" s="5" t="s">
        <v>1818</v>
      </c>
      <c r="J164" s="5">
        <f>$J$150</f>
        <v>200</v>
      </c>
      <c r="K164" s="5" t="str">
        <f t="shared" si="5"/>
        <v>mm</v>
      </c>
      <c r="L164" s="10" t="s">
        <v>1813</v>
      </c>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c r="LJ164" t="str">
        <f t="shared" si="3"/>
        <v/>
      </c>
    </row>
    <row r="165" spans="1:322" x14ac:dyDescent="0.25">
      <c r="A165" s="1"/>
      <c r="B165" s="1"/>
      <c r="C165" s="1"/>
      <c r="D165" s="1"/>
      <c r="E165" s="1"/>
      <c r="F165" s="1"/>
      <c r="G165" s="1"/>
      <c r="H165" s="5" t="s">
        <v>612</v>
      </c>
      <c r="I165" s="5" t="s">
        <v>613</v>
      </c>
      <c r="J165" s="5">
        <f>$J$151</f>
        <v>500</v>
      </c>
      <c r="K165" s="5" t="str">
        <f t="shared" si="5"/>
        <v>mm</v>
      </c>
      <c r="L165" s="10" t="s">
        <v>1813</v>
      </c>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c r="LJ165" t="str">
        <f t="shared" si="3"/>
        <v/>
      </c>
    </row>
    <row r="166" spans="1:322" x14ac:dyDescent="0.25">
      <c r="A166" s="1"/>
      <c r="B166" s="1"/>
      <c r="C166" s="1"/>
      <c r="D166" s="1"/>
      <c r="E166" s="1"/>
      <c r="F166" s="1"/>
      <c r="G166" s="1"/>
      <c r="H166" s="5" t="s">
        <v>614</v>
      </c>
      <c r="I166" s="5" t="s">
        <v>615</v>
      </c>
      <c r="J166" s="5">
        <f>$J$151</f>
        <v>500</v>
      </c>
      <c r="K166" s="5" t="str">
        <f t="shared" si="5"/>
        <v>mm</v>
      </c>
      <c r="L166" s="10" t="s">
        <v>1813</v>
      </c>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c r="LJ166" t="str">
        <f t="shared" si="3"/>
        <v/>
      </c>
    </row>
    <row r="167" spans="1:322" x14ac:dyDescent="0.25">
      <c r="A167" s="1"/>
      <c r="B167" s="1"/>
      <c r="C167" s="1"/>
      <c r="D167" s="1"/>
      <c r="E167" s="1"/>
      <c r="F167" s="1"/>
      <c r="G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c r="LJ167" t="str">
        <f t="shared" si="3"/>
        <v/>
      </c>
    </row>
    <row r="168" spans="1:322" x14ac:dyDescent="0.25">
      <c r="A168" s="1"/>
      <c r="B168" s="1"/>
      <c r="C168" s="1"/>
      <c r="D168" s="1"/>
      <c r="E168" s="1"/>
      <c r="F168" s="1"/>
      <c r="G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c r="LJ168" t="str">
        <f t="shared" si="3"/>
        <v/>
      </c>
    </row>
    <row r="169" spans="1:322" x14ac:dyDescent="0.25">
      <c r="A169" s="1"/>
      <c r="B169" s="1"/>
      <c r="C169" s="1"/>
      <c r="D169" s="1"/>
      <c r="E169" s="1"/>
      <c r="F169" s="1"/>
      <c r="G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c r="LJ169" t="str">
        <f t="shared" si="3"/>
        <v/>
      </c>
    </row>
    <row r="170" spans="1:322" x14ac:dyDescent="0.25">
      <c r="A170" s="1"/>
      <c r="B170" s="1"/>
      <c r="C170" s="1"/>
      <c r="D170" s="1"/>
      <c r="E170" s="1"/>
      <c r="F170" s="1"/>
      <c r="G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c r="LJ170" t="str">
        <f t="shared" si="3"/>
        <v/>
      </c>
    </row>
    <row r="171" spans="1:322" x14ac:dyDescent="0.25">
      <c r="A171" s="1"/>
      <c r="B171" s="1"/>
      <c r="C171" s="1"/>
      <c r="D171" s="1"/>
      <c r="E171" s="1"/>
      <c r="F171" s="1"/>
      <c r="G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c r="LJ171" t="str">
        <f t="shared" si="3"/>
        <v/>
      </c>
    </row>
    <row r="172" spans="1:322" x14ac:dyDescent="0.25">
      <c r="A172" s="1"/>
      <c r="B172" s="1"/>
      <c r="C172" s="1"/>
      <c r="D172" s="1"/>
      <c r="E172" s="1"/>
      <c r="F172" s="1"/>
      <c r="G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c r="LJ172" t="str">
        <f t="shared" si="3"/>
        <v/>
      </c>
    </row>
    <row r="173" spans="1:322" x14ac:dyDescent="0.25">
      <c r="A173" s="1"/>
      <c r="B173" s="1"/>
      <c r="C173" s="1"/>
      <c r="D173" s="1"/>
      <c r="E173" s="1"/>
      <c r="F173" s="1"/>
      <c r="G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c r="LJ173" t="str">
        <f t="shared" si="3"/>
        <v/>
      </c>
    </row>
    <row r="174" spans="1:322" x14ac:dyDescent="0.25">
      <c r="A174" s="1"/>
      <c r="B174" s="1"/>
      <c r="C174" s="1"/>
      <c r="D174" s="1"/>
      <c r="E174" s="1"/>
      <c r="F174" s="1"/>
      <c r="G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c r="LJ174" t="str">
        <f t="shared" si="3"/>
        <v/>
      </c>
    </row>
    <row r="175" spans="1:322" x14ac:dyDescent="0.25">
      <c r="A175" s="1"/>
      <c r="B175" s="1"/>
      <c r="C175" s="1"/>
      <c r="D175" s="1"/>
      <c r="E175" s="1"/>
      <c r="F175" s="1"/>
      <c r="G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c r="LJ175" t="str">
        <f t="shared" si="3"/>
        <v/>
      </c>
    </row>
    <row r="176" spans="1:322" x14ac:dyDescent="0.25">
      <c r="A176" s="1"/>
      <c r="B176" s="1"/>
      <c r="C176" s="1"/>
      <c r="D176" s="1"/>
      <c r="E176" s="1"/>
      <c r="F176" s="1"/>
      <c r="G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c r="LJ176" t="str">
        <f t="shared" si="3"/>
        <v/>
      </c>
    </row>
    <row r="177" spans="1:322" x14ac:dyDescent="0.25">
      <c r="A177" s="1"/>
      <c r="B177" s="1"/>
      <c r="C177" s="1"/>
      <c r="D177" s="1"/>
      <c r="E177" s="1"/>
      <c r="F177" s="1"/>
      <c r="G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c r="LJ177" t="str">
        <f t="shared" si="3"/>
        <v/>
      </c>
    </row>
    <row r="178" spans="1:322" x14ac:dyDescent="0.25">
      <c r="A178" s="1"/>
      <c r="B178" s="1"/>
      <c r="C178" s="1"/>
      <c r="D178" s="1"/>
      <c r="E178" s="1"/>
      <c r="F178" s="1"/>
      <c r="G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c r="LJ178" t="str">
        <f t="shared" si="3"/>
        <v/>
      </c>
    </row>
    <row r="179" spans="1:322" x14ac:dyDescent="0.25">
      <c r="A179" s="1"/>
      <c r="B179" s="1"/>
      <c r="C179" s="1"/>
      <c r="D179" s="1"/>
      <c r="E179" s="1"/>
      <c r="F179" s="1"/>
      <c r="G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c r="LJ179" t="str">
        <f t="shared" si="3"/>
        <v/>
      </c>
    </row>
    <row r="180" spans="1:322" x14ac:dyDescent="0.25">
      <c r="A180" s="1"/>
      <c r="B180" s="1"/>
      <c r="C180" s="1"/>
      <c r="D180" s="1"/>
      <c r="E180" s="1"/>
      <c r="F180" s="1"/>
      <c r="G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c r="LJ180" t="str">
        <f t="shared" si="3"/>
        <v/>
      </c>
    </row>
    <row r="181" spans="1:322" x14ac:dyDescent="0.25">
      <c r="A181" s="1"/>
      <c r="B181" s="1"/>
      <c r="C181" s="1"/>
      <c r="D181" s="1"/>
      <c r="E181" s="1"/>
      <c r="F181" s="1"/>
      <c r="G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c r="LJ181" t="str">
        <f t="shared" si="3"/>
        <v/>
      </c>
    </row>
    <row r="182" spans="1:322" x14ac:dyDescent="0.25">
      <c r="A182" s="1"/>
      <c r="B182" s="1"/>
      <c r="C182" s="1"/>
      <c r="D182" s="1"/>
      <c r="E182" s="1"/>
      <c r="F182" s="1"/>
      <c r="G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c r="LJ182" t="str">
        <f t="shared" si="3"/>
        <v/>
      </c>
    </row>
    <row r="183" spans="1:322" x14ac:dyDescent="0.25">
      <c r="A183" s="1"/>
      <c r="B183" s="1"/>
      <c r="C183" s="1"/>
      <c r="D183" s="1"/>
      <c r="E183" s="1"/>
      <c r="F183" s="1"/>
      <c r="G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c r="LJ183" t="str">
        <f t="shared" si="3"/>
        <v/>
      </c>
    </row>
    <row r="184" spans="1:322" x14ac:dyDescent="0.25">
      <c r="A184" s="1"/>
      <c r="B184" s="1"/>
      <c r="C184" s="1"/>
      <c r="D184" s="1"/>
      <c r="E184" s="1"/>
      <c r="F184" s="1"/>
      <c r="G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c r="LJ184" t="str">
        <f t="shared" si="3"/>
        <v/>
      </c>
    </row>
    <row r="185" spans="1:322" x14ac:dyDescent="0.25">
      <c r="A185" s="1"/>
      <c r="B185" s="1"/>
      <c r="C185" s="1"/>
      <c r="D185" s="1"/>
      <c r="E185" s="1"/>
      <c r="F185" s="1"/>
      <c r="G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c r="LJ185" t="str">
        <f t="shared" si="3"/>
        <v/>
      </c>
    </row>
    <row r="186" spans="1:322" x14ac:dyDescent="0.25">
      <c r="A186" s="1"/>
      <c r="B186" s="1"/>
      <c r="C186" s="1"/>
      <c r="D186" s="1"/>
      <c r="E186" s="1"/>
      <c r="F186" s="1"/>
      <c r="G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c r="LJ186" t="str">
        <f t="shared" si="3"/>
        <v/>
      </c>
    </row>
    <row r="187" spans="1:322" x14ac:dyDescent="0.25">
      <c r="A187" s="1"/>
      <c r="B187" s="1"/>
      <c r="C187" s="1"/>
      <c r="D187" s="1"/>
      <c r="E187" s="1"/>
      <c r="F187" s="1"/>
      <c r="G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c r="LJ187" t="str">
        <f t="shared" si="3"/>
        <v/>
      </c>
    </row>
    <row r="188" spans="1:322" x14ac:dyDescent="0.25">
      <c r="A188" s="1"/>
      <c r="B188" s="1"/>
      <c r="C188" s="1"/>
      <c r="D188" s="1"/>
      <c r="E188" s="1"/>
      <c r="F188" s="1"/>
      <c r="G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c r="LJ188" t="str">
        <f t="shared" si="3"/>
        <v/>
      </c>
    </row>
    <row r="189" spans="1:322" x14ac:dyDescent="0.25">
      <c r="A189" s="1"/>
      <c r="B189" s="1"/>
      <c r="C189" s="1"/>
      <c r="D189" s="1"/>
      <c r="E189" s="1"/>
      <c r="F189" s="1"/>
      <c r="G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c r="LJ189" t="str">
        <f t="shared" si="3"/>
        <v/>
      </c>
    </row>
    <row r="190" spans="1:322" x14ac:dyDescent="0.25">
      <c r="A190" s="1"/>
      <c r="B190" s="1"/>
      <c r="C190" s="1"/>
      <c r="D190" s="1"/>
      <c r="E190" s="1"/>
      <c r="F190" s="1"/>
      <c r="G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c r="LJ190" t="str">
        <f t="shared" si="3"/>
        <v/>
      </c>
    </row>
    <row r="191" spans="1:322" x14ac:dyDescent="0.25">
      <c r="A191" s="1"/>
      <c r="B191" s="1"/>
      <c r="C191" s="1"/>
      <c r="D191" s="1"/>
      <c r="E191" s="1"/>
      <c r="F191" s="1"/>
      <c r="G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c r="LJ191" t="str">
        <f t="shared" si="3"/>
        <v/>
      </c>
    </row>
    <row r="192" spans="1:322" x14ac:dyDescent="0.25">
      <c r="A192" s="1"/>
      <c r="B192" s="1"/>
      <c r="C192" s="1"/>
      <c r="D192" s="1"/>
      <c r="E192" s="1"/>
      <c r="F192" s="1"/>
      <c r="G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c r="LJ192" t="str">
        <f t="shared" si="3"/>
        <v/>
      </c>
    </row>
    <row r="193" spans="1:322" x14ac:dyDescent="0.25">
      <c r="A193" s="1"/>
      <c r="B193" s="1"/>
      <c r="C193" s="1"/>
      <c r="D193" s="1"/>
      <c r="E193" s="1"/>
      <c r="F193" s="1"/>
      <c r="G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c r="LJ193" t="str">
        <f t="shared" si="3"/>
        <v/>
      </c>
    </row>
    <row r="194" spans="1:322" x14ac:dyDescent="0.25">
      <c r="A194" s="1"/>
      <c r="B194" s="1"/>
      <c r="C194" s="1"/>
      <c r="D194" s="1"/>
      <c r="E194" s="1"/>
      <c r="F194" s="1"/>
      <c r="G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c r="LJ194" t="str">
        <f t="shared" ref="LJ194:LJ257" si="6">IF(ROW(A193)&gt;ROWS(rngLoadCombinations)-1,"",INDEX(rngLoadCombinations,ROW(A193)+1,1))</f>
        <v/>
      </c>
    </row>
    <row r="195" spans="1:322" x14ac:dyDescent="0.25">
      <c r="A195" s="1"/>
      <c r="B195" s="1"/>
      <c r="C195" s="1"/>
      <c r="D195" s="1"/>
      <c r="E195" s="1"/>
      <c r="F195" s="1"/>
      <c r="G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c r="LJ195" t="str">
        <f t="shared" si="6"/>
        <v/>
      </c>
    </row>
    <row r="196" spans="1:322" x14ac:dyDescent="0.25">
      <c r="A196" s="1"/>
      <c r="B196" s="1"/>
      <c r="C196" s="1"/>
      <c r="D196" s="1"/>
      <c r="E196" s="1"/>
      <c r="F196" s="1"/>
      <c r="G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c r="LJ196" t="str">
        <f t="shared" si="6"/>
        <v/>
      </c>
    </row>
    <row r="197" spans="1:322" x14ac:dyDescent="0.25">
      <c r="A197" s="1"/>
      <c r="B197" s="1"/>
      <c r="C197" s="1"/>
      <c r="D197" s="1"/>
      <c r="E197" s="1"/>
      <c r="F197" s="1"/>
      <c r="G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c r="LJ197" t="str">
        <f t="shared" si="6"/>
        <v/>
      </c>
    </row>
    <row r="198" spans="1:322" x14ac:dyDescent="0.25">
      <c r="A198" s="1"/>
      <c r="B198" s="1"/>
      <c r="C198" s="1"/>
      <c r="D198" s="1"/>
      <c r="E198" s="1"/>
      <c r="F198" s="1"/>
      <c r="G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c r="LJ198" t="str">
        <f t="shared" si="6"/>
        <v/>
      </c>
    </row>
    <row r="199" spans="1:322" x14ac:dyDescent="0.25">
      <c r="A199" s="1"/>
      <c r="B199" s="1"/>
      <c r="C199" s="1"/>
      <c r="D199" s="1"/>
      <c r="E199" s="1"/>
      <c r="F199" s="1"/>
      <c r="G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c r="LJ199" t="str">
        <f t="shared" si="6"/>
        <v/>
      </c>
    </row>
    <row r="200" spans="1:322" x14ac:dyDescent="0.25">
      <c r="A200" s="1"/>
      <c r="B200" s="1"/>
      <c r="C200" s="1"/>
      <c r="D200" s="1"/>
      <c r="E200" s="1"/>
      <c r="F200" s="1"/>
      <c r="G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c r="LJ200" t="str">
        <f t="shared" si="6"/>
        <v/>
      </c>
    </row>
    <row r="201" spans="1:322" x14ac:dyDescent="0.25">
      <c r="A201" s="1"/>
      <c r="B201" s="1"/>
      <c r="C201" s="1"/>
      <c r="D201" s="1"/>
      <c r="E201" s="1"/>
      <c r="F201" s="1"/>
      <c r="G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c r="LJ201" t="str">
        <f t="shared" si="6"/>
        <v/>
      </c>
    </row>
    <row r="202" spans="1:322" x14ac:dyDescent="0.25">
      <c r="A202" s="1"/>
      <c r="B202" s="1"/>
      <c r="C202" s="1"/>
      <c r="D202" s="1"/>
      <c r="E202" s="1"/>
      <c r="F202" s="1"/>
      <c r="G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c r="LJ202" t="str">
        <f t="shared" si="6"/>
        <v/>
      </c>
    </row>
    <row r="203" spans="1:322" x14ac:dyDescent="0.25">
      <c r="A203" s="1"/>
      <c r="B203" s="1"/>
      <c r="C203" s="1"/>
      <c r="D203" s="1"/>
      <c r="E203" s="1"/>
      <c r="F203" s="1"/>
      <c r="G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c r="LJ203" t="str">
        <f t="shared" si="6"/>
        <v/>
      </c>
    </row>
    <row r="204" spans="1:322" x14ac:dyDescent="0.25">
      <c r="A204" s="1"/>
      <c r="B204" s="1"/>
      <c r="C204" s="1"/>
      <c r="D204" s="1"/>
      <c r="E204" s="1"/>
      <c r="F204" s="1"/>
      <c r="G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c r="LJ204" t="str">
        <f t="shared" si="6"/>
        <v/>
      </c>
    </row>
    <row r="205" spans="1:322" x14ac:dyDescent="0.25">
      <c r="A205" s="1"/>
      <c r="B205" s="1"/>
      <c r="C205" s="1"/>
      <c r="D205" s="1"/>
      <c r="E205" s="1"/>
      <c r="F205" s="1"/>
      <c r="G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c r="LJ205" t="str">
        <f t="shared" si="6"/>
        <v/>
      </c>
    </row>
    <row r="206" spans="1:322" x14ac:dyDescent="0.25">
      <c r="A206" s="1"/>
      <c r="B206" s="1"/>
      <c r="C206" s="1"/>
      <c r="D206" s="1"/>
      <c r="E206" s="1"/>
      <c r="F206" s="1"/>
      <c r="G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c r="LJ206" t="str">
        <f t="shared" si="6"/>
        <v/>
      </c>
    </row>
    <row r="207" spans="1:322" x14ac:dyDescent="0.25">
      <c r="A207" s="1"/>
      <c r="B207" s="1"/>
      <c r="C207" s="1"/>
      <c r="D207" s="1"/>
      <c r="E207" s="1"/>
      <c r="F207" s="1"/>
      <c r="G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c r="LJ207" t="str">
        <f t="shared" si="6"/>
        <v/>
      </c>
    </row>
    <row r="208" spans="1:322" x14ac:dyDescent="0.25">
      <c r="A208" s="1"/>
      <c r="B208" s="1"/>
      <c r="C208" s="1"/>
      <c r="D208" s="1"/>
      <c r="E208" s="1"/>
      <c r="F208" s="1"/>
      <c r="G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c r="LJ208" t="str">
        <f t="shared" si="6"/>
        <v/>
      </c>
    </row>
    <row r="209" spans="1:322" x14ac:dyDescent="0.25">
      <c r="A209" s="1"/>
      <c r="B209" s="1"/>
      <c r="C209" s="1"/>
      <c r="D209" s="1"/>
      <c r="E209" s="1"/>
      <c r="F209" s="1"/>
      <c r="G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c r="LJ209" t="str">
        <f t="shared" si="6"/>
        <v/>
      </c>
    </row>
    <row r="210" spans="1:322" x14ac:dyDescent="0.25">
      <c r="A210" s="1"/>
      <c r="B210" s="1"/>
      <c r="C210" s="1"/>
      <c r="D210" s="1"/>
      <c r="E210" s="1"/>
      <c r="F210" s="1"/>
      <c r="G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c r="LJ210" t="str">
        <f t="shared" si="6"/>
        <v/>
      </c>
    </row>
    <row r="211" spans="1:322" x14ac:dyDescent="0.25">
      <c r="A211" s="1"/>
      <c r="B211" s="1"/>
      <c r="C211" s="1"/>
      <c r="D211" s="1"/>
      <c r="E211" s="1"/>
      <c r="F211" s="1"/>
      <c r="G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c r="LJ211" t="str">
        <f t="shared" si="6"/>
        <v/>
      </c>
    </row>
    <row r="212" spans="1:322" x14ac:dyDescent="0.25">
      <c r="A212" s="1"/>
      <c r="B212" s="1"/>
      <c r="C212" s="1"/>
      <c r="D212" s="1"/>
      <c r="E212" s="1"/>
      <c r="F212" s="1"/>
      <c r="G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c r="LJ212" t="str">
        <f t="shared" si="6"/>
        <v/>
      </c>
    </row>
    <row r="213" spans="1:322" x14ac:dyDescent="0.25">
      <c r="A213" s="1"/>
      <c r="B213" s="1"/>
      <c r="C213" s="1"/>
      <c r="D213" s="1"/>
      <c r="E213" s="1"/>
      <c r="F213" s="1"/>
      <c r="G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c r="LJ213" t="str">
        <f t="shared" si="6"/>
        <v/>
      </c>
    </row>
    <row r="214" spans="1:322" x14ac:dyDescent="0.25">
      <c r="A214" s="1"/>
      <c r="B214" s="1"/>
      <c r="C214" s="1"/>
      <c r="D214" s="1"/>
      <c r="E214" s="1"/>
      <c r="F214" s="1"/>
      <c r="G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c r="LJ214" t="str">
        <f t="shared" si="6"/>
        <v/>
      </c>
    </row>
    <row r="215" spans="1:322" x14ac:dyDescent="0.25">
      <c r="A215" s="1"/>
      <c r="B215" s="1"/>
      <c r="C215" s="1"/>
      <c r="D215" s="1"/>
      <c r="E215" s="1"/>
      <c r="F215" s="1"/>
      <c r="G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c r="LJ215" t="str">
        <f t="shared" si="6"/>
        <v/>
      </c>
    </row>
    <row r="216" spans="1:322" x14ac:dyDescent="0.25">
      <c r="A216" s="1"/>
      <c r="B216" s="1"/>
      <c r="C216" s="1"/>
      <c r="D216" s="1"/>
      <c r="E216" s="1"/>
      <c r="F216" s="1"/>
      <c r="G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c r="LJ216" t="str">
        <f t="shared" si="6"/>
        <v/>
      </c>
    </row>
    <row r="217" spans="1:322" x14ac:dyDescent="0.25">
      <c r="A217" s="1"/>
      <c r="B217" s="1"/>
      <c r="C217" s="1"/>
      <c r="D217" s="1"/>
      <c r="E217" s="1"/>
      <c r="F217" s="1"/>
      <c r="G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c r="LJ217" t="str">
        <f t="shared" si="6"/>
        <v/>
      </c>
    </row>
    <row r="218" spans="1:322" x14ac:dyDescent="0.25">
      <c r="A218" s="1"/>
      <c r="B218" s="1"/>
      <c r="C218" s="1"/>
      <c r="D218" s="1"/>
      <c r="E218" s="1"/>
      <c r="F218" s="1"/>
      <c r="G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c r="LJ218" t="str">
        <f t="shared" si="6"/>
        <v/>
      </c>
    </row>
    <row r="219" spans="1:322" x14ac:dyDescent="0.25">
      <c r="A219" s="1"/>
      <c r="B219" s="1"/>
      <c r="C219" s="1"/>
      <c r="D219" s="1"/>
      <c r="E219" s="1"/>
      <c r="F219" s="1"/>
      <c r="G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c r="LJ219" t="str">
        <f t="shared" si="6"/>
        <v/>
      </c>
    </row>
    <row r="220" spans="1:322"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c r="LJ220" t="str">
        <f t="shared" si="6"/>
        <v/>
      </c>
    </row>
    <row r="221" spans="1:322"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c r="LJ221" t="str">
        <f t="shared" si="6"/>
        <v/>
      </c>
    </row>
    <row r="222" spans="1:322"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c r="LJ222" t="str">
        <f t="shared" si="6"/>
        <v/>
      </c>
    </row>
    <row r="223" spans="1:322"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c r="LJ223" t="str">
        <f t="shared" si="6"/>
        <v/>
      </c>
    </row>
    <row r="224" spans="1:322"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c r="LJ224" t="str">
        <f t="shared" si="6"/>
        <v/>
      </c>
    </row>
    <row r="225" spans="1:322"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c r="LJ225" t="str">
        <f t="shared" si="6"/>
        <v/>
      </c>
    </row>
    <row r="226" spans="1:322"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c r="LJ226" t="str">
        <f t="shared" si="6"/>
        <v/>
      </c>
    </row>
    <row r="227" spans="1:322"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c r="LJ227" t="str">
        <f t="shared" si="6"/>
        <v/>
      </c>
    </row>
    <row r="228" spans="1:322"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c r="LJ228" t="str">
        <f t="shared" si="6"/>
        <v/>
      </c>
    </row>
    <row r="229" spans="1:322"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c r="LJ229" t="str">
        <f t="shared" si="6"/>
        <v/>
      </c>
    </row>
    <row r="230" spans="1:322"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c r="LJ230" t="str">
        <f t="shared" si="6"/>
        <v/>
      </c>
    </row>
    <row r="231" spans="1:322"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c r="LJ231" t="str">
        <f t="shared" si="6"/>
        <v/>
      </c>
    </row>
    <row r="232" spans="1:322"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c r="LJ232" t="str">
        <f t="shared" si="6"/>
        <v/>
      </c>
    </row>
    <row r="233" spans="1:322"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c r="LJ233" t="str">
        <f t="shared" si="6"/>
        <v/>
      </c>
    </row>
    <row r="234" spans="1:322"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c r="LJ234" t="str">
        <f t="shared" si="6"/>
        <v/>
      </c>
    </row>
    <row r="235" spans="1:322"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c r="LJ235" t="str">
        <f t="shared" si="6"/>
        <v/>
      </c>
    </row>
    <row r="236" spans="1:322"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c r="LJ236" t="str">
        <f t="shared" si="6"/>
        <v/>
      </c>
    </row>
    <row r="237" spans="1:322"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c r="LJ237" t="str">
        <f t="shared" si="6"/>
        <v/>
      </c>
    </row>
    <row r="238" spans="1:322"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c r="LJ238" t="str">
        <f t="shared" si="6"/>
        <v/>
      </c>
    </row>
    <row r="239" spans="1:322"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c r="LJ239" t="str">
        <f t="shared" si="6"/>
        <v/>
      </c>
    </row>
    <row r="240" spans="1:322"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c r="LJ240" t="str">
        <f t="shared" si="6"/>
        <v/>
      </c>
    </row>
    <row r="241" spans="1:322"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c r="LJ241" t="str">
        <f t="shared" si="6"/>
        <v/>
      </c>
    </row>
    <row r="242" spans="1:322"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c r="LJ242" t="str">
        <f t="shared" si="6"/>
        <v/>
      </c>
    </row>
    <row r="243" spans="1:322"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c r="LJ243" t="str">
        <f t="shared" si="6"/>
        <v/>
      </c>
    </row>
    <row r="244" spans="1:322"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c r="LJ244" t="str">
        <f t="shared" si="6"/>
        <v/>
      </c>
    </row>
    <row r="245" spans="1:322"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c r="LJ245" t="str">
        <f t="shared" si="6"/>
        <v/>
      </c>
    </row>
    <row r="246" spans="1:322"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c r="LJ246" t="str">
        <f t="shared" si="6"/>
        <v/>
      </c>
    </row>
    <row r="247" spans="1:322"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c r="LJ247" t="str">
        <f t="shared" si="6"/>
        <v/>
      </c>
    </row>
    <row r="248" spans="1:322"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c r="LJ248" t="str">
        <f t="shared" si="6"/>
        <v/>
      </c>
    </row>
    <row r="249" spans="1:322"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c r="LJ249" t="str">
        <f t="shared" si="6"/>
        <v/>
      </c>
    </row>
    <row r="250" spans="1:322"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c r="LJ250" t="str">
        <f t="shared" si="6"/>
        <v/>
      </c>
    </row>
    <row r="251" spans="1:322"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c r="LJ251" t="str">
        <f t="shared" si="6"/>
        <v/>
      </c>
    </row>
    <row r="252" spans="1:322"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c r="LJ252" t="str">
        <f t="shared" si="6"/>
        <v/>
      </c>
    </row>
    <row r="253" spans="1:322"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c r="LJ253" t="str">
        <f t="shared" si="6"/>
        <v/>
      </c>
    </row>
    <row r="254" spans="1:322"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c r="LJ254" t="str">
        <f t="shared" si="6"/>
        <v/>
      </c>
    </row>
    <row r="255" spans="1:322"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c r="LJ255" t="str">
        <f t="shared" si="6"/>
        <v/>
      </c>
    </row>
    <row r="256" spans="1:322"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c r="LJ256" t="str">
        <f t="shared" si="6"/>
        <v/>
      </c>
    </row>
    <row r="257" spans="1:322"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c r="LJ257" t="str">
        <f t="shared" si="6"/>
        <v/>
      </c>
    </row>
    <row r="258" spans="1:322"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c r="LJ258" t="str">
        <f t="shared" ref="LJ258:LJ321" si="7">IF(ROW(A257)&gt;ROWS(rngLoadCombinations)-1,"",INDEX(rngLoadCombinations,ROW(A257)+1,1))</f>
        <v/>
      </c>
    </row>
    <row r="259" spans="1:322"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c r="LJ259" t="str">
        <f t="shared" si="7"/>
        <v/>
      </c>
    </row>
    <row r="260" spans="1:322"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c r="LJ260" t="str">
        <f t="shared" si="7"/>
        <v/>
      </c>
    </row>
    <row r="261" spans="1:322" x14ac:dyDescent="0.25">
      <c r="LJ261" t="str">
        <f t="shared" si="7"/>
        <v/>
      </c>
    </row>
    <row r="262" spans="1:322" x14ac:dyDescent="0.25">
      <c r="LJ262" t="str">
        <f t="shared" si="7"/>
        <v/>
      </c>
    </row>
    <row r="263" spans="1:322" x14ac:dyDescent="0.25">
      <c r="LJ263" t="str">
        <f t="shared" si="7"/>
        <v/>
      </c>
    </row>
    <row r="264" spans="1:322" x14ac:dyDescent="0.25">
      <c r="LJ264" t="str">
        <f t="shared" si="7"/>
        <v/>
      </c>
    </row>
    <row r="265" spans="1:322" x14ac:dyDescent="0.25">
      <c r="LJ265" t="str">
        <f t="shared" si="7"/>
        <v/>
      </c>
    </row>
    <row r="266" spans="1:322" x14ac:dyDescent="0.25">
      <c r="LJ266" t="str">
        <f t="shared" si="7"/>
        <v/>
      </c>
    </row>
    <row r="267" spans="1:322" x14ac:dyDescent="0.25">
      <c r="LJ267" t="str">
        <f t="shared" si="7"/>
        <v/>
      </c>
    </row>
    <row r="268" spans="1:322" x14ac:dyDescent="0.25">
      <c r="LJ268" t="str">
        <f t="shared" si="7"/>
        <v/>
      </c>
    </row>
    <row r="269" spans="1:322" x14ac:dyDescent="0.25">
      <c r="LJ269" t="str">
        <f t="shared" si="7"/>
        <v/>
      </c>
    </row>
    <row r="270" spans="1:322" x14ac:dyDescent="0.25">
      <c r="LJ270" t="str">
        <f t="shared" si="7"/>
        <v/>
      </c>
    </row>
    <row r="271" spans="1:322" x14ac:dyDescent="0.25">
      <c r="LJ271" t="str">
        <f t="shared" si="7"/>
        <v/>
      </c>
    </row>
    <row r="272" spans="1:322" x14ac:dyDescent="0.25">
      <c r="LJ272" t="str">
        <f t="shared" si="7"/>
        <v/>
      </c>
    </row>
    <row r="273" spans="322:322" x14ac:dyDescent="0.25">
      <c r="LJ273" t="str">
        <f t="shared" si="7"/>
        <v/>
      </c>
    </row>
    <row r="274" spans="322:322" x14ac:dyDescent="0.25">
      <c r="LJ274" t="str">
        <f t="shared" si="7"/>
        <v/>
      </c>
    </row>
    <row r="275" spans="322:322" x14ac:dyDescent="0.25">
      <c r="LJ275" t="str">
        <f t="shared" si="7"/>
        <v/>
      </c>
    </row>
    <row r="276" spans="322:322" x14ac:dyDescent="0.25">
      <c r="LJ276" t="str">
        <f t="shared" si="7"/>
        <v/>
      </c>
    </row>
    <row r="277" spans="322:322" x14ac:dyDescent="0.25">
      <c r="LJ277" t="str">
        <f t="shared" si="7"/>
        <v/>
      </c>
    </row>
    <row r="278" spans="322:322" x14ac:dyDescent="0.25">
      <c r="LJ278" t="str">
        <f t="shared" si="7"/>
        <v/>
      </c>
    </row>
    <row r="279" spans="322:322" x14ac:dyDescent="0.25">
      <c r="LJ279" t="str">
        <f t="shared" si="7"/>
        <v/>
      </c>
    </row>
    <row r="280" spans="322:322" x14ac:dyDescent="0.25">
      <c r="LJ280" t="str">
        <f t="shared" si="7"/>
        <v/>
      </c>
    </row>
    <row r="281" spans="322:322" x14ac:dyDescent="0.25">
      <c r="LJ281" t="str">
        <f t="shared" si="7"/>
        <v/>
      </c>
    </row>
    <row r="282" spans="322:322" x14ac:dyDescent="0.25">
      <c r="LJ282" t="str">
        <f t="shared" si="7"/>
        <v/>
      </c>
    </row>
    <row r="283" spans="322:322" x14ac:dyDescent="0.25">
      <c r="LJ283" t="str">
        <f t="shared" si="7"/>
        <v/>
      </c>
    </row>
    <row r="284" spans="322:322" x14ac:dyDescent="0.25">
      <c r="LJ284" t="str">
        <f t="shared" si="7"/>
        <v/>
      </c>
    </row>
    <row r="285" spans="322:322" x14ac:dyDescent="0.25">
      <c r="LJ285" t="str">
        <f t="shared" si="7"/>
        <v/>
      </c>
    </row>
    <row r="286" spans="322:322" x14ac:dyDescent="0.25">
      <c r="LJ286" t="str">
        <f t="shared" si="7"/>
        <v/>
      </c>
    </row>
    <row r="287" spans="322:322" x14ac:dyDescent="0.25">
      <c r="LJ287" t="str">
        <f t="shared" si="7"/>
        <v/>
      </c>
    </row>
    <row r="288" spans="322:322" x14ac:dyDescent="0.25">
      <c r="LJ288" t="str">
        <f t="shared" si="7"/>
        <v/>
      </c>
    </row>
    <row r="289" spans="322:322" x14ac:dyDescent="0.25">
      <c r="LJ289" t="str">
        <f t="shared" si="7"/>
        <v/>
      </c>
    </row>
    <row r="290" spans="322:322" x14ac:dyDescent="0.25">
      <c r="LJ290" t="str">
        <f t="shared" si="7"/>
        <v/>
      </c>
    </row>
    <row r="291" spans="322:322" x14ac:dyDescent="0.25">
      <c r="LJ291" t="str">
        <f t="shared" si="7"/>
        <v/>
      </c>
    </row>
    <row r="292" spans="322:322" x14ac:dyDescent="0.25">
      <c r="LJ292" t="str">
        <f t="shared" si="7"/>
        <v/>
      </c>
    </row>
    <row r="293" spans="322:322" x14ac:dyDescent="0.25">
      <c r="LJ293" t="str">
        <f t="shared" si="7"/>
        <v/>
      </c>
    </row>
    <row r="294" spans="322:322" x14ac:dyDescent="0.25">
      <c r="LJ294" t="str">
        <f t="shared" si="7"/>
        <v/>
      </c>
    </row>
    <row r="295" spans="322:322" x14ac:dyDescent="0.25">
      <c r="LJ295" t="str">
        <f t="shared" si="7"/>
        <v/>
      </c>
    </row>
    <row r="296" spans="322:322" x14ac:dyDescent="0.25">
      <c r="LJ296" t="str">
        <f t="shared" si="7"/>
        <v/>
      </c>
    </row>
    <row r="297" spans="322:322" x14ac:dyDescent="0.25">
      <c r="LJ297" t="str">
        <f t="shared" si="7"/>
        <v/>
      </c>
    </row>
    <row r="298" spans="322:322" x14ac:dyDescent="0.25">
      <c r="LJ298" t="str">
        <f t="shared" si="7"/>
        <v/>
      </c>
    </row>
    <row r="299" spans="322:322" x14ac:dyDescent="0.25">
      <c r="LJ299" t="str">
        <f t="shared" si="7"/>
        <v/>
      </c>
    </row>
    <row r="300" spans="322:322" x14ac:dyDescent="0.25">
      <c r="LJ300" t="str">
        <f t="shared" si="7"/>
        <v/>
      </c>
    </row>
    <row r="301" spans="322:322" x14ac:dyDescent="0.25">
      <c r="LJ301" t="str">
        <f t="shared" si="7"/>
        <v/>
      </c>
    </row>
    <row r="302" spans="322:322" x14ac:dyDescent="0.25">
      <c r="LJ302" t="str">
        <f t="shared" si="7"/>
        <v/>
      </c>
    </row>
    <row r="303" spans="322:322" x14ac:dyDescent="0.25">
      <c r="LJ303" t="str">
        <f t="shared" si="7"/>
        <v/>
      </c>
    </row>
    <row r="304" spans="322:322" x14ac:dyDescent="0.25">
      <c r="LJ304" t="str">
        <f t="shared" si="7"/>
        <v/>
      </c>
    </row>
    <row r="305" spans="322:322" x14ac:dyDescent="0.25">
      <c r="LJ305" t="str">
        <f t="shared" si="7"/>
        <v/>
      </c>
    </row>
    <row r="306" spans="322:322" x14ac:dyDescent="0.25">
      <c r="LJ306" t="str">
        <f t="shared" si="7"/>
        <v/>
      </c>
    </row>
    <row r="307" spans="322:322" x14ac:dyDescent="0.25">
      <c r="LJ307" t="str">
        <f t="shared" si="7"/>
        <v/>
      </c>
    </row>
    <row r="308" spans="322:322" x14ac:dyDescent="0.25">
      <c r="LJ308" t="str">
        <f t="shared" si="7"/>
        <v/>
      </c>
    </row>
    <row r="309" spans="322:322" x14ac:dyDescent="0.25">
      <c r="LJ309" t="str">
        <f t="shared" si="7"/>
        <v/>
      </c>
    </row>
    <row r="310" spans="322:322" x14ac:dyDescent="0.25">
      <c r="LJ310" t="str">
        <f t="shared" si="7"/>
        <v/>
      </c>
    </row>
    <row r="311" spans="322:322" x14ac:dyDescent="0.25">
      <c r="LJ311" t="str">
        <f t="shared" si="7"/>
        <v/>
      </c>
    </row>
    <row r="312" spans="322:322" x14ac:dyDescent="0.25">
      <c r="LJ312" t="str">
        <f t="shared" si="7"/>
        <v/>
      </c>
    </row>
    <row r="313" spans="322:322" x14ac:dyDescent="0.25">
      <c r="LJ313" t="str">
        <f t="shared" si="7"/>
        <v/>
      </c>
    </row>
    <row r="314" spans="322:322" x14ac:dyDescent="0.25">
      <c r="LJ314" t="str">
        <f t="shared" si="7"/>
        <v/>
      </c>
    </row>
    <row r="315" spans="322:322" x14ac:dyDescent="0.25">
      <c r="LJ315" t="str">
        <f t="shared" si="7"/>
        <v/>
      </c>
    </row>
    <row r="316" spans="322:322" x14ac:dyDescent="0.25">
      <c r="LJ316" t="str">
        <f t="shared" si="7"/>
        <v/>
      </c>
    </row>
    <row r="317" spans="322:322" x14ac:dyDescent="0.25">
      <c r="LJ317" t="str">
        <f t="shared" si="7"/>
        <v/>
      </c>
    </row>
    <row r="318" spans="322:322" x14ac:dyDescent="0.25">
      <c r="LJ318" t="str">
        <f t="shared" si="7"/>
        <v/>
      </c>
    </row>
    <row r="319" spans="322:322" x14ac:dyDescent="0.25">
      <c r="LJ319" t="str">
        <f t="shared" si="7"/>
        <v/>
      </c>
    </row>
    <row r="320" spans="322:322" x14ac:dyDescent="0.25">
      <c r="LJ320" t="str">
        <f t="shared" si="7"/>
        <v/>
      </c>
    </row>
    <row r="321" spans="322:322" x14ac:dyDescent="0.25">
      <c r="LJ321" t="str">
        <f t="shared" si="7"/>
        <v/>
      </c>
    </row>
    <row r="322" spans="322:322" x14ac:dyDescent="0.25">
      <c r="LJ322" t="str">
        <f t="shared" ref="LJ322:LJ385" si="8">IF(ROW(A321)&gt;ROWS(rngLoadCombinations)-1,"",INDEX(rngLoadCombinations,ROW(A321)+1,1))</f>
        <v/>
      </c>
    </row>
    <row r="323" spans="322:322" x14ac:dyDescent="0.25">
      <c r="LJ323" t="str">
        <f t="shared" si="8"/>
        <v/>
      </c>
    </row>
    <row r="324" spans="322:322" x14ac:dyDescent="0.25">
      <c r="LJ324" t="str">
        <f t="shared" si="8"/>
        <v/>
      </c>
    </row>
    <row r="325" spans="322:322" x14ac:dyDescent="0.25">
      <c r="LJ325" t="str">
        <f t="shared" si="8"/>
        <v/>
      </c>
    </row>
    <row r="326" spans="322:322" x14ac:dyDescent="0.25">
      <c r="LJ326" t="str">
        <f t="shared" si="8"/>
        <v/>
      </c>
    </row>
    <row r="327" spans="322:322" x14ac:dyDescent="0.25">
      <c r="LJ327" t="str">
        <f t="shared" si="8"/>
        <v/>
      </c>
    </row>
    <row r="328" spans="322:322" x14ac:dyDescent="0.25">
      <c r="LJ328" t="str">
        <f t="shared" si="8"/>
        <v/>
      </c>
    </row>
    <row r="329" spans="322:322" x14ac:dyDescent="0.25">
      <c r="LJ329" t="str">
        <f t="shared" si="8"/>
        <v/>
      </c>
    </row>
    <row r="330" spans="322:322" x14ac:dyDescent="0.25">
      <c r="LJ330" t="str">
        <f t="shared" si="8"/>
        <v/>
      </c>
    </row>
    <row r="331" spans="322:322" x14ac:dyDescent="0.25">
      <c r="LJ331" t="str">
        <f t="shared" si="8"/>
        <v/>
      </c>
    </row>
    <row r="332" spans="322:322" x14ac:dyDescent="0.25">
      <c r="LJ332" t="str">
        <f t="shared" si="8"/>
        <v/>
      </c>
    </row>
    <row r="333" spans="322:322" x14ac:dyDescent="0.25">
      <c r="LJ333" t="str">
        <f t="shared" si="8"/>
        <v/>
      </c>
    </row>
    <row r="334" spans="322:322" x14ac:dyDescent="0.25">
      <c r="LJ334" t="str">
        <f t="shared" si="8"/>
        <v/>
      </c>
    </row>
    <row r="335" spans="322:322" x14ac:dyDescent="0.25">
      <c r="LJ335" t="str">
        <f t="shared" si="8"/>
        <v/>
      </c>
    </row>
    <row r="336" spans="322:322" x14ac:dyDescent="0.25">
      <c r="LJ336" t="str">
        <f t="shared" si="8"/>
        <v/>
      </c>
    </row>
    <row r="337" spans="322:322" x14ac:dyDescent="0.25">
      <c r="LJ337" t="str">
        <f t="shared" si="8"/>
        <v/>
      </c>
    </row>
    <row r="338" spans="322:322" x14ac:dyDescent="0.25">
      <c r="LJ338" t="str">
        <f t="shared" si="8"/>
        <v/>
      </c>
    </row>
    <row r="339" spans="322:322" x14ac:dyDescent="0.25">
      <c r="LJ339" t="str">
        <f t="shared" si="8"/>
        <v/>
      </c>
    </row>
    <row r="340" spans="322:322" x14ac:dyDescent="0.25">
      <c r="LJ340" t="str">
        <f t="shared" si="8"/>
        <v/>
      </c>
    </row>
    <row r="341" spans="322:322" x14ac:dyDescent="0.25">
      <c r="LJ341" t="str">
        <f t="shared" si="8"/>
        <v/>
      </c>
    </row>
    <row r="342" spans="322:322" x14ac:dyDescent="0.25">
      <c r="LJ342" t="str">
        <f t="shared" si="8"/>
        <v/>
      </c>
    </row>
    <row r="343" spans="322:322" x14ac:dyDescent="0.25">
      <c r="LJ343" t="str">
        <f t="shared" si="8"/>
        <v/>
      </c>
    </row>
    <row r="344" spans="322:322" x14ac:dyDescent="0.25">
      <c r="LJ344" t="str">
        <f t="shared" si="8"/>
        <v/>
      </c>
    </row>
    <row r="345" spans="322:322" x14ac:dyDescent="0.25">
      <c r="LJ345" t="str">
        <f t="shared" si="8"/>
        <v/>
      </c>
    </row>
    <row r="346" spans="322:322" x14ac:dyDescent="0.25">
      <c r="LJ346" t="str">
        <f t="shared" si="8"/>
        <v/>
      </c>
    </row>
    <row r="347" spans="322:322" x14ac:dyDescent="0.25">
      <c r="LJ347" t="str">
        <f t="shared" si="8"/>
        <v/>
      </c>
    </row>
    <row r="348" spans="322:322" x14ac:dyDescent="0.25">
      <c r="LJ348" t="str">
        <f t="shared" si="8"/>
        <v/>
      </c>
    </row>
    <row r="349" spans="322:322" x14ac:dyDescent="0.25">
      <c r="LJ349" t="str">
        <f t="shared" si="8"/>
        <v/>
      </c>
    </row>
    <row r="350" spans="322:322" x14ac:dyDescent="0.25">
      <c r="LJ350" t="str">
        <f t="shared" si="8"/>
        <v/>
      </c>
    </row>
    <row r="351" spans="322:322" x14ac:dyDescent="0.25">
      <c r="LJ351" t="str">
        <f t="shared" si="8"/>
        <v/>
      </c>
    </row>
    <row r="352" spans="322:322" x14ac:dyDescent="0.25">
      <c r="LJ352" t="str">
        <f t="shared" si="8"/>
        <v/>
      </c>
    </row>
    <row r="353" spans="322:322" x14ac:dyDescent="0.25">
      <c r="LJ353" t="str">
        <f t="shared" si="8"/>
        <v/>
      </c>
    </row>
    <row r="354" spans="322:322" x14ac:dyDescent="0.25">
      <c r="LJ354" t="str">
        <f t="shared" si="8"/>
        <v/>
      </c>
    </row>
    <row r="355" spans="322:322" x14ac:dyDescent="0.25">
      <c r="LJ355" t="str">
        <f t="shared" si="8"/>
        <v/>
      </c>
    </row>
    <row r="356" spans="322:322" x14ac:dyDescent="0.25">
      <c r="LJ356" t="str">
        <f t="shared" si="8"/>
        <v/>
      </c>
    </row>
    <row r="357" spans="322:322" x14ac:dyDescent="0.25">
      <c r="LJ357" t="str">
        <f t="shared" si="8"/>
        <v/>
      </c>
    </row>
    <row r="358" spans="322:322" x14ac:dyDescent="0.25">
      <c r="LJ358" t="str">
        <f t="shared" si="8"/>
        <v/>
      </c>
    </row>
    <row r="359" spans="322:322" x14ac:dyDescent="0.25">
      <c r="LJ359" t="str">
        <f t="shared" si="8"/>
        <v/>
      </c>
    </row>
    <row r="360" spans="322:322" x14ac:dyDescent="0.25">
      <c r="LJ360" t="str">
        <f t="shared" si="8"/>
        <v/>
      </c>
    </row>
    <row r="361" spans="322:322" x14ac:dyDescent="0.25">
      <c r="LJ361" t="str">
        <f t="shared" si="8"/>
        <v/>
      </c>
    </row>
    <row r="362" spans="322:322" x14ac:dyDescent="0.25">
      <c r="LJ362" t="str">
        <f t="shared" si="8"/>
        <v/>
      </c>
    </row>
    <row r="363" spans="322:322" x14ac:dyDescent="0.25">
      <c r="LJ363" t="str">
        <f t="shared" si="8"/>
        <v/>
      </c>
    </row>
    <row r="364" spans="322:322" x14ac:dyDescent="0.25">
      <c r="LJ364" t="str">
        <f t="shared" si="8"/>
        <v/>
      </c>
    </row>
    <row r="365" spans="322:322" x14ac:dyDescent="0.25">
      <c r="LJ365" t="str">
        <f t="shared" si="8"/>
        <v/>
      </c>
    </row>
    <row r="366" spans="322:322" x14ac:dyDescent="0.25">
      <c r="LJ366" t="str">
        <f t="shared" si="8"/>
        <v/>
      </c>
    </row>
    <row r="367" spans="322:322" x14ac:dyDescent="0.25">
      <c r="LJ367" t="str">
        <f t="shared" si="8"/>
        <v/>
      </c>
    </row>
    <row r="368" spans="322:322" x14ac:dyDescent="0.25">
      <c r="LJ368" t="str">
        <f t="shared" si="8"/>
        <v/>
      </c>
    </row>
    <row r="369" spans="322:322" x14ac:dyDescent="0.25">
      <c r="LJ369" t="str">
        <f t="shared" si="8"/>
        <v/>
      </c>
    </row>
    <row r="370" spans="322:322" x14ac:dyDescent="0.25">
      <c r="LJ370" t="str">
        <f t="shared" si="8"/>
        <v/>
      </c>
    </row>
    <row r="371" spans="322:322" x14ac:dyDescent="0.25">
      <c r="LJ371" t="str">
        <f t="shared" si="8"/>
        <v/>
      </c>
    </row>
    <row r="372" spans="322:322" x14ac:dyDescent="0.25">
      <c r="LJ372" t="str">
        <f t="shared" si="8"/>
        <v/>
      </c>
    </row>
    <row r="373" spans="322:322" x14ac:dyDescent="0.25">
      <c r="LJ373" t="str">
        <f t="shared" si="8"/>
        <v/>
      </c>
    </row>
    <row r="374" spans="322:322" x14ac:dyDescent="0.25">
      <c r="LJ374" t="str">
        <f t="shared" si="8"/>
        <v/>
      </c>
    </row>
    <row r="375" spans="322:322" x14ac:dyDescent="0.25">
      <c r="LJ375" t="str">
        <f t="shared" si="8"/>
        <v/>
      </c>
    </row>
    <row r="376" spans="322:322" x14ac:dyDescent="0.25">
      <c r="LJ376" t="str">
        <f t="shared" si="8"/>
        <v/>
      </c>
    </row>
    <row r="377" spans="322:322" x14ac:dyDescent="0.25">
      <c r="LJ377" t="str">
        <f t="shared" si="8"/>
        <v/>
      </c>
    </row>
    <row r="378" spans="322:322" x14ac:dyDescent="0.25">
      <c r="LJ378" t="str">
        <f t="shared" si="8"/>
        <v/>
      </c>
    </row>
    <row r="379" spans="322:322" x14ac:dyDescent="0.25">
      <c r="LJ379" t="str">
        <f t="shared" si="8"/>
        <v/>
      </c>
    </row>
    <row r="380" spans="322:322" x14ac:dyDescent="0.25">
      <c r="LJ380" t="str">
        <f t="shared" si="8"/>
        <v/>
      </c>
    </row>
    <row r="381" spans="322:322" x14ac:dyDescent="0.25">
      <c r="LJ381" t="str">
        <f t="shared" si="8"/>
        <v/>
      </c>
    </row>
    <row r="382" spans="322:322" x14ac:dyDescent="0.25">
      <c r="LJ382" t="str">
        <f t="shared" si="8"/>
        <v/>
      </c>
    </row>
    <row r="383" spans="322:322" x14ac:dyDescent="0.25">
      <c r="LJ383" t="str">
        <f t="shared" si="8"/>
        <v/>
      </c>
    </row>
    <row r="384" spans="322:322" x14ac:dyDescent="0.25">
      <c r="LJ384" t="str">
        <f t="shared" si="8"/>
        <v/>
      </c>
    </row>
    <row r="385" spans="322:322" x14ac:dyDescent="0.25">
      <c r="LJ385" t="str">
        <f t="shared" si="8"/>
        <v/>
      </c>
    </row>
    <row r="386" spans="322:322" x14ac:dyDescent="0.25">
      <c r="LJ386" t="str">
        <f t="shared" ref="LJ386:LJ449" si="9">IF(ROW(A385)&gt;ROWS(rngLoadCombinations)-1,"",INDEX(rngLoadCombinations,ROW(A385)+1,1))</f>
        <v/>
      </c>
    </row>
    <row r="387" spans="322:322" x14ac:dyDescent="0.25">
      <c r="LJ387" t="str">
        <f t="shared" si="9"/>
        <v/>
      </c>
    </row>
    <row r="388" spans="322:322" x14ac:dyDescent="0.25">
      <c r="LJ388" t="str">
        <f t="shared" si="9"/>
        <v/>
      </c>
    </row>
    <row r="389" spans="322:322" x14ac:dyDescent="0.25">
      <c r="LJ389" t="str">
        <f t="shared" si="9"/>
        <v/>
      </c>
    </row>
    <row r="390" spans="322:322" x14ac:dyDescent="0.25">
      <c r="LJ390" t="str">
        <f t="shared" si="9"/>
        <v/>
      </c>
    </row>
    <row r="391" spans="322:322" x14ac:dyDescent="0.25">
      <c r="LJ391" t="str">
        <f t="shared" si="9"/>
        <v/>
      </c>
    </row>
    <row r="392" spans="322:322" x14ac:dyDescent="0.25">
      <c r="LJ392" t="str">
        <f t="shared" si="9"/>
        <v/>
      </c>
    </row>
    <row r="393" spans="322:322" x14ac:dyDescent="0.25">
      <c r="LJ393" t="str">
        <f t="shared" si="9"/>
        <v/>
      </c>
    </row>
    <row r="394" spans="322:322" x14ac:dyDescent="0.25">
      <c r="LJ394" t="str">
        <f t="shared" si="9"/>
        <v/>
      </c>
    </row>
    <row r="395" spans="322:322" x14ac:dyDescent="0.25">
      <c r="LJ395" t="str">
        <f t="shared" si="9"/>
        <v/>
      </c>
    </row>
    <row r="396" spans="322:322" x14ac:dyDescent="0.25">
      <c r="LJ396" t="str">
        <f t="shared" si="9"/>
        <v/>
      </c>
    </row>
    <row r="397" spans="322:322" x14ac:dyDescent="0.25">
      <c r="LJ397" t="str">
        <f t="shared" si="9"/>
        <v/>
      </c>
    </row>
    <row r="398" spans="322:322" x14ac:dyDescent="0.25">
      <c r="LJ398" t="str">
        <f t="shared" si="9"/>
        <v/>
      </c>
    </row>
    <row r="399" spans="322:322" x14ac:dyDescent="0.25">
      <c r="LJ399" t="str">
        <f t="shared" si="9"/>
        <v/>
      </c>
    </row>
    <row r="400" spans="322:322" x14ac:dyDescent="0.25">
      <c r="LJ400" t="str">
        <f t="shared" si="9"/>
        <v/>
      </c>
    </row>
    <row r="401" spans="322:322" x14ac:dyDescent="0.25">
      <c r="LJ401" t="str">
        <f t="shared" si="9"/>
        <v/>
      </c>
    </row>
    <row r="402" spans="322:322" x14ac:dyDescent="0.25">
      <c r="LJ402" t="str">
        <f t="shared" si="9"/>
        <v/>
      </c>
    </row>
    <row r="403" spans="322:322" x14ac:dyDescent="0.25">
      <c r="LJ403" t="str">
        <f t="shared" si="9"/>
        <v/>
      </c>
    </row>
    <row r="404" spans="322:322" x14ac:dyDescent="0.25">
      <c r="LJ404" t="str">
        <f t="shared" si="9"/>
        <v/>
      </c>
    </row>
    <row r="405" spans="322:322" x14ac:dyDescent="0.25">
      <c r="LJ405" t="str">
        <f t="shared" si="9"/>
        <v/>
      </c>
    </row>
    <row r="406" spans="322:322" x14ac:dyDescent="0.25">
      <c r="LJ406" t="str">
        <f t="shared" si="9"/>
        <v/>
      </c>
    </row>
    <row r="407" spans="322:322" x14ac:dyDescent="0.25">
      <c r="LJ407" t="str">
        <f t="shared" si="9"/>
        <v/>
      </c>
    </row>
    <row r="408" spans="322:322" x14ac:dyDescent="0.25">
      <c r="LJ408" t="str">
        <f t="shared" si="9"/>
        <v/>
      </c>
    </row>
    <row r="409" spans="322:322" x14ac:dyDescent="0.25">
      <c r="LJ409" t="str">
        <f t="shared" si="9"/>
        <v/>
      </c>
    </row>
    <row r="410" spans="322:322" x14ac:dyDescent="0.25">
      <c r="LJ410" t="str">
        <f t="shared" si="9"/>
        <v/>
      </c>
    </row>
    <row r="411" spans="322:322" x14ac:dyDescent="0.25">
      <c r="LJ411" t="str">
        <f t="shared" si="9"/>
        <v/>
      </c>
    </row>
    <row r="412" spans="322:322" x14ac:dyDescent="0.25">
      <c r="LJ412" t="str">
        <f t="shared" si="9"/>
        <v/>
      </c>
    </row>
    <row r="413" spans="322:322" x14ac:dyDescent="0.25">
      <c r="LJ413" t="str">
        <f t="shared" si="9"/>
        <v/>
      </c>
    </row>
    <row r="414" spans="322:322" x14ac:dyDescent="0.25">
      <c r="LJ414" t="str">
        <f t="shared" si="9"/>
        <v/>
      </c>
    </row>
    <row r="415" spans="322:322" x14ac:dyDescent="0.25">
      <c r="LJ415" t="str">
        <f t="shared" si="9"/>
        <v/>
      </c>
    </row>
    <row r="416" spans="322:322" x14ac:dyDescent="0.25">
      <c r="LJ416" t="str">
        <f t="shared" si="9"/>
        <v/>
      </c>
    </row>
    <row r="417" spans="322:322" x14ac:dyDescent="0.25">
      <c r="LJ417" t="str">
        <f t="shared" si="9"/>
        <v/>
      </c>
    </row>
    <row r="418" spans="322:322" x14ac:dyDescent="0.25">
      <c r="LJ418" t="str">
        <f t="shared" si="9"/>
        <v/>
      </c>
    </row>
    <row r="419" spans="322:322" x14ac:dyDescent="0.25">
      <c r="LJ419" t="str">
        <f t="shared" si="9"/>
        <v/>
      </c>
    </row>
    <row r="420" spans="322:322" x14ac:dyDescent="0.25">
      <c r="LJ420" t="str">
        <f t="shared" si="9"/>
        <v/>
      </c>
    </row>
    <row r="421" spans="322:322" x14ac:dyDescent="0.25">
      <c r="LJ421" t="str">
        <f t="shared" si="9"/>
        <v/>
      </c>
    </row>
    <row r="422" spans="322:322" x14ac:dyDescent="0.25">
      <c r="LJ422" t="str">
        <f t="shared" si="9"/>
        <v/>
      </c>
    </row>
    <row r="423" spans="322:322" x14ac:dyDescent="0.25">
      <c r="LJ423" t="str">
        <f t="shared" si="9"/>
        <v/>
      </c>
    </row>
    <row r="424" spans="322:322" x14ac:dyDescent="0.25">
      <c r="LJ424" t="str">
        <f t="shared" si="9"/>
        <v/>
      </c>
    </row>
    <row r="425" spans="322:322" x14ac:dyDescent="0.25">
      <c r="LJ425" t="str">
        <f t="shared" si="9"/>
        <v/>
      </c>
    </row>
    <row r="426" spans="322:322" x14ac:dyDescent="0.25">
      <c r="LJ426" t="str">
        <f t="shared" si="9"/>
        <v/>
      </c>
    </row>
    <row r="427" spans="322:322" x14ac:dyDescent="0.25">
      <c r="LJ427" t="str">
        <f t="shared" si="9"/>
        <v/>
      </c>
    </row>
    <row r="428" spans="322:322" x14ac:dyDescent="0.25">
      <c r="LJ428" t="str">
        <f t="shared" si="9"/>
        <v/>
      </c>
    </row>
    <row r="429" spans="322:322" x14ac:dyDescent="0.25">
      <c r="LJ429" t="str">
        <f t="shared" si="9"/>
        <v/>
      </c>
    </row>
    <row r="430" spans="322:322" x14ac:dyDescent="0.25">
      <c r="LJ430" t="str">
        <f t="shared" si="9"/>
        <v/>
      </c>
    </row>
    <row r="431" spans="322:322" x14ac:dyDescent="0.25">
      <c r="LJ431" t="str">
        <f t="shared" si="9"/>
        <v/>
      </c>
    </row>
    <row r="432" spans="322:322" x14ac:dyDescent="0.25">
      <c r="LJ432" t="str">
        <f t="shared" si="9"/>
        <v/>
      </c>
    </row>
    <row r="433" spans="322:322" x14ac:dyDescent="0.25">
      <c r="LJ433" t="str">
        <f t="shared" si="9"/>
        <v/>
      </c>
    </row>
    <row r="434" spans="322:322" x14ac:dyDescent="0.25">
      <c r="LJ434" t="str">
        <f t="shared" si="9"/>
        <v/>
      </c>
    </row>
    <row r="435" spans="322:322" x14ac:dyDescent="0.25">
      <c r="LJ435" t="str">
        <f t="shared" si="9"/>
        <v/>
      </c>
    </row>
    <row r="436" spans="322:322" x14ac:dyDescent="0.25">
      <c r="LJ436" t="str">
        <f t="shared" si="9"/>
        <v/>
      </c>
    </row>
    <row r="437" spans="322:322" x14ac:dyDescent="0.25">
      <c r="LJ437" t="str">
        <f t="shared" si="9"/>
        <v/>
      </c>
    </row>
    <row r="438" spans="322:322" x14ac:dyDescent="0.25">
      <c r="LJ438" t="str">
        <f t="shared" si="9"/>
        <v/>
      </c>
    </row>
    <row r="439" spans="322:322" x14ac:dyDescent="0.25">
      <c r="LJ439" t="str">
        <f t="shared" si="9"/>
        <v/>
      </c>
    </row>
    <row r="440" spans="322:322" x14ac:dyDescent="0.25">
      <c r="LJ440" t="str">
        <f t="shared" si="9"/>
        <v/>
      </c>
    </row>
    <row r="441" spans="322:322" x14ac:dyDescent="0.25">
      <c r="LJ441" t="str">
        <f t="shared" si="9"/>
        <v/>
      </c>
    </row>
    <row r="442" spans="322:322" x14ac:dyDescent="0.25">
      <c r="LJ442" t="str">
        <f t="shared" si="9"/>
        <v/>
      </c>
    </row>
    <row r="443" spans="322:322" x14ac:dyDescent="0.25">
      <c r="LJ443" t="str">
        <f t="shared" si="9"/>
        <v/>
      </c>
    </row>
    <row r="444" spans="322:322" x14ac:dyDescent="0.25">
      <c r="LJ444" t="str">
        <f t="shared" si="9"/>
        <v/>
      </c>
    </row>
    <row r="445" spans="322:322" x14ac:dyDescent="0.25">
      <c r="LJ445" t="str">
        <f t="shared" si="9"/>
        <v/>
      </c>
    </row>
    <row r="446" spans="322:322" x14ac:dyDescent="0.25">
      <c r="LJ446" t="str">
        <f t="shared" si="9"/>
        <v/>
      </c>
    </row>
    <row r="447" spans="322:322" x14ac:dyDescent="0.25">
      <c r="LJ447" t="str">
        <f t="shared" si="9"/>
        <v/>
      </c>
    </row>
    <row r="448" spans="322:322" x14ac:dyDescent="0.25">
      <c r="LJ448" t="str">
        <f t="shared" si="9"/>
        <v/>
      </c>
    </row>
    <row r="449" spans="322:322" x14ac:dyDescent="0.25">
      <c r="LJ449" t="str">
        <f t="shared" si="9"/>
        <v/>
      </c>
    </row>
    <row r="450" spans="322:322" x14ac:dyDescent="0.25">
      <c r="LJ450" t="str">
        <f t="shared" ref="LJ450:LJ501" si="10">IF(ROW(A449)&gt;ROWS(rngLoadCombinations)-1,"",INDEX(rngLoadCombinations,ROW(A449)+1,1))</f>
        <v/>
      </c>
    </row>
    <row r="451" spans="322:322" x14ac:dyDescent="0.25">
      <c r="LJ451" t="str">
        <f t="shared" si="10"/>
        <v/>
      </c>
    </row>
    <row r="452" spans="322:322" x14ac:dyDescent="0.25">
      <c r="LJ452" t="str">
        <f t="shared" si="10"/>
        <v/>
      </c>
    </row>
    <row r="453" spans="322:322" x14ac:dyDescent="0.25">
      <c r="LJ453" t="str">
        <f t="shared" si="10"/>
        <v/>
      </c>
    </row>
    <row r="454" spans="322:322" x14ac:dyDescent="0.25">
      <c r="LJ454" t="str">
        <f t="shared" si="10"/>
        <v/>
      </c>
    </row>
    <row r="455" spans="322:322" x14ac:dyDescent="0.25">
      <c r="LJ455" t="str">
        <f t="shared" si="10"/>
        <v/>
      </c>
    </row>
    <row r="456" spans="322:322" x14ac:dyDescent="0.25">
      <c r="LJ456" t="str">
        <f t="shared" si="10"/>
        <v/>
      </c>
    </row>
    <row r="457" spans="322:322" x14ac:dyDescent="0.25">
      <c r="LJ457" t="str">
        <f t="shared" si="10"/>
        <v/>
      </c>
    </row>
    <row r="458" spans="322:322" x14ac:dyDescent="0.25">
      <c r="LJ458" t="str">
        <f t="shared" si="10"/>
        <v/>
      </c>
    </row>
    <row r="459" spans="322:322" x14ac:dyDescent="0.25">
      <c r="LJ459" t="str">
        <f t="shared" si="10"/>
        <v/>
      </c>
    </row>
    <row r="460" spans="322:322" x14ac:dyDescent="0.25">
      <c r="LJ460" t="str">
        <f t="shared" si="10"/>
        <v/>
      </c>
    </row>
    <row r="461" spans="322:322" x14ac:dyDescent="0.25">
      <c r="LJ461" t="str">
        <f t="shared" si="10"/>
        <v/>
      </c>
    </row>
    <row r="462" spans="322:322" x14ac:dyDescent="0.25">
      <c r="LJ462" t="str">
        <f t="shared" si="10"/>
        <v/>
      </c>
    </row>
    <row r="463" spans="322:322" x14ac:dyDescent="0.25">
      <c r="LJ463" t="str">
        <f t="shared" si="10"/>
        <v/>
      </c>
    </row>
    <row r="464" spans="322:322" x14ac:dyDescent="0.25">
      <c r="LJ464" t="str">
        <f t="shared" si="10"/>
        <v/>
      </c>
    </row>
    <row r="465" spans="322:322" x14ac:dyDescent="0.25">
      <c r="LJ465" t="str">
        <f t="shared" si="10"/>
        <v/>
      </c>
    </row>
    <row r="466" spans="322:322" x14ac:dyDescent="0.25">
      <c r="LJ466" t="str">
        <f t="shared" si="10"/>
        <v/>
      </c>
    </row>
    <row r="467" spans="322:322" x14ac:dyDescent="0.25">
      <c r="LJ467" t="str">
        <f t="shared" si="10"/>
        <v/>
      </c>
    </row>
    <row r="468" spans="322:322" x14ac:dyDescent="0.25">
      <c r="LJ468" t="str">
        <f t="shared" si="10"/>
        <v/>
      </c>
    </row>
    <row r="469" spans="322:322" x14ac:dyDescent="0.25">
      <c r="LJ469" t="str">
        <f t="shared" si="10"/>
        <v/>
      </c>
    </row>
    <row r="470" spans="322:322" x14ac:dyDescent="0.25">
      <c r="LJ470" t="str">
        <f t="shared" si="10"/>
        <v/>
      </c>
    </row>
    <row r="471" spans="322:322" x14ac:dyDescent="0.25">
      <c r="LJ471" t="str">
        <f t="shared" si="10"/>
        <v/>
      </c>
    </row>
    <row r="472" spans="322:322" x14ac:dyDescent="0.25">
      <c r="LJ472" t="str">
        <f t="shared" si="10"/>
        <v/>
      </c>
    </row>
    <row r="473" spans="322:322" x14ac:dyDescent="0.25">
      <c r="LJ473" t="str">
        <f t="shared" si="10"/>
        <v/>
      </c>
    </row>
    <row r="474" spans="322:322" x14ac:dyDescent="0.25">
      <c r="LJ474" t="str">
        <f t="shared" si="10"/>
        <v/>
      </c>
    </row>
    <row r="475" spans="322:322" x14ac:dyDescent="0.25">
      <c r="LJ475" t="str">
        <f t="shared" si="10"/>
        <v/>
      </c>
    </row>
    <row r="476" spans="322:322" x14ac:dyDescent="0.25">
      <c r="LJ476" t="str">
        <f t="shared" si="10"/>
        <v/>
      </c>
    </row>
    <row r="477" spans="322:322" x14ac:dyDescent="0.25">
      <c r="LJ477" t="str">
        <f t="shared" si="10"/>
        <v/>
      </c>
    </row>
    <row r="478" spans="322:322" x14ac:dyDescent="0.25">
      <c r="LJ478" t="str">
        <f t="shared" si="10"/>
        <v/>
      </c>
    </row>
    <row r="479" spans="322:322" x14ac:dyDescent="0.25">
      <c r="LJ479" t="str">
        <f t="shared" si="10"/>
        <v/>
      </c>
    </row>
    <row r="480" spans="322:322" x14ac:dyDescent="0.25">
      <c r="LJ480" t="str">
        <f t="shared" si="10"/>
        <v/>
      </c>
    </row>
    <row r="481" spans="322:322" x14ac:dyDescent="0.25">
      <c r="LJ481" t="str">
        <f t="shared" si="10"/>
        <v/>
      </c>
    </row>
    <row r="482" spans="322:322" x14ac:dyDescent="0.25">
      <c r="LJ482" t="str">
        <f t="shared" si="10"/>
        <v/>
      </c>
    </row>
    <row r="483" spans="322:322" x14ac:dyDescent="0.25">
      <c r="LJ483" t="str">
        <f t="shared" si="10"/>
        <v/>
      </c>
    </row>
    <row r="484" spans="322:322" x14ac:dyDescent="0.25">
      <c r="LJ484" t="str">
        <f t="shared" si="10"/>
        <v/>
      </c>
    </row>
    <row r="485" spans="322:322" x14ac:dyDescent="0.25">
      <c r="LJ485" t="str">
        <f t="shared" si="10"/>
        <v/>
      </c>
    </row>
    <row r="486" spans="322:322" x14ac:dyDescent="0.25">
      <c r="LJ486" t="str">
        <f t="shared" si="10"/>
        <v/>
      </c>
    </row>
    <row r="487" spans="322:322" x14ac:dyDescent="0.25">
      <c r="LJ487" t="str">
        <f t="shared" si="10"/>
        <v/>
      </c>
    </row>
    <row r="488" spans="322:322" x14ac:dyDescent="0.25">
      <c r="LJ488" t="str">
        <f t="shared" si="10"/>
        <v/>
      </c>
    </row>
    <row r="489" spans="322:322" x14ac:dyDescent="0.25">
      <c r="LJ489" t="str">
        <f t="shared" si="10"/>
        <v/>
      </c>
    </row>
    <row r="490" spans="322:322" x14ac:dyDescent="0.25">
      <c r="LJ490" t="str">
        <f t="shared" si="10"/>
        <v/>
      </c>
    </row>
    <row r="491" spans="322:322" x14ac:dyDescent="0.25">
      <c r="LJ491" t="str">
        <f t="shared" si="10"/>
        <v/>
      </c>
    </row>
    <row r="492" spans="322:322" x14ac:dyDescent="0.25">
      <c r="LJ492" t="str">
        <f t="shared" si="10"/>
        <v/>
      </c>
    </row>
    <row r="493" spans="322:322" x14ac:dyDescent="0.25">
      <c r="LJ493" t="str">
        <f t="shared" si="10"/>
        <v/>
      </c>
    </row>
    <row r="494" spans="322:322" x14ac:dyDescent="0.25">
      <c r="LJ494" t="str">
        <f t="shared" si="10"/>
        <v/>
      </c>
    </row>
    <row r="495" spans="322:322" x14ac:dyDescent="0.25">
      <c r="LJ495" t="str">
        <f t="shared" si="10"/>
        <v/>
      </c>
    </row>
    <row r="496" spans="322:322" x14ac:dyDescent="0.25">
      <c r="LJ496" t="str">
        <f t="shared" si="10"/>
        <v/>
      </c>
    </row>
    <row r="497" spans="322:322" x14ac:dyDescent="0.25">
      <c r="LJ497" t="str">
        <f t="shared" si="10"/>
        <v/>
      </c>
    </row>
    <row r="498" spans="322:322" x14ac:dyDescent="0.25">
      <c r="LJ498" t="str">
        <f t="shared" si="10"/>
        <v/>
      </c>
    </row>
    <row r="499" spans="322:322" x14ac:dyDescent="0.25">
      <c r="LJ499" t="str">
        <f t="shared" si="10"/>
        <v/>
      </c>
    </row>
    <row r="500" spans="322:322" x14ac:dyDescent="0.25">
      <c r="LJ500" t="str">
        <f t="shared" si="10"/>
        <v/>
      </c>
    </row>
    <row r="501" spans="322:322" x14ac:dyDescent="0.25">
      <c r="LJ501" t="str">
        <f t="shared" si="10"/>
        <v/>
      </c>
    </row>
  </sheetData>
  <mergeCells count="27">
    <mergeCell ref="AI58:AP58"/>
    <mergeCell ref="AI59:AP59"/>
    <mergeCell ref="H2:K2"/>
    <mergeCell ref="O2:U2"/>
    <mergeCell ref="P36:S36"/>
    <mergeCell ref="H11:J11"/>
    <mergeCell ref="H17:M17"/>
    <mergeCell ref="H25:M25"/>
    <mergeCell ref="H35:N35"/>
    <mergeCell ref="J36:M36"/>
    <mergeCell ref="H69:M69"/>
    <mergeCell ref="I84:J84"/>
    <mergeCell ref="I87:L87"/>
    <mergeCell ref="H86:L86"/>
    <mergeCell ref="I92:L92"/>
    <mergeCell ref="I144:L144"/>
    <mergeCell ref="I156:L156"/>
    <mergeCell ref="N86:X86"/>
    <mergeCell ref="O87:U87"/>
    <mergeCell ref="O100:X100"/>
    <mergeCell ref="I108:L108"/>
    <mergeCell ref="H120:L120"/>
    <mergeCell ref="I121:L121"/>
    <mergeCell ref="I135:L135"/>
    <mergeCell ref="H143:L143"/>
    <mergeCell ref="H97:L97"/>
    <mergeCell ref="I98:L98"/>
  </mergeCells>
  <dataValidations count="86">
    <dataValidation type="list" showInputMessage="1" showErrorMessage="1" sqref="I4 K4" xr:uid="{5D02AC50-21E8-40D1-AFE5-AE3267BB18C8}">
      <formula1>$GR$1:$GR$3</formula1>
    </dataValidation>
    <dataValidation type="list" showInputMessage="1" showErrorMessage="1" sqref="I5 K5" xr:uid="{B3431E05-F17D-4E64-84EE-336D2ECAB436}">
      <formula1>$GS$1:$GS$3</formula1>
    </dataValidation>
    <dataValidation type="list" showInputMessage="1" showErrorMessage="1" sqref="I6 K6" xr:uid="{F34134C6-02E8-4AB7-B38D-112D36285225}">
      <formula1>$GT$1:$GT$3</formula1>
    </dataValidation>
    <dataValidation type="list" showInputMessage="1" showErrorMessage="1" sqref="I7 K7" xr:uid="{8CC816E7-D4B8-44EF-9740-BB04D4BF0338}">
      <formula1>$GU$1:$GU$3</formula1>
    </dataValidation>
    <dataValidation type="list" showInputMessage="1" showErrorMessage="1" sqref="I8 K8" xr:uid="{C0C30B85-C939-48EA-A83D-925FC798B02A}">
      <formula1>$GV$1:$GV$5</formula1>
    </dataValidation>
    <dataValidation type="list" showInputMessage="1" showErrorMessage="1" sqref="I9 K9" xr:uid="{A58135C1-3E85-49AA-B636-5F6572B112B6}">
      <formula1>$GW$1:$GW$2</formula1>
    </dataValidation>
    <dataValidation type="list" allowBlank="1" showInputMessage="1" showErrorMessage="1" sqref="T4:T33" xr:uid="{7807E818-36C0-4A25-9574-57E660727E50}">
      <formula1>$GX$1:$GX$6</formula1>
    </dataValidation>
    <dataValidation type="list" showInputMessage="1" showErrorMessage="1" sqref="I13" xr:uid="{76C45DD5-AA1D-4C93-B5CB-2DAA9CFDF0CD}">
      <formula1>$GY$1:$GY$2</formula1>
    </dataValidation>
    <dataValidation type="list" showInputMessage="1" showErrorMessage="1" sqref="I14" xr:uid="{E8AE6C7B-F7EA-4FB8-A6AF-C94D6C9CC1A8}">
      <formula1>$GZ$1:$GZ$2</formula1>
    </dataValidation>
    <dataValidation type="list" showInputMessage="1" showErrorMessage="1" sqref="I15" xr:uid="{F3030F59-AD34-4020-8128-455D540C599F}">
      <formula1>$HA$1:$HA$2</formula1>
    </dataValidation>
    <dataValidation type="list" showInputMessage="1" showErrorMessage="1" sqref="S4:S33" xr:uid="{A9DBB3A5-8D1D-4F57-8F46-8334EE3C3F12}">
      <formula1>$HB$1:$HB$4</formula1>
    </dataValidation>
    <dataValidation type="decimal" operator="greaterThan" showInputMessage="1" showErrorMessage="1" sqref="I84:J84" xr:uid="{1E310FD5-920E-4A91-B2C4-4832DFD64DBC}">
      <formula1>0</formula1>
    </dataValidation>
    <dataValidation type="decimal" operator="greaterThanOrEqual" allowBlank="1" showInputMessage="1" showErrorMessage="1" sqref="T91 Q91 S91 P91 T92 Q92 S92 P92 T93 Q93 S93 P93 T94 Q94 S94 P94 T95 Q95 S95 P95 T96 Q96 S96 P96 T97 Q97 S97 P97 T98 Q98 S98 P98 U104 Q104 T104 P104 U105 Q105 T105 P105 U106 Q106 T106 P106 U107 Q107 T107 P107 U108 Q108 T108 P108 U109 Q109 T109 P109 U110 Q110 T110 P110 U111 Q111 T111 P111" xr:uid="{E1C11EF1-94FD-42E5-8773-F462DB941E43}">
      <formula1>0</formula1>
    </dataValidation>
    <dataValidation type="whole" operator="greaterThanOrEqual" allowBlank="1" showInputMessage="1" showErrorMessage="1" sqref="R91 R92 R93 R94 R95 R96 R97 R98" xr:uid="{19CDA3E7-4356-4EA5-BACE-6FA0C52F63FF}">
      <formula1>0</formula1>
    </dataValidation>
    <dataValidation type="list" allowBlank="1" showInputMessage="1" showErrorMessage="1" sqref="B13" xr:uid="{F01158D0-8A95-43C0-9309-A31D340DEE21}">
      <formula1>$KL$1:$KL$2</formula1>
    </dataValidation>
    <dataValidation type="list" allowBlank="1" showInputMessage="1" showErrorMessage="1" sqref="B5 B6 B9 B102 B104 B105 B107 B121 B122 B124 B125 B127 B129 B130 B132 B133 J42 K42 L42 M42 J43 K43 L43 M43 J44 K44 L44 M44 J45 K45 L45 M45" xr:uid="{6542E5F4-8BD7-45EB-A33F-71DC09CB5BD6}">
      <formula1>$KM$1:$KM$2</formula1>
    </dataValidation>
    <dataValidation type="list" allowBlank="1" showInputMessage="1" showErrorMessage="1" sqref="B7" xr:uid="{8C46BA61-2EF6-46C4-B01C-8A9CF89A2DA8}">
      <formula1>$KN$1:$KN$4</formula1>
    </dataValidation>
    <dataValidation type="list" allowBlank="1" showInputMessage="1" showErrorMessage="1" sqref="B48 B70" xr:uid="{3F29DCA7-C25B-4A59-8143-76A66E81247B}">
      <formula1>$KO$1:$KO$2</formula1>
    </dataValidation>
    <dataValidation type="list" allowBlank="1" showInputMessage="1" showErrorMessage="1" sqref="B52" xr:uid="{EB227F8D-FD59-4194-ADE0-43598F690047}">
      <formula1>$KP$1:$KP$2</formula1>
    </dataValidation>
    <dataValidation type="list" allowBlank="1" showInputMessage="1" showErrorMessage="1" sqref="B53 B54" xr:uid="{09824565-5CEE-4131-B2CC-3A261BFFDD41}">
      <formula1>$KQ$1:$KQ$2</formula1>
    </dataValidation>
    <dataValidation type="list" allowBlank="1" showInputMessage="1" showErrorMessage="1" sqref="B55" xr:uid="{B8FE3BED-E1EB-4244-A07E-D4D42B1F5B2B}">
      <formula1>$KR$1:$KR$3</formula1>
    </dataValidation>
    <dataValidation type="list" allowBlank="1" showInputMessage="1" showErrorMessage="1" sqref="B58" xr:uid="{AD2C162C-958A-463F-BE8B-8F4CDBCC6613}">
      <formula1>$KS$1:$KS$2</formula1>
    </dataValidation>
    <dataValidation type="list" allowBlank="1" showInputMessage="1" showErrorMessage="1" sqref="B59" xr:uid="{332A04BC-12FB-49B5-9A4B-B6F76AEA85CF}">
      <formula1>$KT$1:$KT$2</formula1>
    </dataValidation>
    <dataValidation type="list" allowBlank="1" showInputMessage="1" showErrorMessage="1" sqref="B23" xr:uid="{DABACF9B-33AB-4218-B3B0-2750BFFE26B3}">
      <formula1>$KU$1:$KU$2</formula1>
    </dataValidation>
    <dataValidation type="list" allowBlank="1" showInputMessage="1" showErrorMessage="1" sqref="B34 B72" xr:uid="{BEB73663-F247-473D-8C97-40C726836016}">
      <formula1>$KV$1:$KV$3</formula1>
    </dataValidation>
    <dataValidation type="list" allowBlank="1" showInputMessage="1" showErrorMessage="1" sqref="B40" xr:uid="{972194CD-AC4F-4372-ACE6-7DE40E145FB9}">
      <formula1>$KW$1:$KW$3</formula1>
    </dataValidation>
    <dataValidation type="list" allowBlank="1" showInputMessage="1" showErrorMessage="1" sqref="B88" xr:uid="{A4822E54-E751-4C55-B449-92A2739EAD52}">
      <formula1>$KX$1:$KX$3</formula1>
    </dataValidation>
    <dataValidation type="list" allowBlank="1" showInputMessage="1" showErrorMessage="1" sqref="B89" xr:uid="{9AAEF7A6-4BE4-4D44-9169-D7D85CD521AC}">
      <formula1>$KY$1:$KY$3</formula1>
    </dataValidation>
    <dataValidation type="list" allowBlank="1" showInputMessage="1" showErrorMessage="1" sqref="B90" xr:uid="{1B07A8E2-4ACB-47BF-B4C1-6FEC52738C3C}">
      <formula1>$KZ$1:$KZ$2</formula1>
    </dataValidation>
    <dataValidation type="list" allowBlank="1" showInputMessage="1" showErrorMessage="1" sqref="B79" xr:uid="{A740C82C-9715-445B-BA40-6C8814517DC0}">
      <formula1>$LA$1:$LA$2</formula1>
    </dataValidation>
    <dataValidation type="list" allowBlank="1" showInputMessage="1" showErrorMessage="1" sqref="B81" xr:uid="{AA1879B5-C924-4465-A947-500096BBA00D}">
      <formula1>$LB$1:$LB$3</formula1>
    </dataValidation>
    <dataValidation type="list" allowBlank="1" showInputMessage="1" showErrorMessage="1" sqref="B82" xr:uid="{49BA660C-22C8-48EA-9FA1-1AF56798ACC2}">
      <formula1>$LC$1:$LC$2</formula1>
    </dataValidation>
    <dataValidation type="list" allowBlank="1" showInputMessage="1" showErrorMessage="1" sqref="B75" xr:uid="{261C84A5-9ADA-47AE-9CAF-CB1DEF1F7E8C}">
      <formula1>$LD$1:$LD$2</formula1>
    </dataValidation>
    <dataValidation type="list" allowBlank="1" showInputMessage="1" showErrorMessage="1" sqref="B76" xr:uid="{0006BD0F-A5D7-471C-B343-3A2E40351F2E}">
      <formula1>$LE$1:$LE$2</formula1>
    </dataValidation>
    <dataValidation type="list" allowBlank="1" showInputMessage="1" showErrorMessage="1" sqref="B108" xr:uid="{876C5148-B08D-464E-9771-F678DD33D18C}">
      <formula1>$LF$1:$LF$2</formula1>
    </dataValidation>
    <dataValidation type="list" allowBlank="1" showInputMessage="1" showErrorMessage="1" sqref="B103 B128" xr:uid="{1F8A2EEA-0F23-4689-8851-5B2053E77C9D}">
      <formula1>$LG$1:$LG$3</formula1>
    </dataValidation>
    <dataValidation type="list" allowBlank="1" showInputMessage="1" showErrorMessage="1" sqref="B106" xr:uid="{F408F047-8C28-4304-ADA9-C49E9AC03DEC}">
      <formula1>$LH$1:$LH$2</formula1>
    </dataValidation>
    <dataValidation type="list" allowBlank="1" showInputMessage="1" showErrorMessage="1" sqref="B134" xr:uid="{446F8FED-C578-48D1-A48D-D6655076EA64}">
      <formula1>$LI$1:$LI$2</formula1>
    </dataValidation>
    <dataValidation type="decimal" operator="greaterThanOrEqual" showInputMessage="1" showErrorMessage="1" sqref="B8" xr:uid="{8A8693CC-939F-4620-B46D-36F37CF62DDA}">
      <formula1>0</formula1>
    </dataValidation>
    <dataValidation type="list" showInputMessage="1" showErrorMessage="1" sqref="B101 B123" xr:uid="{BC5B9DDB-66BF-4352-A36E-1D3E3D4817BC}">
      <formula1>$LJ$1:$LJ$501</formula1>
    </dataValidation>
    <dataValidation type="list" allowBlank="1" showInputMessage="1" showErrorMessage="1" sqref="J47 K47 L47 M47 J49 K49 L49 M49 J54 K54 L54 M54 J59 K59 L59 M59" xr:uid="{D64215EF-F3A1-42F9-A030-12ED09293F1F}">
      <formula1>$LK$1:$LK$2</formula1>
    </dataValidation>
    <dataValidation type="list" allowBlank="1" showInputMessage="1" showErrorMessage="1" sqref="J50 K50 L50 M50 J52 K52 L52 M52 J55 K55 L55 M55 J57 K57 L57 M57 J60 K60 L60 M60 J62 K62 L62 M62" xr:uid="{072176F2-B340-4B27-89FC-B9AE8E77F620}">
      <formula1>$LL$1:$LL$2</formula1>
    </dataValidation>
    <dataValidation type="list" allowBlank="1" showInputMessage="1" showErrorMessage="1" sqref="J51 K51 L51 M51" xr:uid="{2A7C591E-8735-4B51-A38F-D168C7DDF358}">
      <formula1>$LM$1:$LM$2</formula1>
    </dataValidation>
    <dataValidation type="list" allowBlank="1" showInputMessage="1" showErrorMessage="1" sqref="J64 K64 L64 M64" xr:uid="{1F28C6F0-FCBB-42F1-9456-CA9B458FAA56}">
      <formula1>$LN$1:$LN$5</formula1>
    </dataValidation>
    <dataValidation type="list" allowBlank="1" showInputMessage="1" showErrorMessage="1" sqref="J65 K65 L65 M65" xr:uid="{06732982-122B-4B16-AA34-254D034B64E1}">
      <formula1>$LO$1:$LO$2</formula1>
    </dataValidation>
    <dataValidation type="list" showInputMessage="1" showErrorMessage="1" sqref="I71 J71 I74" xr:uid="{89315E72-A9E9-44AE-8E6D-0600418992F4}">
      <formula1>$KM$1:$KM$2</formula1>
    </dataValidation>
    <dataValidation type="list" showInputMessage="1" showErrorMessage="1" sqref="I72:J72" xr:uid="{01F075F8-61E2-4761-AADD-3903EAF58950}">
      <formula1>$LP$1:$LP$2</formula1>
    </dataValidation>
    <dataValidation type="list" showInputMessage="1" showErrorMessage="1" sqref="I77:J77" xr:uid="{21C41D80-E4D6-4725-AFDE-5CFDB2DBD092}">
      <formula1>$LQ$1:$LQ$2</formula1>
    </dataValidation>
    <dataValidation type="list" showInputMessage="1" showErrorMessage="1" sqref="J80" xr:uid="{CBD02DE2-8BBB-4948-8880-AF5056191D90}">
      <formula1>$LR$1:$LR$5</formula1>
    </dataValidation>
    <dataValidation type="list" showInputMessage="1" showErrorMessage="1" sqref="J81" xr:uid="{8C1EC411-D516-432E-83F6-5E001C433374}">
      <formula1>$LS$1:$LS$3</formula1>
    </dataValidation>
    <dataValidation type="list" showInputMessage="1" showErrorMessage="1" sqref="B14" xr:uid="{F01D14DF-AC59-4E7A-B9AA-43956938F40A}">
      <formula1>rngSectionRecipeTypes</formula1>
    </dataValidation>
    <dataValidation type="list" allowBlank="1" showInputMessage="1" showErrorMessage="1" sqref="J101" xr:uid="{22546F3E-7618-47B0-8B25-A5EB913AD21F}">
      <formula1>rngRectSetGeometry_General_Shape_val_Choices</formula1>
    </dataValidation>
    <dataValidation type="list" allowBlank="1" showInputMessage="1" showErrorMessage="1" sqref="J126" xr:uid="{A8E022F6-F116-466E-A2E9-D2E0D24DAA5B}">
      <formula1>rngRoundedRectangleGeometry_General_Left_Type_val_Choices</formula1>
    </dataValidation>
    <dataValidation type="list" allowBlank="1" showInputMessage="1" showErrorMessage="1" sqref="J130" xr:uid="{9DD120CD-9C9C-4425-8891-639DA8709D8E}">
      <formula1>rngRoundedRectangleGeometry_General_Right_Type_val_Choices</formula1>
    </dataValidation>
    <dataValidation type="list" allowBlank="1" showInputMessage="1" showErrorMessage="1" sqref="V104" xr:uid="{5CE96401-1EF8-4020-9A80-2396AD71E588}">
      <formula1>rngRebarInput_Extra_Row1_bind3_Choices</formula1>
    </dataValidation>
    <dataValidation type="list" allowBlank="1" showInputMessage="1" showErrorMessage="1" sqref="R104" xr:uid="{64A7D762-4B18-493F-BCBE-77FB1CAB700F}">
      <formula1>rngRebarInput_Extra_Row1_bind2_Choices</formula1>
    </dataValidation>
    <dataValidation type="list" allowBlank="1" showInputMessage="1" showErrorMessage="1" sqref="S104" xr:uid="{CE229577-7BEF-4876-BD5C-E0F5B4A50BEC}">
      <formula1>rngRebarInput_Extra_Row1_pos2_Choices</formula1>
    </dataValidation>
    <dataValidation type="list" allowBlank="1" showInputMessage="1" showErrorMessage="1" sqref="W104" xr:uid="{9C9A32E5-3FFD-4873-994C-3AB89C8A5BD9}">
      <formula1>rngRebarInput_Extra_Row1_pos3_Choices</formula1>
    </dataValidation>
    <dataValidation type="list" allowBlank="1" showInputMessage="1" showErrorMessage="1" sqref="V105" xr:uid="{5A3AAD62-1226-425A-A981-C07A4FC177C2}">
      <formula1>rngRebarInput_Extra_Row2_bind3_Choices</formula1>
    </dataValidation>
    <dataValidation type="list" allowBlank="1" showInputMessage="1" showErrorMessage="1" sqref="R105" xr:uid="{35B7074D-5507-4E2D-8F8A-210AD0CE3611}">
      <formula1>rngRebarInput_Extra_Row2_bind2_Choices</formula1>
    </dataValidation>
    <dataValidation type="list" allowBlank="1" showInputMessage="1" showErrorMessage="1" sqref="S105" xr:uid="{6EF4D325-1153-4CBA-BA06-E82D1737B668}">
      <formula1>rngRebarInput_Extra_Row2_pos2_Choices</formula1>
    </dataValidation>
    <dataValidation type="list" allowBlank="1" showInputMessage="1" showErrorMessage="1" sqref="W105" xr:uid="{52C39E4F-628E-43FD-BC30-BB2D8D61C75D}">
      <formula1>rngRebarInput_Extra_Row2_pos3_Choices</formula1>
    </dataValidation>
    <dataValidation type="list" allowBlank="1" showInputMessage="1" showErrorMessage="1" sqref="V106" xr:uid="{1D39F236-4247-4D23-B39C-FD3F8777BD29}">
      <formula1>rngRebarInput_Extra_Row3_bind3_Choices</formula1>
    </dataValidation>
    <dataValidation type="list" allowBlank="1" showInputMessage="1" showErrorMessage="1" sqref="R106" xr:uid="{4188B5BC-A512-48CE-BFD4-162F5B06A11C}">
      <formula1>rngRebarInput_Extra_Row3_bind2_Choices</formula1>
    </dataValidation>
    <dataValidation type="list" allowBlank="1" showInputMessage="1" showErrorMessage="1" sqref="S106" xr:uid="{3E652D88-6F34-4813-A156-E0BD9DD40002}">
      <formula1>rngRebarInput_Extra_Row3_pos2_Choices</formula1>
    </dataValidation>
    <dataValidation type="list" allowBlank="1" showInputMessage="1" showErrorMessage="1" sqref="W106" xr:uid="{0C2EC985-C05E-497D-BDE1-BFA87EAADA04}">
      <formula1>rngRebarInput_Extra_Row3_pos3_Choices</formula1>
    </dataValidation>
    <dataValidation type="list" allowBlank="1" showInputMessage="1" showErrorMessage="1" sqref="V107" xr:uid="{7021FFDF-49E3-40A7-B721-85091580E09D}">
      <formula1>rngRebarInput_Extra_Row4_bind3_Choices</formula1>
    </dataValidation>
    <dataValidation type="list" allowBlank="1" showInputMessage="1" showErrorMessage="1" sqref="R107" xr:uid="{CB6FB911-CA3C-422F-9A55-9C2904BCF7E6}">
      <formula1>rngRebarInput_Extra_Row4_bind2_Choices</formula1>
    </dataValidation>
    <dataValidation type="list" allowBlank="1" showInputMessage="1" showErrorMessage="1" sqref="S107" xr:uid="{3F06D801-F86C-4947-B578-3E4409270E84}">
      <formula1>rngRebarInput_Extra_Row4_pos2_Choices</formula1>
    </dataValidation>
    <dataValidation type="list" allowBlank="1" showInputMessage="1" showErrorMessage="1" sqref="W107" xr:uid="{09E5EC38-FFFE-42A8-B2F2-52ACA670E7A5}">
      <formula1>rngRebarInput_Extra_Row4_pos3_Choices</formula1>
    </dataValidation>
    <dataValidation type="list" allowBlank="1" showInputMessage="1" showErrorMessage="1" sqref="V108" xr:uid="{A37FF560-C843-4E9E-9813-76745CE6D0E2}">
      <formula1>rngRebarInput_Extra_Row5_bind3_Choices</formula1>
    </dataValidation>
    <dataValidation type="list" allowBlank="1" showInputMessage="1" showErrorMessage="1" sqref="R108" xr:uid="{D7DBA929-C256-4473-A444-7BAF08568F43}">
      <formula1>rngRebarInput_Extra_Row5_bind2_Choices</formula1>
    </dataValidation>
    <dataValidation type="list" allowBlank="1" showInputMessage="1" showErrorMessage="1" sqref="S108" xr:uid="{91134C40-8607-4635-85B6-DCE0A785927D}">
      <formula1>rngRebarInput_Extra_Row5_pos2_Choices</formula1>
    </dataValidation>
    <dataValidation type="list" allowBlank="1" showInputMessage="1" showErrorMessage="1" sqref="W108" xr:uid="{D2980FB6-B381-43E3-9D19-DED90C39D30C}">
      <formula1>rngRebarInput_Extra_Row5_pos3_Choices</formula1>
    </dataValidation>
    <dataValidation type="list" allowBlank="1" showInputMessage="1" showErrorMessage="1" sqref="V109" xr:uid="{440F29FC-344C-4FCF-B31E-F05D5B542C5C}">
      <formula1>rngRebarInput_Extra_Row6_bind3_Choices</formula1>
    </dataValidation>
    <dataValidation type="list" allowBlank="1" showInputMessage="1" showErrorMessage="1" sqref="R109" xr:uid="{5F58B911-DBFF-4A43-BD5D-FF2A13EB135B}">
      <formula1>rngRebarInput_Extra_Row6_bind2_Choices</formula1>
    </dataValidation>
    <dataValidation type="list" allowBlank="1" showInputMessage="1" showErrorMessage="1" sqref="S109" xr:uid="{C69BFC09-E57B-4B76-99FE-9CF375FDABB2}">
      <formula1>rngRebarInput_Extra_Row6_pos2_Choices</formula1>
    </dataValidation>
    <dataValidation type="list" allowBlank="1" showInputMessage="1" showErrorMessage="1" sqref="W109" xr:uid="{61B507F5-4B1F-4BB2-8D55-A46AE2318873}">
      <formula1>rngRebarInput_Extra_Row6_pos3_Choices</formula1>
    </dataValidation>
    <dataValidation type="list" allowBlank="1" showInputMessage="1" showErrorMessage="1" sqref="V110" xr:uid="{03C1554B-61B2-44DC-8FF3-904069AD4B3F}">
      <formula1>rngRebarInput_Extra_Row7_bind3_Choices</formula1>
    </dataValidation>
    <dataValidation type="list" allowBlank="1" showInputMessage="1" showErrorMessage="1" sqref="R110" xr:uid="{60A0309F-379E-4BFE-ABDB-3A119FFADE0E}">
      <formula1>rngRebarInput_Extra_Row7_bind2_Choices</formula1>
    </dataValidation>
    <dataValidation type="list" allowBlank="1" showInputMessage="1" showErrorMessage="1" sqref="S110" xr:uid="{3647E7D6-8AFD-41A7-A76B-56EF257122D3}">
      <formula1>rngRebarInput_Extra_Row7_pos2_Choices</formula1>
    </dataValidation>
    <dataValidation type="list" allowBlank="1" showInputMessage="1" showErrorMessage="1" sqref="W110" xr:uid="{E2A7DA0B-7FC5-41CD-96EF-772339E283E8}">
      <formula1>rngRebarInput_Extra_Row7_pos3_Choices</formula1>
    </dataValidation>
    <dataValidation type="list" allowBlank="1" showInputMessage="1" showErrorMessage="1" sqref="V111" xr:uid="{78662420-C87D-4C51-9759-FC2CB3D438DA}">
      <formula1>rngRebarInput_Extra_Row8_bind3_Choices</formula1>
    </dataValidation>
    <dataValidation type="list" allowBlank="1" showInputMessage="1" showErrorMessage="1" sqref="R111" xr:uid="{DBAE56F5-4D14-4D8E-B256-B339A1A610C7}">
      <formula1>rngRebarInput_Extra_Row8_bind2_Choices</formula1>
    </dataValidation>
    <dataValidation type="list" allowBlank="1" showInputMessage="1" showErrorMessage="1" sqref="S111" xr:uid="{DBA43574-7D10-40F7-8048-6A4833F48FD4}">
      <formula1>rngRebarInput_Extra_Row8_pos2_Choices</formula1>
    </dataValidation>
    <dataValidation type="list" allowBlank="1" showInputMessage="1" showErrorMessage="1" sqref="W111" xr:uid="{60DD64F0-6443-43BA-A368-2D96AEAACDBB}">
      <formula1>rngRebarInput_Extra_Row8_pos3_Choices</formula1>
    </dataValidation>
  </dataValidations>
  <hyperlinks>
    <hyperlink ref="E5" location="'Справка'!A781" display="Подробнее" xr:uid="{DB090551-667C-415D-B8C6-096B4A1783DD}"/>
    <hyperlink ref="E6" location="'Справка'!A790" display="Подробнее" xr:uid="{F1E37ABD-4EDE-4E4D-9561-9C844C6F22DB}"/>
    <hyperlink ref="E7" location="'Справка'!A797" display="Подробнее" xr:uid="{545D8B1C-5320-4CF5-B97F-CAE9280A75CF}"/>
    <hyperlink ref="E8" location="'Справка'!A807" display="Подробнее" xr:uid="{6C6A1171-3BE9-4ADF-9565-DD6EE85B8060}"/>
    <hyperlink ref="E9" location="'Справка'!A815" display="Подробнее" xr:uid="{4B6DEEBB-C097-4789-B7EA-F9241732FFBA}"/>
    <hyperlink ref="E10" location="'Справка'!A822" display="Подробнее" xr:uid="{A6BDB640-C46C-49D1-89D0-0CEE5EFD86A0}"/>
    <hyperlink ref="E13" location="'Справка'!A832" display="Подробнее" xr:uid="{919226DC-B794-497F-93D7-8E0DFE32E9B6}"/>
    <hyperlink ref="E14" location="'Справка'!A841" display="Подробнее" xr:uid="{324E45C1-4C7F-4B75-A32D-CE7A5F7179C3}"/>
    <hyperlink ref="E15" location="'Справка'!A848" display="Подробнее" xr:uid="{D9FF7E4E-7A41-4C8C-A710-2E065BB41C8A}"/>
    <hyperlink ref="E16" location="'Справка'!A858" display="Подробнее" xr:uid="{C9A3CD4F-8C35-4F0B-8CDF-2B5F1B5CCB52}"/>
    <hyperlink ref="E17" location="'Справка'!A868" display="Подробнее" xr:uid="{BD43013B-4D13-489E-9669-24D98CE2AC4D}"/>
    <hyperlink ref="E18" location="'Справка'!A879" display="Подробнее" xr:uid="{8E6CADC8-75D0-4444-9C06-5558EBAA2B99}"/>
    <hyperlink ref="E19" location="'Справка'!A888" display="Подробнее" xr:uid="{9BBC7958-2C2A-4D96-8EE0-936BB6857A42}"/>
    <hyperlink ref="E23" location="'Справка'!A897" display="Подробнее" xr:uid="{9B685E4F-2F28-44F0-9225-C49DBDDF781D}"/>
    <hyperlink ref="E24" location="'Справка'!A904" display="Подробнее" xr:uid="{8F24228D-4757-441F-8F0E-AC8B1D921CC3}"/>
    <hyperlink ref="E25" location="'Справка'!A911" display="Подробнее" xr:uid="{3E73A91B-7912-48E4-8C7C-3B232EB41EA5}"/>
    <hyperlink ref="E26" location="'Справка'!A917" display="Подробнее" xr:uid="{1796880D-583E-4EB9-BB24-CADA173A075A}"/>
    <hyperlink ref="E27" location="'Справка'!A923" display="Подробнее" xr:uid="{1B8AB5C7-67B2-41E9-BA1C-C0575AD01EA4}"/>
    <hyperlink ref="E28" location="'Справка'!A929" display="Подробнее" xr:uid="{7DF0AA1C-69E1-4F2D-AD9D-5BEB0C00E10B}"/>
    <hyperlink ref="E30" location="'Справка'!A935" display="Подробнее" xr:uid="{5FC7F79B-3CCD-4481-BA4D-B0E0BD5E7F4E}"/>
    <hyperlink ref="E34" location="'Справка'!A941" display="Подробнее" xr:uid="{B5F2D72E-EDF6-4B71-B1A8-DA57BC08C5C1}"/>
    <hyperlink ref="E35" location="'Справка'!A949" display="Подробнее" xr:uid="{71612038-9DAF-49B1-9DB0-AD73C1F2D341}"/>
    <hyperlink ref="E37" location="'Справка'!A959" display="Подробнее" xr:uid="{1FEB7725-DFDE-49A8-A6B6-05AF1801F8F1}"/>
    <hyperlink ref="E39" location="'Справка'!A967" display="Подробнее" xr:uid="{BCA1DC97-CAF0-4D2C-9C4C-544FC228FEC5}"/>
    <hyperlink ref="E40" location="'Справка'!A975" display="Подробнее" xr:uid="{7E713C5F-F26A-49DC-BED6-B323F3F04868}"/>
    <hyperlink ref="E41" location="'Справка'!A982" display="Подробнее" xr:uid="{B17CB5F1-3176-465A-91A5-FCF5183B78A3}"/>
    <hyperlink ref="E42" location="'Справка'!A990" display="Подробнее" xr:uid="{1678A9F9-CFAC-4930-AF9C-DD3BE82862D5}"/>
    <hyperlink ref="E43" location="'Справка'!A998" display="Подробнее" xr:uid="{70DA74AF-55EC-463E-A442-07BD8B9245AE}"/>
    <hyperlink ref="E44" location="'Справка'!A1010" display="Подробнее" xr:uid="{37EB333B-8304-48B3-A10B-8CE6CAD8079B}"/>
    <hyperlink ref="E48" location="'Справка'!A1022" display="Подробнее" xr:uid="{4B935377-E2B0-47DF-A357-84A4759B0166}"/>
    <hyperlink ref="E49" location="'Справка'!A1030" display="Подробнее" xr:uid="{84096B5D-2A75-4CA6-B152-B77961B67AA2}"/>
    <hyperlink ref="E50" location="'Справка'!A1039" display="Подробнее" xr:uid="{70F6575B-892C-4FB6-AF43-B3CC1F478310}"/>
    <hyperlink ref="E51" location="'Справка'!A1049" display="Подробнее" xr:uid="{68E3C07A-D4EE-4FAB-A291-1CE6EADE8DBE}"/>
    <hyperlink ref="E52" location="'Справка'!A1059" display="Подробнее" xr:uid="{AE8DD166-608D-4B2B-9461-CE5E0DE65349}"/>
    <hyperlink ref="E53" location="'Справка'!A1067" display="Подробнее" xr:uid="{DD11FF28-6B4C-4C36-8C92-1F0773C48957}"/>
    <hyperlink ref="E54" location="'Справка'!A1076" display="Подробнее" xr:uid="{7F7CE05B-DDD5-4E30-A8CD-5ECB73196149}"/>
    <hyperlink ref="E55" location="'Справка'!A1085" display="Подробнее" xr:uid="{95206066-3256-4D39-AD7E-BDF111B7262C}"/>
    <hyperlink ref="E56" location="'Справка'!A1093" display="Подробнее" xr:uid="{239C64B2-3E15-44A2-9FBC-C9FFAE3CAA77}"/>
    <hyperlink ref="E57" location="'Справка'!A1103" display="Подробнее" xr:uid="{F62632D1-20B8-4C19-A56E-E596FFEBBF9E}"/>
    <hyperlink ref="E58" location="'Справка'!A1113" display="Подробнее" xr:uid="{0F74CF88-D3BA-4441-A6EE-A18CD6F2DA2A}"/>
    <hyperlink ref="E59" location="'Справка'!A1120" display="Подробнее" xr:uid="{374F4F8A-3E63-47F8-BD5C-EAD25E58902E}"/>
    <hyperlink ref="E61" location="'Справка'!A1131" display="Подробнее" xr:uid="{44362297-AAB6-4405-BBAD-EB6E38F22A79}"/>
    <hyperlink ref="E62" location="'Справка'!A1136" display="Подробнее" xr:uid="{316C7318-F670-4317-A304-01599FD5E7D8}"/>
    <hyperlink ref="E63" location="'Справка'!A1141" display="Подробнее" xr:uid="{7F50102C-BF8E-48C4-9650-718CC600BBEB}"/>
    <hyperlink ref="E65" location="'Справка'!A1146" display="Подробнее" xr:uid="{785F0BA8-6414-48E7-813F-5E2D5AB7791A}"/>
    <hyperlink ref="E66" location="'Справка'!A1151" display="Подробнее" xr:uid="{181DF903-D6C4-4CD8-91FA-DAD7ECC71722}"/>
    <hyperlink ref="E70" location="'Справка'!A1156" display="Подробнее" xr:uid="{3F682394-C28E-4FED-926B-AB524127CEAC}"/>
    <hyperlink ref="E71" location="'Справка'!A1161" display="Подробнее" xr:uid="{FCB65438-9F5A-4CDB-BD2A-F3EBADE4F81C}"/>
    <hyperlink ref="E72" location="'Справка'!A1170" display="Подробнее" xr:uid="{F85A6403-3EC7-4B7C-8DFA-AF00E5223121}"/>
    <hyperlink ref="E73" location="'Справка'!A1177" display="Подробнее" xr:uid="{F0AD842B-032B-4C17-9537-2235C026EEBD}"/>
    <hyperlink ref="E75" location="'Справка'!A1183" display="Подробнее" xr:uid="{A5AFD8ED-7566-469A-9F85-345C10B331E9}"/>
    <hyperlink ref="E76" location="'Справка'!A1191" display="Подробнее" xr:uid="{36523BFC-B687-4B1E-B60A-8CA41E980167}"/>
    <hyperlink ref="E77" location="'Справка'!A1197" display="Подробнее" xr:uid="{F7151E70-59D7-4099-A6FF-B39D9CC63EB6}"/>
    <hyperlink ref="E78" location="'Справка'!A1202" display="Подробнее" xr:uid="{877D25A6-852C-4F3F-ADFA-28DB9BE3E33E}"/>
    <hyperlink ref="E79" location="'Справка'!A1207" display="Подробнее" xr:uid="{DF6E82F6-05E2-4407-857D-5B8FCC7D0E5E}"/>
    <hyperlink ref="E80" location="'Справка'!A1213" display="Подробнее" xr:uid="{D65AEBDE-BDF7-4A9F-BDF9-38BD653D22AE}"/>
    <hyperlink ref="E81" location="'Справка'!A1218" display="Подробнее" xr:uid="{6CD3B1E5-4E2E-49F3-B909-5A45DF34C0F9}"/>
    <hyperlink ref="E82" location="'Справка'!A1226" display="Подробнее" xr:uid="{1AA36D3F-076D-4A72-A75A-19EE6A8413A6}"/>
    <hyperlink ref="E83" location="'Справка'!A1232" display="Подробнее" xr:uid="{CD372DD5-27A8-44BB-A83C-42368F7E3DE4}"/>
    <hyperlink ref="E85" location="'Справка'!A1238" display="Подробнее" xr:uid="{B0F3DB55-1C10-481B-A062-0D5FBBD1CF51}"/>
    <hyperlink ref="E86" location="'Справка'!A1243" display="Подробнее" xr:uid="{21D2282F-9EBE-4222-891B-D96141D771A7}"/>
    <hyperlink ref="E87" location="'Справка'!A1248" display="Подробнее" xr:uid="{89A18E74-4793-40F3-8A8B-2C7D177EA0CC}"/>
    <hyperlink ref="E88" location="'Справка'!A1253" display="Подробнее" xr:uid="{F0D25C0F-6D4C-40AB-AAAD-86F375264358}"/>
    <hyperlink ref="E89" location="'Справка'!A1258" display="Подробнее" xr:uid="{D8679ECC-D5FC-48B8-BD4E-889A5FB239E0}"/>
    <hyperlink ref="E90" location="'Справка'!A1263" display="Подробнее" xr:uid="{F6BE32C9-055F-4FBF-878E-DBC299BB6EA1}"/>
    <hyperlink ref="E94" location="'Справка'!A1268" display="Подробнее" xr:uid="{ECE6A96A-DEBC-4757-B0D6-AA46C350BD9B}"/>
    <hyperlink ref="E95" location="'Справка'!A1278" display="Подробнее" xr:uid="{0C747F82-FEF2-448F-AB5D-3405366288DF}"/>
    <hyperlink ref="E96" location="'Справка'!A1284" display="Подробнее" xr:uid="{9318871E-1ABB-4511-BC00-D11B8890B407}"/>
    <hyperlink ref="E97" location="'Справка'!A1290" display="Подробнее" xr:uid="{300AE7D3-97E4-4571-B7AC-828A0A08B5C7}"/>
    <hyperlink ref="E99" location="'Справка'!A1296" display="Подробнее" xr:uid="{0654902C-FF40-4F73-8401-044AAE797113}"/>
    <hyperlink ref="E101" location="'Справка'!A1305" display="Подробнее" xr:uid="{92189393-5129-46A0-84E6-D3439F2D64DD}"/>
    <hyperlink ref="E102" location="'Справка'!A1314" display="Подробнее" xr:uid="{60E425BC-F2F5-42C8-880F-152A3D84D324}"/>
    <hyperlink ref="E103" location="'Справка'!A1321" display="Подробнее" xr:uid="{1ABF6DC4-76F4-4119-B350-5380415C95BA}"/>
    <hyperlink ref="E104" location="'Справка'!A1329" display="Подробнее" xr:uid="{09D7F088-6A1C-42C6-A33E-6F6158B891D3}"/>
    <hyperlink ref="E105" location="'Справка'!A1336" display="Подробнее" xr:uid="{C0F90CC4-6E57-451F-9B50-C1EAD3E7A288}"/>
    <hyperlink ref="E106" location="'Справка'!A1344" display="Подробнее" xr:uid="{B34C5207-97B5-4A99-9F0E-7CEFC0C17F9C}"/>
    <hyperlink ref="E107" location="'Справка'!A1351" display="Подробнее" xr:uid="{6BFE0320-A2A4-41F3-9867-7D53D5582FE4}"/>
    <hyperlink ref="E108" location="'Справка'!A1358" display="Подробнее" xr:uid="{3F7CB2B4-A6CD-48E5-87C3-576BAD4A0D3B}"/>
    <hyperlink ref="E109" location="'Справка'!A1365" display="Подробнее" xr:uid="{8E7B1A8B-43F1-4EFD-B952-9BDD70B3C657}"/>
    <hyperlink ref="E110" location="'Справка'!A1370" display="Подробнее" xr:uid="{EE3665B8-03D1-43B8-981F-4D84C93B44E4}"/>
    <hyperlink ref="E111" location="'Справка'!A1379" display="Подробнее" xr:uid="{3AB4561E-7DDA-452D-B4EE-EC2159233CA0}"/>
    <hyperlink ref="E112" location="'Справка'!A1388" display="Подробнее" xr:uid="{D4CD12CC-A3CE-4653-813C-8F5CC9EAF2D1}"/>
    <hyperlink ref="E113" location="'Справка'!A1397" display="Подробнее" xr:uid="{469CFD4A-7EDB-452B-B291-8AB5BE971ABA}"/>
    <hyperlink ref="E114" location="'Справка'!A1406" display="Подробнее" xr:uid="{B7EFDBB6-E819-4EA6-BB47-10766853ABF1}"/>
    <hyperlink ref="E115" location="'Справка'!A1412" display="Подробнее" xr:uid="{1312F043-1E36-4265-A96A-F3A1F1A9A7F9}"/>
    <hyperlink ref="E116" location="'Справка'!A1418" display="Подробнее" xr:uid="{04DA6CF5-1A25-4031-8DD2-5C9389C9C6DB}"/>
    <hyperlink ref="E117" location="'Справка'!A1424" display="Подробнее" xr:uid="{FFB0BFD8-B622-4651-91D7-B39B0E10CF88}"/>
    <hyperlink ref="E118" location="'Справка'!A1430" display="Подробнее" xr:uid="{1BC3A575-3BB2-409B-8EB1-0EC84DDE3D68}"/>
    <hyperlink ref="E121" location="'Справка'!A1436" display="Подробнее" xr:uid="{AA407376-6E44-4853-A637-130E922EE5EC}"/>
    <hyperlink ref="E122" location="'Справка'!A1442" display="Подробнее" xr:uid="{8EFFC204-5347-41BC-8281-F7036EE1D925}"/>
    <hyperlink ref="E123" location="'Справка'!A1450" display="Подробнее" xr:uid="{16DF67E9-44F3-4BCC-8BCE-495D06D70D1E}"/>
    <hyperlink ref="E124" location="'Справка'!A1457" display="Подробнее" xr:uid="{F5C466A5-3DA1-425D-B120-940471CF2121}"/>
    <hyperlink ref="E125" location="'Справка'!A1463" display="Подробнее" xr:uid="{D3C85F15-7711-47CE-A226-A46F37A53E7C}"/>
    <hyperlink ref="E126" location="'Справка'!A1470" display="Подробнее" xr:uid="{F55901D9-3F54-4F30-8284-E0ECED1EE5ED}"/>
    <hyperlink ref="E127" location="'Справка'!A1477" display="Подробнее" xr:uid="{F7DD7326-E554-4A14-B991-188D3B37AC4D}"/>
    <hyperlink ref="E128" location="'Справка'!A1484" display="Подробнее" xr:uid="{531645E8-CAA9-4460-9111-2B0C4AECE4E4}"/>
    <hyperlink ref="E129" location="'Справка'!A1492" display="Подробнее" xr:uid="{9B64037E-90A0-40D2-8C9F-ED962997B15C}"/>
    <hyperlink ref="E130" location="'Справка'!A1499" display="Подробнее" xr:uid="{30D451F9-C172-4DCE-92B1-BEE8519A9850}"/>
    <hyperlink ref="E131" location="'Справка'!A1505" display="Подробнее" xr:uid="{94D4859D-FAE7-4A79-8BB4-AE4F4B4D9830}"/>
    <hyperlink ref="E132" location="'Справка'!A1511" display="Подробнее" xr:uid="{DFB74457-17BF-4502-89FB-24B6AA67C403}"/>
    <hyperlink ref="E133" location="'Справка'!A1517" display="Подробнее" xr:uid="{31D8873E-09C7-4A40-AC27-322A509275E1}"/>
    <hyperlink ref="E134" location="'Справка'!A1524" display="Подробнее" xr:uid="{956DC14B-9ADD-4D32-945D-F30B5221E7AB}"/>
    <hyperlink ref="E135" location="'Справка'!A1530" display="Подробнее" xr:uid="{02472146-46AB-43BD-B792-5F13A1A9ABE2}"/>
    <hyperlink ref="E136" location="'Справка'!A1537" display="Подробнее" xr:uid="{B828B0CE-842F-4A74-AC07-E7039C8B4079}"/>
    <hyperlink ref="E137" location="'Справка'!A1544" display="Подробнее" xr:uid="{349FBBDD-C12F-4C75-B4F4-792D12DB80D0}"/>
    <hyperlink ref="E138" location="'Справка'!A1551" display="Подробнее" xr:uid="{580F48B8-801B-4171-9BE2-F392823A17F7}"/>
    <hyperlink ref="M19" location="'Справка'!A1686" display="Подробнее" xr:uid="{99D3CF1A-ECE6-4BEA-B00E-E41D88FA866F}"/>
    <hyperlink ref="M20" location="'Справка'!A1692" display="Подробнее" xr:uid="{0D8BDB5A-0DA4-4975-947E-1E4CD3E19C94}"/>
    <hyperlink ref="M21" location="'Справка'!A1698" display="Подробнее" xr:uid="{D78E0F33-6981-438A-8A72-E57FAD06386E}"/>
    <hyperlink ref="M22" location="'Справка'!A1704" display="Подробнее" xr:uid="{66CF10B7-7040-4F76-8D88-CC0492D35D01}"/>
    <hyperlink ref="M23" location="'Справка'!A1710" display="Подробнее" xr:uid="{61AAC2C6-C842-4A07-8FF6-AAFCA6C86681}"/>
    <hyperlink ref="M27" location="'Справка'!A1640" display="Подробнее" xr:uid="{46B75A6A-6384-42D4-859B-339999FA718F}"/>
    <hyperlink ref="M28" location="'Справка'!A1646" display="Подробнее" xr:uid="{6CA8A5EA-2C11-4260-B93F-237A21A7644B}"/>
    <hyperlink ref="M29" location="'Справка'!A1652" display="Подробнее" xr:uid="{A3EEEF72-B02F-4273-9356-1290C55039E1}"/>
    <hyperlink ref="M30" location="'Справка'!A1659" display="Подробнее" xr:uid="{C86ECDCC-0D36-49B3-810A-2FCAA1B5F14F}"/>
    <hyperlink ref="M31" location="'Справка'!A1665" display="Подробнее" xr:uid="{88447D36-32BF-4849-8AF6-0E6147773F02}"/>
    <hyperlink ref="M32" location="'Справка'!A1672" display="Подробнее" xr:uid="{73BE6144-ED38-4EC3-9D36-1BAB58E294C7}"/>
    <hyperlink ref="M33" location="'Справка'!A1679" display="Подробнее" xr:uid="{235AAF14-19A0-4839-A63F-C6DCC11892DE}"/>
    <hyperlink ref="M71" location="'Справка'!A1558" display="Подробнее" xr:uid="{9196D180-16A6-4CE3-B11A-C3955872C6D8}"/>
    <hyperlink ref="M72" location="'Справка'!A1563" display="Подробнее" xr:uid="{CD11142A-6E0F-4A9F-9112-95F010C08B2E}"/>
    <hyperlink ref="M73" location="'Справка'!A1568" display="Подробнее" xr:uid="{98B9DA54-8573-418E-81BD-B54EE8C89A2F}"/>
    <hyperlink ref="M74" location="'Справка'!A1577" display="Подробнее" xr:uid="{5A78E810-2016-41B5-8762-D7E3509AD7BB}"/>
    <hyperlink ref="M75" location="'Справка'!A1582" display="Подробнее" xr:uid="{8015CA6B-E0B9-4060-88FC-96C8EF727C64}"/>
    <hyperlink ref="M76" location="'Справка'!A1587" display="Подробнее" xr:uid="{581F0461-29EA-4065-8BD2-5B10E12BFEC8}"/>
    <hyperlink ref="M77" location="'Справка'!A1592" display="Подробнее" xr:uid="{EC37AB4E-6CB3-4F0C-A3A2-D055CA9D7AE7}"/>
    <hyperlink ref="M78" location="'Справка'!A1601" display="Подробнее" xr:uid="{05CB08C8-1EAE-4713-B9CA-DB97EB794A57}"/>
    <hyperlink ref="M79" location="'Справка'!A1609" display="Подробнее" xr:uid="{2DD55A75-B02A-415D-BC5F-51D97155C665}"/>
    <hyperlink ref="M80" location="'Справка'!A1616" display="Подробнее" xr:uid="{2B025B6B-650C-41A8-87FC-B2AD82C21246}"/>
    <hyperlink ref="M81" location="'Справка'!A1621" display="Подробнее" xr:uid="{5348C272-171A-4C6F-B3D4-8595725653DE}"/>
    <hyperlink ref="M82" location="'Справка'!A1626" display="Подробнее" xr:uid="{0B4212F8-8BD4-4D4E-BACB-0AFEED0EB510}"/>
    <hyperlink ref="M83" location="'Справка'!A1631" display="Подробнее" xr:uid="{063A2EDF-850E-4B6D-986E-6857C21D0381}"/>
    <hyperlink ref="M84" location="'Справка'!A1636" display="Подробнее" xr:uid="{135164E7-68C1-4BF8-B4AE-45895BE7E74A}"/>
    <hyperlink ref="AI1" location="'Справка'!A726" display="Контрольные точки диаграмм (Подробнее)" xr:uid="{961F18C1-50FA-4AFC-9317-49FE6188D482}"/>
    <hyperlink ref="H2" location="'Справка'!A637" display="Единицы измерения (Подробнее)" xr:uid="{A497F3C7-323C-4E74-833E-2A4DC402DAB0}"/>
    <hyperlink ref="O2" location="'Справка'!A656" display="Сочетания нагрузок (Подробнее)" xr:uid="{B0988FA8-D9D6-4E2B-9731-3CDF5DFC3090}"/>
    <hyperlink ref="H11" location="'Справка'!A648" display="Система знаков (Подробнее)" xr:uid="{F10E4FF9-7D0E-48C7-8F5D-C07A26ACA1AB}"/>
    <hyperlink ref="H17" location="'Справка'!A704" display="Материал арматуры (Подробнее)" xr:uid="{DA47EECC-4E21-4302-82EC-63912A311E65}"/>
    <hyperlink ref="H25" location="'Справка'!A695" display="Материал бетона (Подробнее)" xr:uid="{8AA67DDC-CAD0-41B7-B25A-F9C498470B6B}"/>
    <hyperlink ref="H35" location="'Справка'!A712" display="Настройка расчетных профилей (Подробнее)" xr:uid="{43F967EA-1D50-4977-9459-9DF5FACA9334}"/>
    <hyperlink ref="P36" location="'Справка'!A680" display="Нагрузки для устойчивости (Подробнее)" xr:uid="{8D1DA768-F7C0-4506-9041-AA593490C0BF}"/>
    <hyperlink ref="AI58" location="'Справка'!A687" display="СП 35.13330.2011, таблица 7.21 (Подробнее)" xr:uid="{5BFCAAE7-00E8-4A87-8676-A8F9D308BD0A}"/>
    <hyperlink ref="H69" location="'Справка'!A732" display="Настройки оформления схемы (Подробнее)" xr:uid="{31E654A7-5AAB-4D32-9D93-E13CF257516D}"/>
    <hyperlink ref="H86" location="'Справка'!A751" display="Круглое сечение (Подробнее)" xr:uid="{FEC029C5-38AE-43C0-AB9C-561D514BD3C7}"/>
    <hyperlink ref="H97" location="'Справка'!A773" display="Сечение из прямоугольников (Подробнее)" xr:uid="{6904AE80-9278-469E-B7DC-105AFA7337D0}"/>
    <hyperlink ref="H120" location="'Справка'!A759" display="Скругленный прямоугольник (Подробнее)" xr:uid="{BE52760A-D0D6-4537-9469-49850463E6E7}"/>
    <hyperlink ref="H143" location="'Справка'!A766" display="Пустотелый скругленный прямоугольник (Подробнее)" xr:uid="{52E933A6-05C3-4391-AF7F-ED220548DA2B}"/>
    <hyperlink ref="N86" location="'Справка'!A841" display="Армирование выбранного сечения (Подробнее)" xr:uid="{560CFB4D-3FD0-443C-82A0-F3E4DB5F6627}"/>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236A-C157-4A68-9BF9-53D265BCCD36}">
  <sheetPr codeName="Лист2">
    <outlinePr summaryBelow="0"/>
  </sheetPr>
  <dimension ref="A1:F1715"/>
  <sheetViews>
    <sheetView workbookViewId="0"/>
  </sheetViews>
  <sheetFormatPr defaultRowHeight="12.75" outlineLevelRow="1" x14ac:dyDescent="0.2"/>
  <cols>
    <col min="1" max="1" width="34.7109375" style="33" customWidth="1"/>
    <col min="2" max="2" width="118.7109375" style="33" customWidth="1"/>
    <col min="3" max="4" width="18.7109375" style="33" customWidth="1"/>
    <col min="5" max="6" width="26.7109375" style="33" customWidth="1"/>
    <col min="7" max="16384" width="9.140625" style="32"/>
  </cols>
  <sheetData>
    <row r="1" spans="1:6" ht="20.25" collapsed="1" x14ac:dyDescent="0.2">
      <c r="A1" s="75" t="s">
        <v>653</v>
      </c>
      <c r="B1" s="75"/>
      <c r="C1" s="75"/>
      <c r="D1" s="75"/>
      <c r="E1" s="75"/>
      <c r="F1" s="75"/>
    </row>
    <row r="2" spans="1:6" hidden="1" outlineLevel="1" x14ac:dyDescent="0.2">
      <c r="A2" s="70" t="s">
        <v>654</v>
      </c>
      <c r="B2" s="70"/>
      <c r="C2" s="70"/>
      <c r="D2" s="70"/>
      <c r="E2" s="70"/>
      <c r="F2" s="70"/>
    </row>
    <row r="3" spans="1:6" hidden="1" outlineLevel="1" x14ac:dyDescent="0.2">
      <c r="A3" s="70" t="s">
        <v>655</v>
      </c>
      <c r="B3" s="70"/>
      <c r="C3" s="70"/>
      <c r="D3" s="70"/>
      <c r="E3" s="70"/>
      <c r="F3" s="70"/>
    </row>
    <row r="4" spans="1:6" hidden="1" outlineLevel="1" x14ac:dyDescent="0.2">
      <c r="A4" s="70" t="s">
        <v>656</v>
      </c>
      <c r="B4" s="70"/>
      <c r="C4" s="70"/>
      <c r="D4" s="70"/>
      <c r="E4" s="70"/>
      <c r="F4" s="70"/>
    </row>
    <row r="5" spans="1:6" ht="16.5" hidden="1" outlineLevel="1" x14ac:dyDescent="0.2">
      <c r="A5" s="71" t="s">
        <v>657</v>
      </c>
      <c r="B5" s="71"/>
      <c r="C5" s="71"/>
      <c r="D5" s="71"/>
      <c r="E5" s="71"/>
      <c r="F5" s="71"/>
    </row>
    <row r="6" spans="1:6" hidden="1" outlineLevel="1" x14ac:dyDescent="0.2">
      <c r="A6" s="69" t="s">
        <v>658</v>
      </c>
      <c r="B6" s="69"/>
      <c r="C6" s="69"/>
      <c r="D6" s="69"/>
      <c r="E6" s="69"/>
      <c r="F6" s="69"/>
    </row>
    <row r="7" spans="1:6" hidden="1" outlineLevel="1" x14ac:dyDescent="0.2">
      <c r="A7" s="70" t="s">
        <v>659</v>
      </c>
      <c r="B7" s="70"/>
      <c r="C7" s="70"/>
      <c r="D7" s="70"/>
      <c r="E7" s="70"/>
      <c r="F7" s="70"/>
    </row>
    <row r="8" spans="1:6" hidden="1" outlineLevel="1" x14ac:dyDescent="0.2">
      <c r="A8" s="70" t="s">
        <v>660</v>
      </c>
      <c r="B8" s="70"/>
      <c r="C8" s="70"/>
      <c r="D8" s="70"/>
      <c r="E8" s="70"/>
      <c r="F8" s="70"/>
    </row>
    <row r="9" spans="1:6" hidden="1" outlineLevel="1" x14ac:dyDescent="0.2">
      <c r="A9" s="70" t="s">
        <v>661</v>
      </c>
      <c r="B9" s="70"/>
      <c r="C9" s="70"/>
      <c r="D9" s="70"/>
      <c r="E9" s="70"/>
      <c r="F9" s="70"/>
    </row>
    <row r="10" spans="1:6" ht="16.5" hidden="1" outlineLevel="1" x14ac:dyDescent="0.2">
      <c r="A10" s="71" t="s">
        <v>662</v>
      </c>
      <c r="B10" s="71"/>
      <c r="C10" s="71"/>
      <c r="D10" s="71"/>
      <c r="E10" s="71"/>
      <c r="F10" s="71"/>
    </row>
    <row r="11" spans="1:6" hidden="1" outlineLevel="1" x14ac:dyDescent="0.2">
      <c r="A11" s="70" t="s">
        <v>663</v>
      </c>
      <c r="B11" s="70"/>
      <c r="C11" s="70"/>
      <c r="D11" s="70"/>
      <c r="E11" s="70"/>
      <c r="F11" s="70"/>
    </row>
    <row r="12" spans="1:6" hidden="1" outlineLevel="1" x14ac:dyDescent="0.2">
      <c r="A12" s="70" t="s">
        <v>664</v>
      </c>
      <c r="B12" s="70"/>
      <c r="C12" s="70"/>
      <c r="D12" s="70"/>
      <c r="E12" s="70"/>
      <c r="F12" s="70"/>
    </row>
    <row r="13" spans="1:6" hidden="1" outlineLevel="1" x14ac:dyDescent="0.2">
      <c r="A13" s="70" t="s">
        <v>665</v>
      </c>
      <c r="B13" s="70"/>
      <c r="C13" s="70"/>
      <c r="D13" s="70"/>
      <c r="E13" s="70"/>
      <c r="F13" s="70"/>
    </row>
    <row r="14" spans="1:6" hidden="1" outlineLevel="1" x14ac:dyDescent="0.2">
      <c r="A14" s="70" t="s">
        <v>666</v>
      </c>
      <c r="B14" s="70"/>
      <c r="C14" s="70"/>
      <c r="D14" s="70"/>
      <c r="E14" s="70"/>
      <c r="F14" s="70"/>
    </row>
    <row r="15" spans="1:6" hidden="1" outlineLevel="1" x14ac:dyDescent="0.2">
      <c r="A15" s="69" t="s">
        <v>668</v>
      </c>
      <c r="B15" s="70"/>
      <c r="C15" s="70"/>
      <c r="D15" s="70"/>
      <c r="E15" s="70"/>
      <c r="F15" s="70"/>
    </row>
    <row r="16" spans="1:6" hidden="1" outlineLevel="1" x14ac:dyDescent="0.2">
      <c r="A16" s="70" t="s">
        <v>667</v>
      </c>
      <c r="B16" s="70"/>
      <c r="C16" s="70"/>
      <c r="D16" s="70"/>
      <c r="E16" s="70"/>
      <c r="F16" s="70"/>
    </row>
    <row r="17" spans="1:6" hidden="1" outlineLevel="1" x14ac:dyDescent="0.2">
      <c r="A17" s="70" t="s">
        <v>669</v>
      </c>
      <c r="B17" s="70"/>
      <c r="C17" s="70"/>
      <c r="D17" s="70"/>
      <c r="E17" s="70"/>
      <c r="F17" s="70"/>
    </row>
    <row r="18" spans="1:6" hidden="1" outlineLevel="1" x14ac:dyDescent="0.2">
      <c r="A18" s="70" t="s">
        <v>670</v>
      </c>
      <c r="B18" s="70"/>
      <c r="C18" s="70"/>
      <c r="D18" s="70"/>
      <c r="E18" s="70"/>
      <c r="F18" s="70"/>
    </row>
    <row r="19" spans="1:6" hidden="1" outlineLevel="1" x14ac:dyDescent="0.2">
      <c r="A19" s="69" t="s">
        <v>671</v>
      </c>
      <c r="B19" s="69"/>
      <c r="C19" s="69"/>
      <c r="D19" s="69"/>
      <c r="E19" s="69"/>
      <c r="F19" s="69"/>
    </row>
    <row r="20" spans="1:6" hidden="1" outlineLevel="1" x14ac:dyDescent="0.2">
      <c r="A20" s="69" t="s">
        <v>672</v>
      </c>
      <c r="B20" s="69"/>
      <c r="C20" s="69"/>
      <c r="D20" s="69"/>
      <c r="E20" s="69"/>
      <c r="F20" s="69"/>
    </row>
    <row r="21" spans="1:6" hidden="1" outlineLevel="1" x14ac:dyDescent="0.2">
      <c r="A21" s="70" t="s">
        <v>673</v>
      </c>
      <c r="B21" s="70"/>
      <c r="C21" s="70"/>
      <c r="D21" s="70"/>
      <c r="E21" s="70"/>
      <c r="F21" s="70"/>
    </row>
    <row r="22" spans="1:6" ht="16.5" hidden="1" outlineLevel="1" x14ac:dyDescent="0.2">
      <c r="A22" s="71" t="s">
        <v>674</v>
      </c>
      <c r="B22" s="71"/>
      <c r="C22" s="71"/>
      <c r="D22" s="71"/>
      <c r="E22" s="71"/>
      <c r="F22" s="71"/>
    </row>
    <row r="23" spans="1:6" hidden="1" outlineLevel="1" x14ac:dyDescent="0.2">
      <c r="A23" s="77" t="s">
        <v>675</v>
      </c>
      <c r="B23" s="77"/>
      <c r="C23" s="77"/>
      <c r="D23" s="77"/>
      <c r="E23" s="77"/>
      <c r="F23" s="77"/>
    </row>
    <row r="24" spans="1:6" hidden="1" outlineLevel="1" x14ac:dyDescent="0.2">
      <c r="A24" s="77" t="s">
        <v>676</v>
      </c>
      <c r="B24" s="77"/>
      <c r="C24" s="77"/>
      <c r="D24" s="77"/>
      <c r="E24" s="77"/>
      <c r="F24" s="77"/>
    </row>
    <row r="25" spans="1:6" hidden="1" outlineLevel="1" x14ac:dyDescent="0.2">
      <c r="A25" s="70" t="s">
        <v>677</v>
      </c>
      <c r="B25" s="70"/>
      <c r="C25" s="70"/>
      <c r="D25" s="70"/>
      <c r="E25" s="70"/>
      <c r="F25" s="70"/>
    </row>
    <row r="26" spans="1:6" hidden="1" outlineLevel="1" x14ac:dyDescent="0.2">
      <c r="A26" s="70" t="s">
        <v>678</v>
      </c>
      <c r="B26" s="70"/>
      <c r="C26" s="70"/>
      <c r="D26" s="70"/>
      <c r="E26" s="70"/>
      <c r="F26" s="70"/>
    </row>
    <row r="27" spans="1:6" hidden="1" outlineLevel="1" x14ac:dyDescent="0.2">
      <c r="A27" s="70" t="s">
        <v>679</v>
      </c>
      <c r="B27" s="70"/>
      <c r="C27" s="70"/>
      <c r="D27" s="70"/>
      <c r="E27" s="70"/>
      <c r="F27" s="70"/>
    </row>
    <row r="28" spans="1:6" hidden="1" outlineLevel="1" x14ac:dyDescent="0.2">
      <c r="A28" s="70" t="s">
        <v>680</v>
      </c>
      <c r="B28" s="70"/>
      <c r="C28" s="70"/>
      <c r="D28" s="70"/>
      <c r="E28" s="70"/>
      <c r="F28" s="70"/>
    </row>
    <row r="29" spans="1:6" hidden="1" outlineLevel="1" x14ac:dyDescent="0.2">
      <c r="A29" s="70" t="s">
        <v>681</v>
      </c>
      <c r="B29" s="70"/>
      <c r="C29" s="70"/>
      <c r="D29" s="70"/>
      <c r="E29" s="70"/>
      <c r="F29" s="70"/>
    </row>
    <row r="30" spans="1:6" hidden="1" outlineLevel="1" x14ac:dyDescent="0.2">
      <c r="A30" s="70" t="s">
        <v>682</v>
      </c>
      <c r="B30" s="70"/>
      <c r="C30" s="70"/>
      <c r="D30" s="70"/>
      <c r="E30" s="70"/>
      <c r="F30" s="70"/>
    </row>
    <row r="31" spans="1:6" hidden="1" outlineLevel="1" x14ac:dyDescent="0.2">
      <c r="A31" s="70" t="s">
        <v>683</v>
      </c>
      <c r="B31" s="70"/>
      <c r="C31" s="70"/>
      <c r="D31" s="70"/>
      <c r="E31" s="70"/>
      <c r="F31" s="70"/>
    </row>
    <row r="32" spans="1:6" hidden="1" outlineLevel="1" x14ac:dyDescent="0.2">
      <c r="A32" s="70" t="s">
        <v>684</v>
      </c>
      <c r="B32" s="70"/>
      <c r="C32" s="70"/>
      <c r="D32" s="70"/>
      <c r="E32" s="70"/>
      <c r="F32" s="70"/>
    </row>
    <row r="33" spans="1:6" hidden="1" outlineLevel="1" x14ac:dyDescent="0.2">
      <c r="A33" s="70" t="s">
        <v>685</v>
      </c>
      <c r="B33" s="70"/>
      <c r="C33" s="70"/>
      <c r="D33" s="70"/>
      <c r="E33" s="70"/>
      <c r="F33" s="70"/>
    </row>
    <row r="34" spans="1:6" hidden="1" outlineLevel="1" x14ac:dyDescent="0.2">
      <c r="A34" s="70" t="s">
        <v>686</v>
      </c>
      <c r="B34" s="70"/>
      <c r="C34" s="70"/>
      <c r="D34" s="70"/>
      <c r="E34" s="70"/>
      <c r="F34" s="70"/>
    </row>
    <row r="35" spans="1:6" hidden="1" outlineLevel="1" x14ac:dyDescent="0.2">
      <c r="A35" s="70" t="s">
        <v>687</v>
      </c>
      <c r="B35" s="70"/>
      <c r="C35" s="70"/>
      <c r="D35" s="70"/>
      <c r="E35" s="70"/>
      <c r="F35" s="70"/>
    </row>
    <row r="36" spans="1:6" hidden="1" outlineLevel="1" x14ac:dyDescent="0.2">
      <c r="A36" s="70" t="s">
        <v>688</v>
      </c>
      <c r="B36" s="70"/>
      <c r="C36" s="70"/>
      <c r="D36" s="70"/>
      <c r="E36" s="70"/>
      <c r="F36" s="70"/>
    </row>
    <row r="37" spans="1:6" hidden="1" outlineLevel="1" x14ac:dyDescent="0.2">
      <c r="A37" s="70" t="s">
        <v>689</v>
      </c>
      <c r="B37" s="70"/>
      <c r="C37" s="70"/>
      <c r="D37" s="70"/>
      <c r="E37" s="70"/>
      <c r="F37" s="70"/>
    </row>
    <row r="38" spans="1:6" hidden="1" outlineLevel="1" x14ac:dyDescent="0.2">
      <c r="A38" s="70" t="s">
        <v>690</v>
      </c>
      <c r="B38" s="70"/>
      <c r="C38" s="70"/>
      <c r="D38" s="70"/>
      <c r="E38" s="70"/>
      <c r="F38" s="70"/>
    </row>
    <row r="39" spans="1:6" hidden="1" outlineLevel="1" x14ac:dyDescent="0.2">
      <c r="A39" s="70" t="s">
        <v>691</v>
      </c>
      <c r="B39" s="70"/>
      <c r="C39" s="70"/>
      <c r="D39" s="70"/>
      <c r="E39" s="70"/>
      <c r="F39" s="70"/>
    </row>
    <row r="40" spans="1:6" ht="16.5" hidden="1" outlineLevel="1" x14ac:dyDescent="0.2">
      <c r="A40" s="71" t="s">
        <v>692</v>
      </c>
      <c r="B40" s="71"/>
      <c r="C40" s="71"/>
      <c r="D40" s="71"/>
      <c r="E40" s="71"/>
      <c r="F40" s="71"/>
    </row>
    <row r="41" spans="1:6" hidden="1" outlineLevel="1" x14ac:dyDescent="0.2">
      <c r="A41" s="70" t="s">
        <v>693</v>
      </c>
      <c r="B41" s="70"/>
      <c r="C41" s="70"/>
      <c r="D41" s="70"/>
      <c r="E41" s="70"/>
      <c r="F41" s="70"/>
    </row>
    <row r="42" spans="1:6" hidden="1" outlineLevel="1" x14ac:dyDescent="0.2">
      <c r="A42" s="70" t="s">
        <v>694</v>
      </c>
      <c r="B42" s="70"/>
      <c r="C42" s="70"/>
      <c r="D42" s="70"/>
      <c r="E42" s="70"/>
      <c r="F42" s="70"/>
    </row>
    <row r="43" spans="1:6" hidden="1" outlineLevel="1" x14ac:dyDescent="0.2">
      <c r="A43" s="70" t="s">
        <v>695</v>
      </c>
      <c r="B43" s="70"/>
      <c r="C43" s="70"/>
      <c r="D43" s="70"/>
      <c r="E43" s="70"/>
      <c r="F43" s="70"/>
    </row>
    <row r="44" spans="1:6" hidden="1" outlineLevel="1" x14ac:dyDescent="0.2">
      <c r="A44" s="70" t="s">
        <v>696</v>
      </c>
      <c r="B44" s="70"/>
      <c r="C44" s="70"/>
      <c r="D44" s="70"/>
      <c r="E44" s="70"/>
      <c r="F44" s="70"/>
    </row>
    <row r="45" spans="1:6" hidden="1" outlineLevel="1" x14ac:dyDescent="0.2">
      <c r="A45" s="70" t="s">
        <v>697</v>
      </c>
      <c r="B45" s="70"/>
      <c r="C45" s="70"/>
      <c r="D45" s="70"/>
      <c r="E45" s="70"/>
      <c r="F45" s="70"/>
    </row>
    <row r="46" spans="1:6" hidden="1" outlineLevel="1" x14ac:dyDescent="0.2">
      <c r="A46" s="70" t="s">
        <v>698</v>
      </c>
      <c r="B46" s="70"/>
      <c r="C46" s="70"/>
      <c r="D46" s="70"/>
      <c r="E46" s="70"/>
      <c r="F46" s="70"/>
    </row>
    <row r="47" spans="1:6" hidden="1" outlineLevel="1" x14ac:dyDescent="0.2">
      <c r="A47" s="70" t="s">
        <v>699</v>
      </c>
      <c r="B47" s="70"/>
      <c r="C47" s="70"/>
      <c r="D47" s="70"/>
      <c r="E47" s="70"/>
      <c r="F47" s="70"/>
    </row>
    <row r="48" spans="1:6" ht="16.5" hidden="1" outlineLevel="1" x14ac:dyDescent="0.2">
      <c r="A48" s="71" t="s">
        <v>700</v>
      </c>
      <c r="B48" s="71"/>
      <c r="C48" s="71"/>
      <c r="D48" s="71"/>
      <c r="E48" s="71"/>
      <c r="F48" s="71"/>
    </row>
    <row r="49" spans="1:6" hidden="1" outlineLevel="1" x14ac:dyDescent="0.2">
      <c r="A49" s="69" t="s">
        <v>701</v>
      </c>
      <c r="B49" s="69"/>
      <c r="C49" s="69"/>
      <c r="D49" s="69"/>
      <c r="E49" s="69"/>
      <c r="F49" s="69"/>
    </row>
    <row r="50" spans="1:6" hidden="1" outlineLevel="1" x14ac:dyDescent="0.2">
      <c r="A50" s="69" t="s">
        <v>702</v>
      </c>
      <c r="B50" s="69"/>
      <c r="C50" s="69"/>
      <c r="D50" s="69"/>
      <c r="E50" s="69"/>
      <c r="F50" s="69"/>
    </row>
    <row r="51" spans="1:6" hidden="1" outlineLevel="1" x14ac:dyDescent="0.2">
      <c r="A51" s="70" t="s">
        <v>703</v>
      </c>
      <c r="B51" s="70"/>
      <c r="C51" s="70"/>
      <c r="D51" s="70"/>
      <c r="E51" s="70"/>
      <c r="F51" s="70"/>
    </row>
    <row r="52" spans="1:6" hidden="1" outlineLevel="1" x14ac:dyDescent="0.2">
      <c r="A52" s="70" t="s">
        <v>704</v>
      </c>
      <c r="B52" s="70"/>
      <c r="C52" s="70"/>
      <c r="D52" s="70"/>
      <c r="E52" s="70"/>
      <c r="F52" s="70"/>
    </row>
    <row r="53" spans="1:6" hidden="1" outlineLevel="1" x14ac:dyDescent="0.2">
      <c r="A53" s="70" t="s">
        <v>705</v>
      </c>
      <c r="B53" s="70"/>
      <c r="C53" s="70"/>
      <c r="D53" s="70"/>
      <c r="E53" s="70"/>
      <c r="F53" s="70"/>
    </row>
    <row r="54" spans="1:6" hidden="1" outlineLevel="1" x14ac:dyDescent="0.2">
      <c r="A54" s="70" t="s">
        <v>706</v>
      </c>
      <c r="B54" s="70"/>
      <c r="C54" s="70"/>
      <c r="D54" s="70"/>
      <c r="E54" s="70"/>
      <c r="F54" s="70"/>
    </row>
    <row r="55" spans="1:6" hidden="1" outlineLevel="1" x14ac:dyDescent="0.2">
      <c r="A55" s="70" t="s">
        <v>707</v>
      </c>
      <c r="B55" s="70"/>
      <c r="C55" s="70"/>
      <c r="D55" s="70"/>
      <c r="E55" s="70"/>
      <c r="F55" s="70"/>
    </row>
    <row r="56" spans="1:6" hidden="1" outlineLevel="1" x14ac:dyDescent="0.2">
      <c r="A56" s="70" t="s">
        <v>708</v>
      </c>
      <c r="B56" s="70"/>
      <c r="C56" s="70"/>
      <c r="D56" s="70"/>
      <c r="E56" s="70"/>
      <c r="F56" s="70"/>
    </row>
    <row r="57" spans="1:6" hidden="1" outlineLevel="1" x14ac:dyDescent="0.2">
      <c r="A57" s="70" t="s">
        <v>709</v>
      </c>
      <c r="B57" s="70"/>
      <c r="C57" s="70"/>
      <c r="D57" s="70"/>
      <c r="E57" s="70"/>
      <c r="F57" s="70"/>
    </row>
    <row r="58" spans="1:6" hidden="1" outlineLevel="1" x14ac:dyDescent="0.2">
      <c r="A58" s="70" t="s">
        <v>710</v>
      </c>
      <c r="B58" s="70"/>
      <c r="C58" s="70"/>
      <c r="D58" s="70"/>
      <c r="E58" s="70"/>
      <c r="F58" s="70"/>
    </row>
    <row r="59" spans="1:6" hidden="1" outlineLevel="1" x14ac:dyDescent="0.2">
      <c r="A59" s="70" t="s">
        <v>711</v>
      </c>
      <c r="B59" s="70"/>
      <c r="C59" s="70"/>
      <c r="D59" s="70"/>
      <c r="E59" s="70"/>
      <c r="F59" s="70"/>
    </row>
    <row r="60" spans="1:6" hidden="1" outlineLevel="1" x14ac:dyDescent="0.2">
      <c r="A60" s="70" t="s">
        <v>712</v>
      </c>
      <c r="B60" s="70"/>
      <c r="C60" s="70"/>
      <c r="D60" s="70"/>
      <c r="E60" s="70"/>
      <c r="F60" s="70"/>
    </row>
    <row r="61" spans="1:6" hidden="1" outlineLevel="1" x14ac:dyDescent="0.2">
      <c r="A61" s="70" t="s">
        <v>713</v>
      </c>
      <c r="B61" s="70"/>
      <c r="C61" s="70"/>
      <c r="D61" s="70"/>
      <c r="E61" s="70"/>
      <c r="F61" s="70"/>
    </row>
    <row r="62" spans="1:6" hidden="1" outlineLevel="1" x14ac:dyDescent="0.2">
      <c r="A62" s="70" t="s">
        <v>714</v>
      </c>
      <c r="B62" s="70"/>
      <c r="C62" s="70"/>
      <c r="D62" s="70"/>
      <c r="E62" s="70"/>
      <c r="F62" s="70"/>
    </row>
    <row r="63" spans="1:6" hidden="1" outlineLevel="1" x14ac:dyDescent="0.2">
      <c r="A63" s="70" t="s">
        <v>715</v>
      </c>
      <c r="B63" s="70"/>
      <c r="C63" s="70"/>
      <c r="D63" s="70"/>
      <c r="E63" s="70"/>
      <c r="F63" s="70"/>
    </row>
    <row r="64" spans="1:6" hidden="1" outlineLevel="1" x14ac:dyDescent="0.2">
      <c r="A64" s="70" t="s">
        <v>716</v>
      </c>
      <c r="B64" s="70"/>
      <c r="C64" s="70"/>
      <c r="D64" s="70"/>
      <c r="E64" s="70"/>
      <c r="F64" s="70"/>
    </row>
    <row r="65" spans="1:6" hidden="1" outlineLevel="1" x14ac:dyDescent="0.2">
      <c r="A65" s="70" t="s">
        <v>717</v>
      </c>
      <c r="B65" s="70"/>
      <c r="C65" s="70"/>
      <c r="D65" s="70"/>
      <c r="E65" s="70"/>
      <c r="F65" s="70"/>
    </row>
    <row r="66" spans="1:6" hidden="1" outlineLevel="1" x14ac:dyDescent="0.2">
      <c r="A66" s="69" t="s">
        <v>718</v>
      </c>
      <c r="B66" s="69"/>
      <c r="C66" s="69"/>
      <c r="D66" s="69"/>
      <c r="E66" s="69"/>
      <c r="F66" s="69"/>
    </row>
    <row r="67" spans="1:6" hidden="1" outlineLevel="1" x14ac:dyDescent="0.2">
      <c r="A67" s="69" t="s">
        <v>719</v>
      </c>
      <c r="B67" s="69"/>
      <c r="C67" s="69"/>
      <c r="D67" s="69"/>
      <c r="E67" s="69"/>
      <c r="F67" s="69"/>
    </row>
    <row r="68" spans="1:6" ht="16.5" hidden="1" outlineLevel="1" x14ac:dyDescent="0.2">
      <c r="A68" s="71" t="s">
        <v>720</v>
      </c>
      <c r="B68" s="71"/>
      <c r="C68" s="71"/>
      <c r="D68" s="71"/>
      <c r="E68" s="71"/>
      <c r="F68" s="71"/>
    </row>
    <row r="69" spans="1:6" hidden="1" outlineLevel="1" x14ac:dyDescent="0.2">
      <c r="A69" s="70" t="s">
        <v>721</v>
      </c>
      <c r="B69" s="70"/>
      <c r="C69" s="70"/>
      <c r="D69" s="70"/>
      <c r="E69" s="70"/>
      <c r="F69" s="70"/>
    </row>
    <row r="70" spans="1:6" hidden="1" outlineLevel="1" x14ac:dyDescent="0.2">
      <c r="A70" s="70" t="s">
        <v>722</v>
      </c>
      <c r="B70" s="70"/>
      <c r="C70" s="70"/>
      <c r="D70" s="70"/>
      <c r="E70" s="70"/>
      <c r="F70" s="70"/>
    </row>
    <row r="71" spans="1:6" hidden="1" outlineLevel="1" x14ac:dyDescent="0.2">
      <c r="A71" s="70" t="s">
        <v>723</v>
      </c>
      <c r="B71" s="70"/>
      <c r="C71" s="70"/>
      <c r="D71" s="70"/>
      <c r="E71" s="70"/>
      <c r="F71" s="70"/>
    </row>
    <row r="72" spans="1:6" hidden="1" outlineLevel="1" x14ac:dyDescent="0.2">
      <c r="A72" s="70" t="s">
        <v>724</v>
      </c>
      <c r="B72" s="70"/>
      <c r="C72" s="70"/>
      <c r="D72" s="70"/>
      <c r="E72" s="70"/>
      <c r="F72" s="70"/>
    </row>
    <row r="73" spans="1:6" hidden="1" outlineLevel="1" x14ac:dyDescent="0.2">
      <c r="A73" s="70" t="s">
        <v>725</v>
      </c>
      <c r="B73" s="70"/>
      <c r="C73" s="70"/>
      <c r="D73" s="70"/>
      <c r="E73" s="70"/>
      <c r="F73" s="70"/>
    </row>
    <row r="74" spans="1:6" hidden="1" outlineLevel="1" x14ac:dyDescent="0.2">
      <c r="A74" s="70" t="s">
        <v>726</v>
      </c>
      <c r="B74" s="70"/>
      <c r="C74" s="70"/>
      <c r="D74" s="70"/>
      <c r="E74" s="70"/>
      <c r="F74" s="70"/>
    </row>
    <row r="75" spans="1:6" hidden="1" outlineLevel="1" x14ac:dyDescent="0.2">
      <c r="A75" s="69" t="s">
        <v>728</v>
      </c>
      <c r="B75" s="70"/>
      <c r="C75" s="70"/>
      <c r="D75" s="70"/>
      <c r="E75" s="70"/>
      <c r="F75" s="70"/>
    </row>
    <row r="76" spans="1:6" hidden="1" outlineLevel="1" x14ac:dyDescent="0.2">
      <c r="A76" s="70" t="s">
        <v>727</v>
      </c>
      <c r="B76" s="70"/>
      <c r="C76" s="70"/>
      <c r="D76" s="70"/>
      <c r="E76" s="70"/>
      <c r="F76" s="70"/>
    </row>
    <row r="77" spans="1:6" hidden="1" outlineLevel="1" x14ac:dyDescent="0.2">
      <c r="A77" s="70" t="s">
        <v>729</v>
      </c>
      <c r="B77" s="70"/>
      <c r="C77" s="70"/>
      <c r="D77" s="70"/>
      <c r="E77" s="70"/>
      <c r="F77" s="70"/>
    </row>
    <row r="78" spans="1:6" hidden="1" outlineLevel="1" x14ac:dyDescent="0.2">
      <c r="A78" s="70" t="s">
        <v>730</v>
      </c>
      <c r="B78" s="70"/>
      <c r="C78" s="70"/>
      <c r="D78" s="70"/>
      <c r="E78" s="70"/>
      <c r="F78" s="70"/>
    </row>
    <row r="79" spans="1:6" hidden="1" outlineLevel="1" x14ac:dyDescent="0.2">
      <c r="A79" s="69" t="s">
        <v>733</v>
      </c>
      <c r="B79" s="70"/>
      <c r="C79" s="70"/>
      <c r="D79" s="70"/>
      <c r="E79" s="70"/>
      <c r="F79" s="70"/>
    </row>
    <row r="80" spans="1:6" hidden="1" outlineLevel="1" x14ac:dyDescent="0.2">
      <c r="A80" s="70" t="s">
        <v>731</v>
      </c>
      <c r="B80" s="70"/>
      <c r="C80" s="70"/>
      <c r="D80" s="70"/>
      <c r="E80" s="70"/>
      <c r="F80" s="70"/>
    </row>
    <row r="81" spans="1:6" hidden="1" outlineLevel="1" x14ac:dyDescent="0.2">
      <c r="A81" s="70" t="s">
        <v>732</v>
      </c>
      <c r="B81" s="70"/>
      <c r="C81" s="70"/>
      <c r="D81" s="70"/>
      <c r="E81" s="70"/>
      <c r="F81" s="70"/>
    </row>
    <row r="82" spans="1:6" hidden="1" outlineLevel="1" x14ac:dyDescent="0.2">
      <c r="A82" s="70" t="s">
        <v>734</v>
      </c>
      <c r="B82" s="70"/>
      <c r="C82" s="70"/>
      <c r="D82" s="70"/>
      <c r="E82" s="70"/>
      <c r="F82" s="70"/>
    </row>
    <row r="83" spans="1:6" hidden="1" outlineLevel="1" x14ac:dyDescent="0.2">
      <c r="A83" s="70" t="s">
        <v>735</v>
      </c>
      <c r="B83" s="70"/>
      <c r="C83" s="70"/>
      <c r="D83" s="70"/>
      <c r="E83" s="70"/>
      <c r="F83" s="70"/>
    </row>
    <row r="84" spans="1:6" hidden="1" outlineLevel="1" x14ac:dyDescent="0.2">
      <c r="A84" s="34"/>
      <c r="B84" s="34"/>
      <c r="C84" s="34"/>
      <c r="D84" s="34"/>
      <c r="E84" s="34"/>
      <c r="F84" s="34"/>
    </row>
    <row r="85" spans="1:6" hidden="1" outlineLevel="1" x14ac:dyDescent="0.2">
      <c r="A85" s="34"/>
      <c r="B85" s="34"/>
      <c r="C85" s="34"/>
      <c r="D85" s="34"/>
      <c r="E85" s="34"/>
      <c r="F85" s="34"/>
    </row>
    <row r="86" spans="1:6" ht="20.25" collapsed="1" x14ac:dyDescent="0.2">
      <c r="A86" s="75" t="s">
        <v>736</v>
      </c>
      <c r="B86" s="75"/>
      <c r="C86" s="75"/>
      <c r="D86" s="75"/>
      <c r="E86" s="75"/>
      <c r="F86" s="75"/>
    </row>
    <row r="87" spans="1:6" hidden="1" outlineLevel="1" x14ac:dyDescent="0.2">
      <c r="A87" s="70" t="s">
        <v>737</v>
      </c>
      <c r="B87" s="70"/>
      <c r="C87" s="70"/>
      <c r="D87" s="70"/>
      <c r="E87" s="70"/>
      <c r="F87" s="70"/>
    </row>
    <row r="88" spans="1:6" ht="16.5" hidden="1" outlineLevel="1" x14ac:dyDescent="0.2">
      <c r="A88" s="71" t="s">
        <v>738</v>
      </c>
      <c r="B88" s="71"/>
      <c r="C88" s="71"/>
      <c r="D88" s="71"/>
      <c r="E88" s="71"/>
      <c r="F88" s="71"/>
    </row>
    <row r="89" spans="1:6" hidden="1" outlineLevel="1" x14ac:dyDescent="0.2">
      <c r="A89" s="70" t="s">
        <v>739</v>
      </c>
      <c r="B89" s="70"/>
      <c r="C89" s="70"/>
      <c r="D89" s="70"/>
      <c r="E89" s="70"/>
      <c r="F89" s="70"/>
    </row>
    <row r="90" spans="1:6" hidden="1" outlineLevel="1" x14ac:dyDescent="0.2">
      <c r="A90" s="70" t="s">
        <v>740</v>
      </c>
      <c r="B90" s="70"/>
      <c r="C90" s="70"/>
      <c r="D90" s="70"/>
      <c r="E90" s="70"/>
      <c r="F90" s="70"/>
    </row>
    <row r="91" spans="1:6" hidden="1" outlineLevel="1" x14ac:dyDescent="0.2">
      <c r="A91" s="70" t="s">
        <v>741</v>
      </c>
      <c r="B91" s="70"/>
      <c r="C91" s="70"/>
      <c r="D91" s="70"/>
      <c r="E91" s="70"/>
      <c r="F91" s="70"/>
    </row>
    <row r="92" spans="1:6" hidden="1" outlineLevel="1" x14ac:dyDescent="0.2">
      <c r="A92" s="70" t="s">
        <v>742</v>
      </c>
      <c r="B92" s="70"/>
      <c r="C92" s="70"/>
      <c r="D92" s="70"/>
      <c r="E92" s="70"/>
      <c r="F92" s="70"/>
    </row>
    <row r="93" spans="1:6" hidden="1" outlineLevel="1" x14ac:dyDescent="0.2">
      <c r="A93" s="70" t="s">
        <v>743</v>
      </c>
      <c r="B93" s="70"/>
      <c r="C93" s="70"/>
      <c r="D93" s="70"/>
      <c r="E93" s="70"/>
      <c r="F93" s="70"/>
    </row>
    <row r="94" spans="1:6" hidden="1" outlineLevel="1" x14ac:dyDescent="0.2">
      <c r="A94" s="70" t="s">
        <v>744</v>
      </c>
      <c r="B94" s="70"/>
      <c r="C94" s="70"/>
      <c r="D94" s="70"/>
      <c r="E94" s="70"/>
      <c r="F94" s="70"/>
    </row>
    <row r="95" spans="1:6" ht="16.5" hidden="1" outlineLevel="1" x14ac:dyDescent="0.2">
      <c r="A95" s="71" t="s">
        <v>745</v>
      </c>
      <c r="B95" s="71"/>
      <c r="C95" s="71"/>
      <c r="D95" s="71"/>
      <c r="E95" s="71"/>
      <c r="F95" s="71"/>
    </row>
    <row r="96" spans="1:6" hidden="1" outlineLevel="1" x14ac:dyDescent="0.2">
      <c r="A96" s="70" t="s">
        <v>746</v>
      </c>
      <c r="B96" s="70"/>
      <c r="C96" s="70"/>
      <c r="D96" s="70"/>
      <c r="E96" s="70"/>
      <c r="F96" s="70"/>
    </row>
    <row r="97" spans="1:6" hidden="1" outlineLevel="1" x14ac:dyDescent="0.2">
      <c r="A97" s="70" t="s">
        <v>747</v>
      </c>
      <c r="B97" s="70"/>
      <c r="C97" s="70"/>
      <c r="D97" s="70"/>
      <c r="E97" s="70"/>
      <c r="F97" s="70"/>
    </row>
    <row r="98" spans="1:6" ht="42" hidden="1" customHeight="1" outlineLevel="1" x14ac:dyDescent="0.2">
      <c r="A98" s="73"/>
      <c r="B98" s="73"/>
      <c r="C98" s="73"/>
      <c r="D98" s="73"/>
      <c r="E98" s="73"/>
      <c r="F98" s="73"/>
    </row>
    <row r="99" spans="1:6" hidden="1" outlineLevel="1" x14ac:dyDescent="0.2">
      <c r="A99" s="70" t="s">
        <v>748</v>
      </c>
      <c r="B99" s="70"/>
      <c r="C99" s="70"/>
      <c r="D99" s="70"/>
      <c r="E99" s="70"/>
      <c r="F99" s="70"/>
    </row>
    <row r="100" spans="1:6" ht="42" hidden="1" customHeight="1" outlineLevel="1" x14ac:dyDescent="0.2">
      <c r="A100" s="73"/>
      <c r="B100" s="73"/>
      <c r="C100" s="73"/>
      <c r="D100" s="73"/>
      <c r="E100" s="73"/>
      <c r="F100" s="73"/>
    </row>
    <row r="101" spans="1:6" hidden="1" outlineLevel="1" x14ac:dyDescent="0.2">
      <c r="A101" s="70" t="s">
        <v>749</v>
      </c>
      <c r="B101" s="70"/>
      <c r="C101" s="70"/>
      <c r="D101" s="70"/>
      <c r="E101" s="70"/>
      <c r="F101" s="70"/>
    </row>
    <row r="102" spans="1:6" ht="42" hidden="1" customHeight="1" outlineLevel="1" x14ac:dyDescent="0.2">
      <c r="A102" s="73"/>
      <c r="B102" s="73"/>
      <c r="C102" s="73"/>
      <c r="D102" s="73"/>
      <c r="E102" s="73"/>
      <c r="F102" s="73"/>
    </row>
    <row r="103" spans="1:6" hidden="1" outlineLevel="1" x14ac:dyDescent="0.2">
      <c r="A103" s="70" t="s">
        <v>750</v>
      </c>
      <c r="B103" s="70"/>
      <c r="C103" s="70"/>
      <c r="D103" s="70"/>
      <c r="E103" s="70"/>
      <c r="F103" s="70"/>
    </row>
    <row r="104" spans="1:6" ht="16.5" hidden="1" outlineLevel="1" x14ac:dyDescent="0.2">
      <c r="A104" s="71" t="s">
        <v>751</v>
      </c>
      <c r="B104" s="71"/>
      <c r="C104" s="71"/>
      <c r="D104" s="71"/>
      <c r="E104" s="71"/>
      <c r="F104" s="71"/>
    </row>
    <row r="105" spans="1:6" hidden="1" outlineLevel="1" x14ac:dyDescent="0.2">
      <c r="A105" s="70" t="s">
        <v>752</v>
      </c>
      <c r="B105" s="70"/>
      <c r="C105" s="70"/>
      <c r="D105" s="70"/>
      <c r="E105" s="70"/>
      <c r="F105" s="70"/>
    </row>
    <row r="106" spans="1:6" ht="42" hidden="1" customHeight="1" outlineLevel="1" x14ac:dyDescent="0.2">
      <c r="A106" s="73"/>
      <c r="B106" s="73"/>
      <c r="C106" s="73"/>
      <c r="D106" s="73"/>
      <c r="E106" s="73"/>
      <c r="F106" s="73"/>
    </row>
    <row r="107" spans="1:6" hidden="1" outlineLevel="1" x14ac:dyDescent="0.2">
      <c r="A107" s="70" t="s">
        <v>753</v>
      </c>
      <c r="B107" s="70"/>
      <c r="C107" s="70"/>
      <c r="D107" s="70"/>
      <c r="E107" s="70"/>
      <c r="F107" s="70"/>
    </row>
    <row r="108" spans="1:6" hidden="1" outlineLevel="1" x14ac:dyDescent="0.2">
      <c r="A108" s="70" t="s">
        <v>754</v>
      </c>
      <c r="B108" s="70"/>
      <c r="C108" s="70"/>
      <c r="D108" s="70"/>
      <c r="E108" s="70"/>
      <c r="F108" s="70"/>
    </row>
    <row r="109" spans="1:6" hidden="1" outlineLevel="1" x14ac:dyDescent="0.2">
      <c r="A109" s="70" t="s">
        <v>755</v>
      </c>
      <c r="B109" s="70"/>
      <c r="C109" s="70"/>
      <c r="D109" s="70"/>
      <c r="E109" s="70"/>
      <c r="F109" s="70"/>
    </row>
    <row r="110" spans="1:6" ht="16.5" hidden="1" outlineLevel="1" x14ac:dyDescent="0.2">
      <c r="A110" s="71" t="s">
        <v>756</v>
      </c>
      <c r="B110" s="71"/>
      <c r="C110" s="71"/>
      <c r="D110" s="71"/>
      <c r="E110" s="71"/>
      <c r="F110" s="71"/>
    </row>
    <row r="111" spans="1:6" hidden="1" outlineLevel="1" x14ac:dyDescent="0.2">
      <c r="A111" s="70" t="s">
        <v>757</v>
      </c>
      <c r="B111" s="70"/>
      <c r="C111" s="70"/>
      <c r="D111" s="70"/>
      <c r="E111" s="70"/>
      <c r="F111" s="70"/>
    </row>
    <row r="112" spans="1:6" hidden="1" outlineLevel="1" x14ac:dyDescent="0.2">
      <c r="A112" s="70" t="s">
        <v>758</v>
      </c>
      <c r="B112" s="70"/>
      <c r="C112" s="70"/>
      <c r="D112" s="70"/>
      <c r="E112" s="70"/>
      <c r="F112" s="70"/>
    </row>
    <row r="113" spans="1:6" hidden="1" outlineLevel="1" x14ac:dyDescent="0.2">
      <c r="A113" s="70" t="s">
        <v>759</v>
      </c>
      <c r="B113" s="70"/>
      <c r="C113" s="70"/>
      <c r="D113" s="70"/>
      <c r="E113" s="70"/>
      <c r="F113" s="70"/>
    </row>
    <row r="114" spans="1:6" hidden="1" outlineLevel="1" x14ac:dyDescent="0.2">
      <c r="A114" s="70" t="s">
        <v>760</v>
      </c>
      <c r="B114" s="70"/>
      <c r="C114" s="70"/>
      <c r="D114" s="70"/>
      <c r="E114" s="70"/>
      <c r="F114" s="70"/>
    </row>
    <row r="115" spans="1:6" hidden="1" outlineLevel="1" x14ac:dyDescent="0.2">
      <c r="A115" s="70" t="s">
        <v>761</v>
      </c>
      <c r="B115" s="70"/>
      <c r="C115" s="70"/>
      <c r="D115" s="70"/>
      <c r="E115" s="70"/>
      <c r="F115" s="70"/>
    </row>
    <row r="116" spans="1:6" hidden="1" outlineLevel="1" x14ac:dyDescent="0.2">
      <c r="A116" s="70" t="s">
        <v>762</v>
      </c>
      <c r="B116" s="70"/>
      <c r="C116" s="70"/>
      <c r="D116" s="70"/>
      <c r="E116" s="70"/>
      <c r="F116" s="70"/>
    </row>
    <row r="117" spans="1:6" hidden="1" outlineLevel="1" x14ac:dyDescent="0.2">
      <c r="A117" s="70" t="s">
        <v>763</v>
      </c>
      <c r="B117" s="70"/>
      <c r="C117" s="70"/>
      <c r="D117" s="70"/>
      <c r="E117" s="70"/>
      <c r="F117" s="70"/>
    </row>
    <row r="118" spans="1:6" hidden="1" outlineLevel="1" x14ac:dyDescent="0.2">
      <c r="A118" s="70" t="s">
        <v>764</v>
      </c>
      <c r="B118" s="70"/>
      <c r="C118" s="70"/>
      <c r="D118" s="70"/>
      <c r="E118" s="70"/>
      <c r="F118" s="70"/>
    </row>
    <row r="119" spans="1:6" ht="16.5" hidden="1" outlineLevel="1" x14ac:dyDescent="0.2">
      <c r="A119" s="71" t="s">
        <v>765</v>
      </c>
      <c r="B119" s="71"/>
      <c r="C119" s="71"/>
      <c r="D119" s="71"/>
      <c r="E119" s="71"/>
      <c r="F119" s="71"/>
    </row>
    <row r="120" spans="1:6" hidden="1" outlineLevel="1" x14ac:dyDescent="0.2">
      <c r="A120" s="69" t="s">
        <v>766</v>
      </c>
      <c r="B120" s="69"/>
      <c r="C120" s="69"/>
      <c r="D120" s="69"/>
      <c r="E120" s="69"/>
      <c r="F120" s="69"/>
    </row>
    <row r="121" spans="1:6" hidden="1" outlineLevel="1" x14ac:dyDescent="0.2">
      <c r="A121" s="70" t="s">
        <v>767</v>
      </c>
      <c r="B121" s="70"/>
      <c r="C121" s="70"/>
      <c r="D121" s="70"/>
      <c r="E121" s="70"/>
      <c r="F121" s="70"/>
    </row>
    <row r="122" spans="1:6" hidden="1" outlineLevel="1" x14ac:dyDescent="0.2">
      <c r="A122" s="70" t="s">
        <v>768</v>
      </c>
      <c r="B122" s="70"/>
      <c r="C122" s="70"/>
      <c r="D122" s="70"/>
      <c r="E122" s="70"/>
      <c r="F122" s="70"/>
    </row>
    <row r="123" spans="1:6" ht="16.5" hidden="1" outlineLevel="1" x14ac:dyDescent="0.2">
      <c r="A123" s="71" t="s">
        <v>769</v>
      </c>
      <c r="B123" s="71"/>
      <c r="C123" s="71"/>
      <c r="D123" s="71"/>
      <c r="E123" s="71"/>
      <c r="F123" s="71"/>
    </row>
    <row r="124" spans="1:6" hidden="1" outlineLevel="1" x14ac:dyDescent="0.2">
      <c r="A124" s="70" t="s">
        <v>770</v>
      </c>
      <c r="B124" s="70"/>
      <c r="C124" s="70"/>
      <c r="D124" s="70"/>
      <c r="E124" s="70"/>
      <c r="F124" s="70"/>
    </row>
    <row r="125" spans="1:6" hidden="1" outlineLevel="1" x14ac:dyDescent="0.2">
      <c r="A125" s="70" t="s">
        <v>771</v>
      </c>
      <c r="B125" s="70"/>
      <c r="C125" s="70"/>
      <c r="D125" s="70"/>
      <c r="E125" s="70"/>
      <c r="F125" s="70"/>
    </row>
    <row r="126" spans="1:6" hidden="1" outlineLevel="1" x14ac:dyDescent="0.2">
      <c r="A126" s="70" t="s">
        <v>772</v>
      </c>
      <c r="B126" s="70"/>
      <c r="C126" s="70"/>
      <c r="D126" s="70"/>
      <c r="E126" s="70"/>
      <c r="F126" s="70"/>
    </row>
    <row r="127" spans="1:6" hidden="1" outlineLevel="1" x14ac:dyDescent="0.2">
      <c r="A127" s="70" t="s">
        <v>773</v>
      </c>
      <c r="B127" s="70"/>
      <c r="C127" s="70"/>
      <c r="D127" s="70"/>
      <c r="E127" s="70"/>
      <c r="F127" s="70"/>
    </row>
    <row r="128" spans="1:6" hidden="1" outlineLevel="1" x14ac:dyDescent="0.2">
      <c r="A128" s="34"/>
      <c r="B128" s="34"/>
      <c r="C128" s="34"/>
      <c r="D128" s="34"/>
      <c r="E128" s="34"/>
      <c r="F128" s="34"/>
    </row>
    <row r="129" spans="1:6" hidden="1" outlineLevel="1" x14ac:dyDescent="0.2">
      <c r="A129" s="34"/>
      <c r="B129" s="34"/>
      <c r="C129" s="34"/>
      <c r="D129" s="34"/>
      <c r="E129" s="34"/>
      <c r="F129" s="34"/>
    </row>
    <row r="130" spans="1:6" ht="20.25" collapsed="1" x14ac:dyDescent="0.2">
      <c r="A130" s="75" t="s">
        <v>774</v>
      </c>
      <c r="B130" s="75"/>
      <c r="C130" s="75"/>
      <c r="D130" s="75"/>
      <c r="E130" s="75"/>
      <c r="F130" s="75"/>
    </row>
    <row r="131" spans="1:6" hidden="1" outlineLevel="1" x14ac:dyDescent="0.2">
      <c r="A131" s="70" t="s">
        <v>775</v>
      </c>
      <c r="B131" s="70"/>
      <c r="C131" s="70"/>
      <c r="D131" s="70"/>
      <c r="E131" s="70"/>
      <c r="F131" s="70"/>
    </row>
    <row r="132" spans="1:6" ht="16.5" hidden="1" outlineLevel="1" x14ac:dyDescent="0.2">
      <c r="A132" s="71" t="s">
        <v>776</v>
      </c>
      <c r="B132" s="71"/>
      <c r="C132" s="71"/>
      <c r="D132" s="71"/>
      <c r="E132" s="71"/>
      <c r="F132" s="71"/>
    </row>
    <row r="133" spans="1:6" hidden="1" outlineLevel="1" x14ac:dyDescent="0.2">
      <c r="A133" s="70" t="s">
        <v>777</v>
      </c>
      <c r="B133" s="70"/>
      <c r="C133" s="70"/>
      <c r="D133" s="70"/>
      <c r="E133" s="70"/>
      <c r="F133" s="70"/>
    </row>
    <row r="134" spans="1:6" hidden="1" outlineLevel="1" x14ac:dyDescent="0.2">
      <c r="A134" s="70" t="s">
        <v>778</v>
      </c>
      <c r="B134" s="70"/>
      <c r="C134" s="70"/>
      <c r="D134" s="70"/>
      <c r="E134" s="70"/>
      <c r="F134" s="70"/>
    </row>
    <row r="135" spans="1:6" hidden="1" outlineLevel="1" x14ac:dyDescent="0.2">
      <c r="A135" s="70" t="s">
        <v>779</v>
      </c>
      <c r="B135" s="70"/>
      <c r="C135" s="70"/>
      <c r="D135" s="70"/>
      <c r="E135" s="70"/>
      <c r="F135" s="70"/>
    </row>
    <row r="136" spans="1:6" ht="16.5" hidden="1" outlineLevel="1" x14ac:dyDescent="0.2">
      <c r="A136" s="71" t="s">
        <v>780</v>
      </c>
      <c r="B136" s="71"/>
      <c r="C136" s="71"/>
      <c r="D136" s="71"/>
      <c r="E136" s="71"/>
      <c r="F136" s="71"/>
    </row>
    <row r="137" spans="1:6" ht="42" hidden="1" customHeight="1" outlineLevel="1" x14ac:dyDescent="0.2">
      <c r="A137" s="73"/>
      <c r="B137" s="73"/>
      <c r="C137" s="73"/>
      <c r="D137" s="73"/>
      <c r="E137" s="73"/>
      <c r="F137" s="73"/>
    </row>
    <row r="138" spans="1:6" hidden="1" outlineLevel="1" x14ac:dyDescent="0.2">
      <c r="A138" s="70" t="s">
        <v>781</v>
      </c>
      <c r="B138" s="70"/>
      <c r="C138" s="70"/>
      <c r="D138" s="70"/>
      <c r="E138" s="70"/>
      <c r="F138" s="70"/>
    </row>
    <row r="139" spans="1:6" ht="42" hidden="1" customHeight="1" outlineLevel="1" x14ac:dyDescent="0.2">
      <c r="A139" s="73"/>
      <c r="B139" s="73"/>
      <c r="C139" s="73"/>
      <c r="D139" s="73"/>
      <c r="E139" s="73"/>
      <c r="F139" s="73"/>
    </row>
    <row r="140" spans="1:6" hidden="1" outlineLevel="1" x14ac:dyDescent="0.2">
      <c r="A140" s="70" t="s">
        <v>782</v>
      </c>
      <c r="B140" s="70"/>
      <c r="C140" s="70"/>
      <c r="D140" s="70"/>
      <c r="E140" s="70"/>
      <c r="F140" s="70"/>
    </row>
    <row r="141" spans="1:6" hidden="1" outlineLevel="1" x14ac:dyDescent="0.2">
      <c r="A141" s="70" t="s">
        <v>783</v>
      </c>
      <c r="B141" s="70"/>
      <c r="C141" s="70"/>
      <c r="D141" s="70"/>
      <c r="E141" s="70"/>
      <c r="F141" s="70"/>
    </row>
    <row r="142" spans="1:6" hidden="1" outlineLevel="1" x14ac:dyDescent="0.2">
      <c r="A142" s="70" t="s">
        <v>784</v>
      </c>
      <c r="B142" s="70"/>
      <c r="C142" s="70"/>
      <c r="D142" s="70"/>
      <c r="E142" s="70"/>
      <c r="F142" s="70"/>
    </row>
    <row r="143" spans="1:6" hidden="1" outlineLevel="1" x14ac:dyDescent="0.2">
      <c r="A143" s="70" t="s">
        <v>785</v>
      </c>
      <c r="B143" s="70"/>
      <c r="C143" s="70"/>
      <c r="D143" s="70"/>
      <c r="E143" s="70"/>
      <c r="F143" s="70"/>
    </row>
    <row r="144" spans="1:6" hidden="1" outlineLevel="1" x14ac:dyDescent="0.2">
      <c r="A144" s="70" t="s">
        <v>786</v>
      </c>
      <c r="B144" s="70"/>
      <c r="C144" s="70"/>
      <c r="D144" s="70"/>
      <c r="E144" s="70"/>
      <c r="F144" s="70"/>
    </row>
    <row r="145" spans="1:6" ht="16.5" hidden="1" outlineLevel="1" x14ac:dyDescent="0.2">
      <c r="A145" s="71" t="s">
        <v>787</v>
      </c>
      <c r="B145" s="71"/>
      <c r="C145" s="71"/>
      <c r="D145" s="71"/>
      <c r="E145" s="71"/>
      <c r="F145" s="71"/>
    </row>
    <row r="146" spans="1:6" hidden="1" outlineLevel="1" x14ac:dyDescent="0.2">
      <c r="A146" s="70" t="s">
        <v>788</v>
      </c>
      <c r="B146" s="70"/>
      <c r="C146" s="70"/>
      <c r="D146" s="70"/>
      <c r="E146" s="70"/>
      <c r="F146" s="70"/>
    </row>
    <row r="147" spans="1:6" hidden="1" outlineLevel="1" x14ac:dyDescent="0.2">
      <c r="A147" s="70" t="s">
        <v>789</v>
      </c>
      <c r="B147" s="70"/>
      <c r="C147" s="70"/>
      <c r="D147" s="70"/>
      <c r="E147" s="70"/>
      <c r="F147" s="70"/>
    </row>
    <row r="148" spans="1:6" hidden="1" outlineLevel="1" x14ac:dyDescent="0.2">
      <c r="A148" s="70" t="s">
        <v>790</v>
      </c>
      <c r="B148" s="70"/>
      <c r="C148" s="70"/>
      <c r="D148" s="70"/>
      <c r="E148" s="70"/>
      <c r="F148" s="70"/>
    </row>
    <row r="149" spans="1:6" hidden="1" outlineLevel="1" x14ac:dyDescent="0.2">
      <c r="A149" s="70" t="s">
        <v>791</v>
      </c>
      <c r="B149" s="70"/>
      <c r="C149" s="70"/>
      <c r="D149" s="70"/>
      <c r="E149" s="70"/>
      <c r="F149" s="70"/>
    </row>
    <row r="150" spans="1:6" hidden="1" outlineLevel="1" x14ac:dyDescent="0.2">
      <c r="A150" s="70" t="s">
        <v>792</v>
      </c>
      <c r="B150" s="70"/>
      <c r="C150" s="70"/>
      <c r="D150" s="70"/>
      <c r="E150" s="70"/>
      <c r="F150" s="70"/>
    </row>
    <row r="151" spans="1:6" hidden="1" outlineLevel="1" x14ac:dyDescent="0.2">
      <c r="A151" s="70" t="s">
        <v>793</v>
      </c>
      <c r="B151" s="70"/>
      <c r="C151" s="70"/>
      <c r="D151" s="70"/>
      <c r="E151" s="70"/>
      <c r="F151" s="70"/>
    </row>
    <row r="152" spans="1:6" hidden="1" outlineLevel="1" x14ac:dyDescent="0.2">
      <c r="A152" s="69" t="s">
        <v>794</v>
      </c>
      <c r="B152" s="69"/>
      <c r="C152" s="69"/>
      <c r="D152" s="69"/>
      <c r="E152" s="69"/>
      <c r="F152" s="69"/>
    </row>
    <row r="153" spans="1:6" ht="66" hidden="1" customHeight="1" outlineLevel="1" x14ac:dyDescent="0.2">
      <c r="A153" s="73"/>
      <c r="B153" s="73"/>
      <c r="C153" s="73"/>
      <c r="D153" s="73"/>
      <c r="E153" s="73"/>
      <c r="F153" s="73"/>
    </row>
    <row r="154" spans="1:6" hidden="1" outlineLevel="1" x14ac:dyDescent="0.2">
      <c r="A154" s="70" t="s">
        <v>795</v>
      </c>
      <c r="B154" s="70"/>
      <c r="C154" s="70"/>
      <c r="D154" s="70"/>
      <c r="E154" s="70"/>
      <c r="F154" s="70"/>
    </row>
    <row r="155" spans="1:6" hidden="1" outlineLevel="1" x14ac:dyDescent="0.2">
      <c r="A155" s="70" t="s">
        <v>796</v>
      </c>
      <c r="B155" s="70"/>
      <c r="C155" s="70"/>
      <c r="D155" s="70"/>
      <c r="E155" s="70"/>
      <c r="F155" s="70"/>
    </row>
    <row r="156" spans="1:6" hidden="1" outlineLevel="1" x14ac:dyDescent="0.2">
      <c r="A156" s="70" t="s">
        <v>797</v>
      </c>
      <c r="B156" s="70"/>
      <c r="C156" s="70"/>
      <c r="D156" s="70"/>
      <c r="E156" s="70"/>
      <c r="F156" s="70"/>
    </row>
    <row r="157" spans="1:6" ht="16.5" hidden="1" outlineLevel="1" x14ac:dyDescent="0.2">
      <c r="A157" s="71" t="s">
        <v>798</v>
      </c>
      <c r="B157" s="71"/>
      <c r="C157" s="71"/>
      <c r="D157" s="71"/>
      <c r="E157" s="71"/>
      <c r="F157" s="71"/>
    </row>
    <row r="158" spans="1:6" hidden="1" outlineLevel="1" x14ac:dyDescent="0.2">
      <c r="A158" s="70" t="s">
        <v>799</v>
      </c>
      <c r="B158" s="70"/>
      <c r="C158" s="70"/>
      <c r="D158" s="70"/>
      <c r="E158" s="70"/>
      <c r="F158" s="70"/>
    </row>
    <row r="159" spans="1:6" hidden="1" outlineLevel="1" x14ac:dyDescent="0.2">
      <c r="A159" s="70" t="s">
        <v>800</v>
      </c>
      <c r="B159" s="70"/>
      <c r="C159" s="70"/>
      <c r="D159" s="70"/>
      <c r="E159" s="70"/>
      <c r="F159" s="70"/>
    </row>
    <row r="160" spans="1:6" hidden="1" outlineLevel="1" x14ac:dyDescent="0.2">
      <c r="A160" s="70" t="s">
        <v>801</v>
      </c>
      <c r="B160" s="70"/>
      <c r="C160" s="70"/>
      <c r="D160" s="70"/>
      <c r="E160" s="70"/>
      <c r="F160" s="70"/>
    </row>
    <row r="161" spans="1:6" hidden="1" outlineLevel="1" x14ac:dyDescent="0.2">
      <c r="A161" s="70" t="s">
        <v>802</v>
      </c>
      <c r="B161" s="70"/>
      <c r="C161" s="70"/>
      <c r="D161" s="70"/>
      <c r="E161" s="70"/>
      <c r="F161" s="70"/>
    </row>
    <row r="162" spans="1:6" hidden="1" outlineLevel="1" x14ac:dyDescent="0.2">
      <c r="A162" s="70" t="s">
        <v>803</v>
      </c>
      <c r="B162" s="70"/>
      <c r="C162" s="70"/>
      <c r="D162" s="70"/>
      <c r="E162" s="70"/>
      <c r="F162" s="70"/>
    </row>
    <row r="163" spans="1:6" hidden="1" outlineLevel="1" x14ac:dyDescent="0.2">
      <c r="A163" s="70" t="s">
        <v>804</v>
      </c>
      <c r="B163" s="70"/>
      <c r="C163" s="70"/>
      <c r="D163" s="70"/>
      <c r="E163" s="70"/>
      <c r="F163" s="70"/>
    </row>
    <row r="164" spans="1:6" hidden="1" outlineLevel="1" x14ac:dyDescent="0.2">
      <c r="A164" s="70" t="s">
        <v>805</v>
      </c>
      <c r="B164" s="70"/>
      <c r="C164" s="70"/>
      <c r="D164" s="70"/>
      <c r="E164" s="70"/>
      <c r="F164" s="70"/>
    </row>
    <row r="165" spans="1:6" hidden="1" outlineLevel="1" x14ac:dyDescent="0.2">
      <c r="A165" s="70" t="s">
        <v>806</v>
      </c>
      <c r="B165" s="70"/>
      <c r="C165" s="70"/>
      <c r="D165" s="70"/>
      <c r="E165" s="70"/>
      <c r="F165" s="70"/>
    </row>
    <row r="166" spans="1:6" ht="16.5" hidden="1" outlineLevel="1" x14ac:dyDescent="0.2">
      <c r="A166" s="71" t="s">
        <v>807</v>
      </c>
      <c r="B166" s="71"/>
      <c r="C166" s="71"/>
      <c r="D166" s="71"/>
      <c r="E166" s="71"/>
      <c r="F166" s="71"/>
    </row>
    <row r="167" spans="1:6" ht="42" hidden="1" customHeight="1" outlineLevel="1" x14ac:dyDescent="0.2">
      <c r="A167" s="73"/>
      <c r="B167" s="73"/>
      <c r="C167" s="73"/>
      <c r="D167" s="73"/>
      <c r="E167" s="73"/>
      <c r="F167" s="73"/>
    </row>
    <row r="168" spans="1:6" hidden="1" outlineLevel="1" x14ac:dyDescent="0.2">
      <c r="A168" s="70" t="s">
        <v>808</v>
      </c>
      <c r="B168" s="70"/>
      <c r="C168" s="70"/>
      <c r="D168" s="70"/>
      <c r="E168" s="70"/>
      <c r="F168" s="70"/>
    </row>
    <row r="169" spans="1:6" hidden="1" outlineLevel="1" x14ac:dyDescent="0.2">
      <c r="A169" s="70" t="s">
        <v>809</v>
      </c>
      <c r="B169" s="70"/>
      <c r="C169" s="70"/>
      <c r="D169" s="70"/>
      <c r="E169" s="70"/>
      <c r="F169" s="70"/>
    </row>
    <row r="170" spans="1:6" hidden="1" outlineLevel="1" x14ac:dyDescent="0.2">
      <c r="A170" s="70" t="s">
        <v>810</v>
      </c>
      <c r="B170" s="70"/>
      <c r="C170" s="70"/>
      <c r="D170" s="70"/>
      <c r="E170" s="70"/>
      <c r="F170" s="70"/>
    </row>
    <row r="171" spans="1:6" hidden="1" outlineLevel="1" x14ac:dyDescent="0.2">
      <c r="A171" s="70" t="s">
        <v>811</v>
      </c>
      <c r="B171" s="70"/>
      <c r="C171" s="70"/>
      <c r="D171" s="70"/>
      <c r="E171" s="70"/>
      <c r="F171" s="70"/>
    </row>
    <row r="172" spans="1:6" hidden="1" outlineLevel="1" x14ac:dyDescent="0.2">
      <c r="A172" s="70" t="s">
        <v>812</v>
      </c>
      <c r="B172" s="70"/>
      <c r="C172" s="70"/>
      <c r="D172" s="70"/>
      <c r="E172" s="70"/>
      <c r="F172" s="70"/>
    </row>
    <row r="173" spans="1:6" hidden="1" outlineLevel="1" x14ac:dyDescent="0.2">
      <c r="A173" s="34"/>
      <c r="B173" s="34"/>
      <c r="C173" s="34"/>
      <c r="D173" s="34"/>
      <c r="E173" s="34"/>
      <c r="F173" s="34"/>
    </row>
    <row r="174" spans="1:6" hidden="1" outlineLevel="1" x14ac:dyDescent="0.2">
      <c r="A174" s="34"/>
      <c r="B174" s="34"/>
      <c r="C174" s="34"/>
      <c r="D174" s="34"/>
      <c r="E174" s="34"/>
      <c r="F174" s="34"/>
    </row>
    <row r="175" spans="1:6" ht="20.25" collapsed="1" x14ac:dyDescent="0.2">
      <c r="A175" s="75" t="s">
        <v>813</v>
      </c>
      <c r="B175" s="75"/>
      <c r="C175" s="75"/>
      <c r="D175" s="75"/>
      <c r="E175" s="75"/>
      <c r="F175" s="75"/>
    </row>
    <row r="176" spans="1:6" hidden="1" outlineLevel="1" x14ac:dyDescent="0.2">
      <c r="A176" s="70" t="s">
        <v>814</v>
      </c>
      <c r="B176" s="70"/>
      <c r="C176" s="70"/>
      <c r="D176" s="70"/>
      <c r="E176" s="70"/>
      <c r="F176" s="70"/>
    </row>
    <row r="177" spans="1:6" hidden="1" outlineLevel="1" x14ac:dyDescent="0.2">
      <c r="A177" s="70" t="s">
        <v>815</v>
      </c>
      <c r="B177" s="70"/>
      <c r="C177" s="70"/>
      <c r="D177" s="70"/>
      <c r="E177" s="70"/>
      <c r="F177" s="70"/>
    </row>
    <row r="178" spans="1:6" hidden="1" outlineLevel="1" x14ac:dyDescent="0.2">
      <c r="A178" s="70" t="s">
        <v>816</v>
      </c>
      <c r="B178" s="70"/>
      <c r="C178" s="70"/>
      <c r="D178" s="70"/>
      <c r="E178" s="70"/>
      <c r="F178" s="70"/>
    </row>
    <row r="179" spans="1:6" ht="19.5" hidden="1" outlineLevel="1" x14ac:dyDescent="0.2">
      <c r="A179" s="76" t="s">
        <v>817</v>
      </c>
      <c r="B179" s="76"/>
      <c r="C179" s="76"/>
      <c r="D179" s="76"/>
      <c r="E179" s="76"/>
      <c r="F179" s="76"/>
    </row>
    <row r="180" spans="1:6" hidden="1" outlineLevel="1" x14ac:dyDescent="0.2">
      <c r="A180" s="70" t="s">
        <v>818</v>
      </c>
      <c r="B180" s="70"/>
      <c r="C180" s="70"/>
      <c r="D180" s="70"/>
      <c r="E180" s="70"/>
      <c r="F180" s="70"/>
    </row>
    <row r="181" spans="1:6" hidden="1" outlineLevel="1" x14ac:dyDescent="0.2">
      <c r="A181" s="70" t="s">
        <v>819</v>
      </c>
      <c r="B181" s="70"/>
      <c r="C181" s="70"/>
      <c r="D181" s="70"/>
      <c r="E181" s="70"/>
      <c r="F181" s="70"/>
    </row>
    <row r="182" spans="1:6" ht="16.5" hidden="1" outlineLevel="1" x14ac:dyDescent="0.2">
      <c r="A182" s="71" t="s">
        <v>820</v>
      </c>
      <c r="B182" s="71"/>
      <c r="C182" s="71"/>
      <c r="D182" s="71"/>
      <c r="E182" s="71"/>
      <c r="F182" s="71"/>
    </row>
    <row r="183" spans="1:6" ht="42" hidden="1" customHeight="1" outlineLevel="1" x14ac:dyDescent="0.2">
      <c r="A183" s="73"/>
      <c r="B183" s="73"/>
      <c r="C183" s="73"/>
      <c r="D183" s="73"/>
      <c r="E183" s="73"/>
      <c r="F183" s="73"/>
    </row>
    <row r="184" spans="1:6" hidden="1" outlineLevel="1" x14ac:dyDescent="0.2">
      <c r="A184" s="70" t="s">
        <v>821</v>
      </c>
      <c r="B184" s="70"/>
      <c r="C184" s="70"/>
      <c r="D184" s="70"/>
      <c r="E184" s="70"/>
      <c r="F184" s="70"/>
    </row>
    <row r="185" spans="1:6" ht="66" hidden="1" customHeight="1" outlineLevel="1" x14ac:dyDescent="0.2">
      <c r="A185" s="73"/>
      <c r="B185" s="73"/>
      <c r="C185" s="73"/>
      <c r="D185" s="73"/>
      <c r="E185" s="73"/>
      <c r="F185" s="73"/>
    </row>
    <row r="186" spans="1:6" hidden="1" outlineLevel="1" x14ac:dyDescent="0.2">
      <c r="A186" s="70" t="s">
        <v>822</v>
      </c>
      <c r="B186" s="70"/>
      <c r="C186" s="70"/>
      <c r="D186" s="70"/>
      <c r="E186" s="70"/>
      <c r="F186" s="70"/>
    </row>
    <row r="187" spans="1:6" hidden="1" outlineLevel="1" x14ac:dyDescent="0.2">
      <c r="A187" s="70" t="s">
        <v>823</v>
      </c>
      <c r="B187" s="70"/>
      <c r="C187" s="70"/>
      <c r="D187" s="70"/>
      <c r="E187" s="70"/>
      <c r="F187" s="70"/>
    </row>
    <row r="188" spans="1:6" ht="16.5" hidden="1" outlineLevel="1" x14ac:dyDescent="0.2">
      <c r="A188" s="71" t="s">
        <v>824</v>
      </c>
      <c r="B188" s="71"/>
      <c r="C188" s="71"/>
      <c r="D188" s="71"/>
      <c r="E188" s="71"/>
      <c r="F188" s="71"/>
    </row>
    <row r="189" spans="1:6" hidden="1" outlineLevel="1" x14ac:dyDescent="0.2">
      <c r="A189" s="70" t="s">
        <v>825</v>
      </c>
      <c r="B189" s="70"/>
      <c r="C189" s="70"/>
      <c r="D189" s="70"/>
      <c r="E189" s="70"/>
      <c r="F189" s="70"/>
    </row>
    <row r="190" spans="1:6" hidden="1" outlineLevel="1" x14ac:dyDescent="0.2">
      <c r="A190" s="70" t="s">
        <v>826</v>
      </c>
      <c r="B190" s="70"/>
      <c r="C190" s="70"/>
      <c r="D190" s="70"/>
      <c r="E190" s="70"/>
      <c r="F190" s="70"/>
    </row>
    <row r="191" spans="1:6" hidden="1" outlineLevel="1" x14ac:dyDescent="0.2">
      <c r="A191" s="70" t="s">
        <v>827</v>
      </c>
      <c r="B191" s="70"/>
      <c r="C191" s="70"/>
      <c r="D191" s="70"/>
      <c r="E191" s="70"/>
      <c r="F191" s="70"/>
    </row>
    <row r="192" spans="1:6" ht="42" hidden="1" customHeight="1" outlineLevel="1" x14ac:dyDescent="0.2">
      <c r="A192" s="73"/>
      <c r="B192" s="73"/>
      <c r="C192" s="73"/>
      <c r="D192" s="73"/>
      <c r="E192" s="73"/>
      <c r="F192" s="73"/>
    </row>
    <row r="193" spans="1:6" hidden="1" outlineLevel="1" x14ac:dyDescent="0.2">
      <c r="A193" s="70" t="s">
        <v>828</v>
      </c>
      <c r="B193" s="70"/>
      <c r="C193" s="70"/>
      <c r="D193" s="70"/>
      <c r="E193" s="70"/>
      <c r="F193" s="70"/>
    </row>
    <row r="194" spans="1:6" hidden="1" outlineLevel="1" x14ac:dyDescent="0.2">
      <c r="A194" s="70" t="s">
        <v>829</v>
      </c>
      <c r="B194" s="70"/>
      <c r="C194" s="70"/>
      <c r="D194" s="70"/>
      <c r="E194" s="70"/>
      <c r="F194" s="70"/>
    </row>
    <row r="195" spans="1:6" hidden="1" outlineLevel="1" x14ac:dyDescent="0.2">
      <c r="A195" s="69" t="s">
        <v>830</v>
      </c>
      <c r="B195" s="69"/>
      <c r="C195" s="69"/>
      <c r="D195" s="69"/>
      <c r="E195" s="69"/>
      <c r="F195" s="69"/>
    </row>
    <row r="196" spans="1:6" hidden="1" outlineLevel="1" x14ac:dyDescent="0.2">
      <c r="A196" s="70" t="s">
        <v>831</v>
      </c>
      <c r="B196" s="70"/>
      <c r="C196" s="70"/>
      <c r="D196" s="70"/>
      <c r="E196" s="70"/>
      <c r="F196" s="70"/>
    </row>
    <row r="197" spans="1:6" hidden="1" outlineLevel="1" x14ac:dyDescent="0.2">
      <c r="A197" s="70" t="s">
        <v>832</v>
      </c>
      <c r="B197" s="70"/>
      <c r="C197" s="70"/>
      <c r="D197" s="70"/>
      <c r="E197" s="70"/>
      <c r="F197" s="70"/>
    </row>
    <row r="198" spans="1:6" ht="16.5" hidden="1" outlineLevel="1" x14ac:dyDescent="0.2">
      <c r="A198" s="71" t="s">
        <v>833</v>
      </c>
      <c r="B198" s="71"/>
      <c r="C198" s="71"/>
      <c r="D198" s="71"/>
      <c r="E198" s="71"/>
      <c r="F198" s="71"/>
    </row>
    <row r="199" spans="1:6" hidden="1" outlineLevel="1" x14ac:dyDescent="0.2">
      <c r="A199" s="70" t="s">
        <v>834</v>
      </c>
      <c r="B199" s="70"/>
      <c r="C199" s="70"/>
      <c r="D199" s="70"/>
      <c r="E199" s="70"/>
      <c r="F199" s="70"/>
    </row>
    <row r="200" spans="1:6" hidden="1" outlineLevel="1" x14ac:dyDescent="0.2">
      <c r="A200" s="70" t="s">
        <v>835</v>
      </c>
      <c r="B200" s="70"/>
      <c r="C200" s="70"/>
      <c r="D200" s="70"/>
      <c r="E200" s="70"/>
      <c r="F200" s="70"/>
    </row>
    <row r="201" spans="1:6" ht="42" hidden="1" customHeight="1" outlineLevel="1" x14ac:dyDescent="0.2">
      <c r="A201" s="73"/>
      <c r="B201" s="73"/>
      <c r="C201" s="73"/>
      <c r="D201" s="73"/>
      <c r="E201" s="73"/>
      <c r="F201" s="73"/>
    </row>
    <row r="202" spans="1:6" hidden="1" outlineLevel="1" x14ac:dyDescent="0.2">
      <c r="A202" s="70" t="s">
        <v>836</v>
      </c>
      <c r="B202" s="70"/>
      <c r="C202" s="70"/>
      <c r="D202" s="70"/>
      <c r="E202" s="70"/>
      <c r="F202" s="70"/>
    </row>
    <row r="203" spans="1:6" ht="42" hidden="1" customHeight="1" outlineLevel="1" x14ac:dyDescent="0.2">
      <c r="A203" s="73"/>
      <c r="B203" s="73"/>
      <c r="C203" s="73"/>
      <c r="D203" s="73"/>
      <c r="E203" s="73"/>
      <c r="F203" s="73"/>
    </row>
    <row r="204" spans="1:6" hidden="1" outlineLevel="1" x14ac:dyDescent="0.2">
      <c r="A204" s="70" t="s">
        <v>837</v>
      </c>
      <c r="B204" s="70"/>
      <c r="C204" s="70"/>
      <c r="D204" s="70"/>
      <c r="E204" s="70"/>
      <c r="F204" s="70"/>
    </row>
    <row r="205" spans="1:6" ht="66" hidden="1" customHeight="1" outlineLevel="1" x14ac:dyDescent="0.2">
      <c r="A205" s="73"/>
      <c r="B205" s="73"/>
      <c r="C205" s="73"/>
      <c r="D205" s="73"/>
      <c r="E205" s="73"/>
      <c r="F205" s="73"/>
    </row>
    <row r="206" spans="1:6" hidden="1" outlineLevel="1" x14ac:dyDescent="0.2">
      <c r="A206" s="70" t="s">
        <v>838</v>
      </c>
      <c r="B206" s="70"/>
      <c r="C206" s="70"/>
      <c r="D206" s="70"/>
      <c r="E206" s="70"/>
      <c r="F206" s="70"/>
    </row>
    <row r="207" spans="1:6" ht="66" hidden="1" customHeight="1" outlineLevel="1" x14ac:dyDescent="0.2">
      <c r="A207" s="73"/>
      <c r="B207" s="73"/>
      <c r="C207" s="73"/>
      <c r="D207" s="73"/>
      <c r="E207" s="73"/>
      <c r="F207" s="73"/>
    </row>
    <row r="208" spans="1:6" hidden="1" outlineLevel="1" x14ac:dyDescent="0.2">
      <c r="A208" s="70" t="s">
        <v>839</v>
      </c>
      <c r="B208" s="70"/>
      <c r="C208" s="70"/>
      <c r="D208" s="70"/>
      <c r="E208" s="70"/>
      <c r="F208" s="70"/>
    </row>
    <row r="209" spans="1:6" ht="16.5" hidden="1" outlineLevel="1" x14ac:dyDescent="0.2">
      <c r="A209" s="71" t="s">
        <v>840</v>
      </c>
      <c r="B209" s="71"/>
      <c r="C209" s="71"/>
      <c r="D209" s="71"/>
      <c r="E209" s="71"/>
      <c r="F209" s="71"/>
    </row>
    <row r="210" spans="1:6" hidden="1" outlineLevel="1" x14ac:dyDescent="0.2">
      <c r="A210" s="70" t="s">
        <v>841</v>
      </c>
      <c r="B210" s="70"/>
      <c r="C210" s="70"/>
      <c r="D210" s="70"/>
      <c r="E210" s="70"/>
      <c r="F210" s="70"/>
    </row>
    <row r="211" spans="1:6" ht="42" hidden="1" customHeight="1" outlineLevel="1" x14ac:dyDescent="0.2">
      <c r="A211" s="73"/>
      <c r="B211" s="73"/>
      <c r="C211" s="73"/>
      <c r="D211" s="73"/>
      <c r="E211" s="73"/>
      <c r="F211" s="73"/>
    </row>
    <row r="212" spans="1:6" hidden="1" outlineLevel="1" x14ac:dyDescent="0.2">
      <c r="A212" s="70" t="s">
        <v>842</v>
      </c>
      <c r="B212" s="70"/>
      <c r="C212" s="70"/>
      <c r="D212" s="70"/>
      <c r="E212" s="70"/>
      <c r="F212" s="70"/>
    </row>
    <row r="213" spans="1:6" hidden="1" outlineLevel="1" x14ac:dyDescent="0.2">
      <c r="A213" s="70" t="s">
        <v>843</v>
      </c>
      <c r="B213" s="70"/>
      <c r="C213" s="70"/>
      <c r="D213" s="70"/>
      <c r="E213" s="70"/>
      <c r="F213" s="70"/>
    </row>
    <row r="214" spans="1:6" ht="66" hidden="1" customHeight="1" outlineLevel="1" x14ac:dyDescent="0.2">
      <c r="A214" s="73"/>
      <c r="B214" s="73"/>
      <c r="C214" s="73"/>
      <c r="D214" s="73"/>
      <c r="E214" s="73"/>
      <c r="F214" s="73"/>
    </row>
    <row r="215" spans="1:6" hidden="1" outlineLevel="1" x14ac:dyDescent="0.2">
      <c r="A215" s="70" t="s">
        <v>844</v>
      </c>
      <c r="B215" s="70"/>
      <c r="C215" s="70"/>
      <c r="D215" s="70"/>
      <c r="E215" s="70"/>
      <c r="F215" s="70"/>
    </row>
    <row r="216" spans="1:6" hidden="1" outlineLevel="1" x14ac:dyDescent="0.2">
      <c r="A216" s="70" t="s">
        <v>845</v>
      </c>
      <c r="B216" s="70"/>
      <c r="C216" s="70"/>
      <c r="D216" s="70"/>
      <c r="E216" s="70"/>
      <c r="F216" s="70"/>
    </row>
    <row r="217" spans="1:6" hidden="1" outlineLevel="1" x14ac:dyDescent="0.2">
      <c r="A217" s="70" t="s">
        <v>846</v>
      </c>
      <c r="B217" s="70"/>
      <c r="C217" s="70"/>
      <c r="D217" s="70"/>
      <c r="E217" s="70"/>
      <c r="F217" s="70"/>
    </row>
    <row r="218" spans="1:6" hidden="1" outlineLevel="1" x14ac:dyDescent="0.2">
      <c r="A218" s="70" t="s">
        <v>847</v>
      </c>
      <c r="B218" s="70"/>
      <c r="C218" s="70"/>
      <c r="D218" s="70"/>
      <c r="E218" s="70"/>
      <c r="F218" s="70"/>
    </row>
    <row r="219" spans="1:6" ht="16.5" hidden="1" outlineLevel="1" x14ac:dyDescent="0.2">
      <c r="A219" s="71" t="s">
        <v>848</v>
      </c>
      <c r="B219" s="71"/>
      <c r="C219" s="71"/>
      <c r="D219" s="71"/>
      <c r="E219" s="71"/>
      <c r="F219" s="71"/>
    </row>
    <row r="220" spans="1:6" hidden="1" outlineLevel="1" x14ac:dyDescent="0.2">
      <c r="A220" s="70" t="s">
        <v>849</v>
      </c>
      <c r="B220" s="70"/>
      <c r="C220" s="70"/>
      <c r="D220" s="70"/>
      <c r="E220" s="70"/>
      <c r="F220" s="70"/>
    </row>
    <row r="221" spans="1:6" hidden="1" outlineLevel="1" x14ac:dyDescent="0.2">
      <c r="A221" s="70" t="s">
        <v>850</v>
      </c>
      <c r="B221" s="70"/>
      <c r="C221" s="70"/>
      <c r="D221" s="70"/>
      <c r="E221" s="70"/>
      <c r="F221" s="70"/>
    </row>
    <row r="222" spans="1:6" hidden="1" outlineLevel="1" x14ac:dyDescent="0.2">
      <c r="A222" s="70" t="s">
        <v>851</v>
      </c>
      <c r="B222" s="70"/>
      <c r="C222" s="70"/>
      <c r="D222" s="70"/>
      <c r="E222" s="70"/>
      <c r="F222" s="70"/>
    </row>
    <row r="223" spans="1:6" ht="42" hidden="1" customHeight="1" outlineLevel="1" x14ac:dyDescent="0.2">
      <c r="A223" s="73"/>
      <c r="B223" s="73"/>
      <c r="C223" s="73"/>
      <c r="D223" s="73"/>
      <c r="E223" s="73"/>
      <c r="F223" s="73"/>
    </row>
    <row r="224" spans="1:6" hidden="1" outlineLevel="1" x14ac:dyDescent="0.2">
      <c r="A224" s="70" t="s">
        <v>852</v>
      </c>
      <c r="B224" s="70"/>
      <c r="C224" s="70"/>
      <c r="D224" s="70"/>
      <c r="E224" s="70"/>
      <c r="F224" s="70"/>
    </row>
    <row r="225" spans="1:6" hidden="1" outlineLevel="1" x14ac:dyDescent="0.2">
      <c r="A225" s="70" t="s">
        <v>853</v>
      </c>
      <c r="B225" s="70"/>
      <c r="C225" s="70"/>
      <c r="D225" s="70"/>
      <c r="E225" s="70"/>
      <c r="F225" s="70"/>
    </row>
    <row r="226" spans="1:6" hidden="1" outlineLevel="1" x14ac:dyDescent="0.2">
      <c r="A226" s="70" t="s">
        <v>854</v>
      </c>
      <c r="B226" s="70"/>
      <c r="C226" s="70"/>
      <c r="D226" s="70"/>
      <c r="E226" s="70"/>
      <c r="F226" s="70"/>
    </row>
    <row r="227" spans="1:6" hidden="1" outlineLevel="1" x14ac:dyDescent="0.2">
      <c r="A227" s="70" t="s">
        <v>855</v>
      </c>
      <c r="B227" s="70"/>
      <c r="C227" s="70"/>
      <c r="D227" s="70"/>
      <c r="E227" s="70"/>
      <c r="F227" s="70"/>
    </row>
    <row r="228" spans="1:6" hidden="1" outlineLevel="1" x14ac:dyDescent="0.2">
      <c r="A228" s="70" t="s">
        <v>856</v>
      </c>
      <c r="B228" s="70"/>
      <c r="C228" s="70"/>
      <c r="D228" s="70"/>
      <c r="E228" s="70"/>
      <c r="F228" s="70"/>
    </row>
    <row r="229" spans="1:6" hidden="1" outlineLevel="1" x14ac:dyDescent="0.2">
      <c r="A229" s="70" t="s">
        <v>857</v>
      </c>
      <c r="B229" s="70"/>
      <c r="C229" s="70"/>
      <c r="D229" s="70"/>
      <c r="E229" s="70"/>
      <c r="F229" s="70"/>
    </row>
    <row r="230" spans="1:6" ht="16.5" hidden="1" outlineLevel="1" x14ac:dyDescent="0.2">
      <c r="A230" s="71" t="s">
        <v>858</v>
      </c>
      <c r="B230" s="71"/>
      <c r="C230" s="71"/>
      <c r="D230" s="71"/>
      <c r="E230" s="71"/>
      <c r="F230" s="71"/>
    </row>
    <row r="231" spans="1:6" hidden="1" outlineLevel="1" x14ac:dyDescent="0.2">
      <c r="A231" s="70" t="s">
        <v>859</v>
      </c>
      <c r="B231" s="70"/>
      <c r="C231" s="70"/>
      <c r="D231" s="70"/>
      <c r="E231" s="70"/>
      <c r="F231" s="70"/>
    </row>
    <row r="232" spans="1:6" ht="66" hidden="1" customHeight="1" outlineLevel="1" x14ac:dyDescent="0.2">
      <c r="A232" s="73"/>
      <c r="B232" s="73"/>
      <c r="C232" s="73"/>
      <c r="D232" s="73"/>
      <c r="E232" s="73"/>
      <c r="F232" s="73"/>
    </row>
    <row r="233" spans="1:6" hidden="1" outlineLevel="1" x14ac:dyDescent="0.2">
      <c r="A233" s="70" t="s">
        <v>860</v>
      </c>
      <c r="B233" s="70"/>
      <c r="C233" s="70"/>
      <c r="D233" s="70"/>
      <c r="E233" s="70"/>
      <c r="F233" s="70"/>
    </row>
    <row r="234" spans="1:6" hidden="1" outlineLevel="1" x14ac:dyDescent="0.2">
      <c r="A234" s="70" t="s">
        <v>861</v>
      </c>
      <c r="B234" s="70"/>
      <c r="C234" s="70"/>
      <c r="D234" s="70"/>
      <c r="E234" s="70"/>
      <c r="F234" s="70"/>
    </row>
    <row r="235" spans="1:6" ht="66" hidden="1" customHeight="1" outlineLevel="1" x14ac:dyDescent="0.2">
      <c r="A235" s="73"/>
      <c r="B235" s="73"/>
      <c r="C235" s="73"/>
      <c r="D235" s="73"/>
      <c r="E235" s="73"/>
      <c r="F235" s="73"/>
    </row>
    <row r="236" spans="1:6" hidden="1" outlineLevel="1" x14ac:dyDescent="0.2">
      <c r="A236" s="70" t="s">
        <v>862</v>
      </c>
      <c r="B236" s="70"/>
      <c r="C236" s="70"/>
      <c r="D236" s="70"/>
      <c r="E236" s="70"/>
      <c r="F236" s="70"/>
    </row>
    <row r="237" spans="1:6" ht="16.5" hidden="1" outlineLevel="1" x14ac:dyDescent="0.2">
      <c r="A237" s="71" t="s">
        <v>863</v>
      </c>
      <c r="B237" s="71"/>
      <c r="C237" s="71"/>
      <c r="D237" s="71"/>
      <c r="E237" s="71"/>
      <c r="F237" s="71"/>
    </row>
    <row r="238" spans="1:6" ht="66" hidden="1" customHeight="1" outlineLevel="1" x14ac:dyDescent="0.2">
      <c r="A238" s="73"/>
      <c r="B238" s="73"/>
      <c r="C238" s="73"/>
      <c r="D238" s="73"/>
      <c r="E238" s="73"/>
      <c r="F238" s="73"/>
    </row>
    <row r="239" spans="1:6" hidden="1" outlineLevel="1" x14ac:dyDescent="0.2">
      <c r="A239" s="70" t="s">
        <v>864</v>
      </c>
      <c r="B239" s="70"/>
      <c r="C239" s="70"/>
      <c r="D239" s="70"/>
      <c r="E239" s="70"/>
      <c r="F239" s="70"/>
    </row>
    <row r="240" spans="1:6" ht="42" hidden="1" customHeight="1" outlineLevel="1" x14ac:dyDescent="0.2">
      <c r="A240" s="73"/>
      <c r="B240" s="73"/>
      <c r="C240" s="73"/>
      <c r="D240" s="73"/>
      <c r="E240" s="73"/>
      <c r="F240" s="73"/>
    </row>
    <row r="241" spans="1:6" hidden="1" outlineLevel="1" x14ac:dyDescent="0.2">
      <c r="A241" s="70" t="s">
        <v>865</v>
      </c>
      <c r="B241" s="70"/>
      <c r="C241" s="70"/>
      <c r="D241" s="70"/>
      <c r="E241" s="70"/>
      <c r="F241" s="70"/>
    </row>
    <row r="242" spans="1:6" ht="42" hidden="1" customHeight="1" outlineLevel="1" x14ac:dyDescent="0.2">
      <c r="A242" s="73"/>
      <c r="B242" s="73"/>
      <c r="C242" s="73"/>
      <c r="D242" s="73"/>
      <c r="E242" s="73"/>
      <c r="F242" s="73"/>
    </row>
    <row r="243" spans="1:6" hidden="1" outlineLevel="1" x14ac:dyDescent="0.2">
      <c r="A243" s="70" t="s">
        <v>866</v>
      </c>
      <c r="B243" s="70"/>
      <c r="C243" s="70"/>
      <c r="D243" s="70"/>
      <c r="E243" s="70"/>
      <c r="F243" s="70"/>
    </row>
    <row r="244" spans="1:6" hidden="1" outlineLevel="1" x14ac:dyDescent="0.2">
      <c r="A244" s="70" t="s">
        <v>867</v>
      </c>
      <c r="B244" s="70"/>
      <c r="C244" s="70"/>
      <c r="D244" s="70"/>
      <c r="E244" s="70"/>
      <c r="F244" s="70"/>
    </row>
    <row r="245" spans="1:6" ht="16.5" hidden="1" outlineLevel="1" x14ac:dyDescent="0.2">
      <c r="A245" s="71" t="s">
        <v>868</v>
      </c>
      <c r="B245" s="71"/>
      <c r="C245" s="71"/>
      <c r="D245" s="71"/>
      <c r="E245" s="71"/>
      <c r="F245" s="71"/>
    </row>
    <row r="246" spans="1:6" hidden="1" outlineLevel="1" x14ac:dyDescent="0.2">
      <c r="A246" s="70" t="s">
        <v>869</v>
      </c>
      <c r="B246" s="70"/>
      <c r="C246" s="70"/>
      <c r="D246" s="70"/>
      <c r="E246" s="70"/>
      <c r="F246" s="70"/>
    </row>
    <row r="247" spans="1:6" hidden="1" outlineLevel="1" x14ac:dyDescent="0.2">
      <c r="A247" s="70" t="s">
        <v>870</v>
      </c>
      <c r="B247" s="70"/>
      <c r="C247" s="70"/>
      <c r="D247" s="70"/>
      <c r="E247" s="70"/>
      <c r="F247" s="70"/>
    </row>
    <row r="248" spans="1:6" hidden="1" outlineLevel="1" x14ac:dyDescent="0.2">
      <c r="A248" s="70" t="s">
        <v>871</v>
      </c>
      <c r="B248" s="70"/>
      <c r="C248" s="70"/>
      <c r="D248" s="70"/>
      <c r="E248" s="70"/>
      <c r="F248" s="70"/>
    </row>
    <row r="249" spans="1:6" hidden="1" outlineLevel="1" x14ac:dyDescent="0.2">
      <c r="A249" s="70" t="s">
        <v>872</v>
      </c>
      <c r="B249" s="70"/>
      <c r="C249" s="70"/>
      <c r="D249" s="70"/>
      <c r="E249" s="70"/>
      <c r="F249" s="70"/>
    </row>
    <row r="250" spans="1:6" hidden="1" outlineLevel="1" x14ac:dyDescent="0.2">
      <c r="A250" s="70" t="s">
        <v>873</v>
      </c>
      <c r="B250" s="70"/>
      <c r="C250" s="70"/>
      <c r="D250" s="70"/>
      <c r="E250" s="70"/>
      <c r="F250" s="70"/>
    </row>
    <row r="251" spans="1:6" hidden="1" outlineLevel="1" x14ac:dyDescent="0.2">
      <c r="A251" s="70" t="s">
        <v>874</v>
      </c>
      <c r="B251" s="70"/>
      <c r="C251" s="70"/>
      <c r="D251" s="70"/>
      <c r="E251" s="70"/>
      <c r="F251" s="70"/>
    </row>
    <row r="252" spans="1:6" ht="66" hidden="1" customHeight="1" outlineLevel="1" x14ac:dyDescent="0.2">
      <c r="A252" s="73"/>
      <c r="B252" s="73"/>
      <c r="C252" s="73"/>
      <c r="D252" s="73"/>
      <c r="E252" s="73"/>
      <c r="F252" s="73"/>
    </row>
    <row r="253" spans="1:6" hidden="1" outlineLevel="1" x14ac:dyDescent="0.2">
      <c r="A253" s="70" t="s">
        <v>875</v>
      </c>
      <c r="B253" s="70"/>
      <c r="C253" s="70"/>
      <c r="D253" s="70"/>
      <c r="E253" s="70"/>
      <c r="F253" s="70"/>
    </row>
    <row r="254" spans="1:6" hidden="1" outlineLevel="1" x14ac:dyDescent="0.2">
      <c r="A254" s="70" t="s">
        <v>876</v>
      </c>
      <c r="B254" s="70"/>
      <c r="C254" s="70"/>
      <c r="D254" s="70"/>
      <c r="E254" s="70"/>
      <c r="F254" s="70"/>
    </row>
    <row r="255" spans="1:6" hidden="1" outlineLevel="1" x14ac:dyDescent="0.2">
      <c r="A255" s="70" t="s">
        <v>877</v>
      </c>
      <c r="B255" s="70"/>
      <c r="C255" s="70"/>
      <c r="D255" s="70"/>
      <c r="E255" s="70"/>
      <c r="F255" s="70"/>
    </row>
    <row r="256" spans="1:6" hidden="1" outlineLevel="1" x14ac:dyDescent="0.2">
      <c r="A256" s="70" t="s">
        <v>878</v>
      </c>
      <c r="B256" s="70"/>
      <c r="C256" s="70"/>
      <c r="D256" s="70"/>
      <c r="E256" s="70"/>
      <c r="F256" s="70"/>
    </row>
    <row r="257" spans="1:6" hidden="1" outlineLevel="1" x14ac:dyDescent="0.2">
      <c r="A257" s="69" t="s">
        <v>879</v>
      </c>
      <c r="B257" s="69"/>
      <c r="C257" s="69"/>
      <c r="D257" s="69"/>
      <c r="E257" s="69"/>
      <c r="F257" s="69"/>
    </row>
    <row r="258" spans="1:6" hidden="1" outlineLevel="1" x14ac:dyDescent="0.2">
      <c r="A258" s="69" t="s">
        <v>880</v>
      </c>
      <c r="B258" s="69"/>
      <c r="C258" s="69"/>
      <c r="D258" s="69"/>
      <c r="E258" s="69"/>
      <c r="F258" s="69"/>
    </row>
    <row r="259" spans="1:6" hidden="1" outlineLevel="1" x14ac:dyDescent="0.2">
      <c r="A259" s="70" t="s">
        <v>881</v>
      </c>
      <c r="B259" s="70"/>
      <c r="C259" s="70"/>
      <c r="D259" s="70"/>
      <c r="E259" s="70"/>
      <c r="F259" s="70"/>
    </row>
    <row r="260" spans="1:6" hidden="1" outlineLevel="1" x14ac:dyDescent="0.2">
      <c r="A260" s="70" t="s">
        <v>882</v>
      </c>
      <c r="B260" s="70"/>
      <c r="C260" s="70"/>
      <c r="D260" s="70"/>
      <c r="E260" s="70"/>
      <c r="F260" s="70"/>
    </row>
    <row r="261" spans="1:6" ht="16.5" hidden="1" outlineLevel="1" x14ac:dyDescent="0.2">
      <c r="A261" s="71" t="s">
        <v>883</v>
      </c>
      <c r="B261" s="71"/>
      <c r="C261" s="71"/>
      <c r="D261" s="71"/>
      <c r="E261" s="71"/>
      <c r="F261" s="71"/>
    </row>
    <row r="262" spans="1:6" ht="66" hidden="1" customHeight="1" outlineLevel="1" x14ac:dyDescent="0.2">
      <c r="A262" s="73"/>
      <c r="B262" s="73"/>
      <c r="C262" s="73"/>
      <c r="D262" s="73"/>
      <c r="E262" s="73"/>
      <c r="F262" s="73"/>
    </row>
    <row r="263" spans="1:6" hidden="1" outlineLevel="1" x14ac:dyDescent="0.2">
      <c r="A263" s="70" t="s">
        <v>884</v>
      </c>
      <c r="B263" s="70"/>
      <c r="C263" s="70"/>
      <c r="D263" s="70"/>
      <c r="E263" s="70"/>
      <c r="F263" s="70"/>
    </row>
    <row r="264" spans="1:6" hidden="1" outlineLevel="1" x14ac:dyDescent="0.2">
      <c r="A264" s="70" t="s">
        <v>885</v>
      </c>
      <c r="B264" s="70"/>
      <c r="C264" s="70"/>
      <c r="D264" s="70"/>
      <c r="E264" s="70"/>
      <c r="F264" s="70"/>
    </row>
    <row r="265" spans="1:6" hidden="1" outlineLevel="1" x14ac:dyDescent="0.2">
      <c r="A265" s="70" t="s">
        <v>886</v>
      </c>
      <c r="B265" s="70"/>
      <c r="C265" s="70"/>
      <c r="D265" s="70"/>
      <c r="E265" s="70"/>
      <c r="F265" s="70"/>
    </row>
    <row r="266" spans="1:6" ht="16.5" hidden="1" outlineLevel="1" x14ac:dyDescent="0.2">
      <c r="A266" s="71" t="s">
        <v>887</v>
      </c>
      <c r="B266" s="71"/>
      <c r="C266" s="71"/>
      <c r="D266" s="71"/>
      <c r="E266" s="71"/>
      <c r="F266" s="71"/>
    </row>
    <row r="267" spans="1:6" hidden="1" outlineLevel="1" x14ac:dyDescent="0.2">
      <c r="A267" s="70" t="s">
        <v>888</v>
      </c>
      <c r="B267" s="70"/>
      <c r="C267" s="70"/>
      <c r="D267" s="70"/>
      <c r="E267" s="70"/>
      <c r="F267" s="70"/>
    </row>
    <row r="268" spans="1:6" ht="42" hidden="1" customHeight="1" outlineLevel="1" x14ac:dyDescent="0.2">
      <c r="A268" s="73"/>
      <c r="B268" s="73"/>
      <c r="C268" s="73"/>
      <c r="D268" s="73"/>
      <c r="E268" s="73"/>
      <c r="F268" s="73"/>
    </row>
    <row r="269" spans="1:6" hidden="1" outlineLevel="1" x14ac:dyDescent="0.2">
      <c r="A269" s="70" t="s">
        <v>889</v>
      </c>
      <c r="B269" s="70"/>
      <c r="C269" s="70"/>
      <c r="D269" s="70"/>
      <c r="E269" s="70"/>
      <c r="F269" s="70"/>
    </row>
    <row r="270" spans="1:6" ht="66" hidden="1" customHeight="1" outlineLevel="1" x14ac:dyDescent="0.2">
      <c r="A270" s="73"/>
      <c r="B270" s="73"/>
      <c r="C270" s="73"/>
      <c r="D270" s="73"/>
      <c r="E270" s="73"/>
      <c r="F270" s="73"/>
    </row>
    <row r="271" spans="1:6" hidden="1" outlineLevel="1" x14ac:dyDescent="0.2">
      <c r="A271" s="70" t="s">
        <v>890</v>
      </c>
      <c r="B271" s="70"/>
      <c r="C271" s="70"/>
      <c r="D271" s="70"/>
      <c r="E271" s="70"/>
      <c r="F271" s="70"/>
    </row>
    <row r="272" spans="1:6" hidden="1" outlineLevel="1" x14ac:dyDescent="0.2">
      <c r="A272" s="70" t="s">
        <v>891</v>
      </c>
      <c r="B272" s="70"/>
      <c r="C272" s="70"/>
      <c r="D272" s="70"/>
      <c r="E272" s="70"/>
      <c r="F272" s="70"/>
    </row>
    <row r="273" spans="1:6" hidden="1" outlineLevel="1" x14ac:dyDescent="0.2">
      <c r="A273" s="70" t="s">
        <v>892</v>
      </c>
      <c r="B273" s="70"/>
      <c r="C273" s="70"/>
      <c r="D273" s="70"/>
      <c r="E273" s="70"/>
      <c r="F273" s="70"/>
    </row>
    <row r="274" spans="1:6" hidden="1" outlineLevel="1" x14ac:dyDescent="0.2">
      <c r="A274" s="34"/>
      <c r="B274" s="34"/>
      <c r="C274" s="34"/>
      <c r="D274" s="34"/>
      <c r="E274" s="34"/>
      <c r="F274" s="34"/>
    </row>
    <row r="275" spans="1:6" hidden="1" outlineLevel="1" x14ac:dyDescent="0.2">
      <c r="A275" s="34"/>
      <c r="B275" s="34"/>
      <c r="C275" s="34"/>
      <c r="D275" s="34"/>
      <c r="E275" s="34"/>
      <c r="F275" s="34"/>
    </row>
    <row r="276" spans="1:6" ht="19.5" hidden="1" outlineLevel="1" x14ac:dyDescent="0.2">
      <c r="A276" s="76" t="s">
        <v>893</v>
      </c>
      <c r="B276" s="76"/>
      <c r="C276" s="76"/>
      <c r="D276" s="76"/>
      <c r="E276" s="76"/>
      <c r="F276" s="76"/>
    </row>
    <row r="277" spans="1:6" hidden="1" outlineLevel="1" x14ac:dyDescent="0.2">
      <c r="A277" s="70" t="s">
        <v>894</v>
      </c>
      <c r="B277" s="70"/>
      <c r="C277" s="70"/>
      <c r="D277" s="70"/>
      <c r="E277" s="70"/>
      <c r="F277" s="70"/>
    </row>
    <row r="278" spans="1:6" hidden="1" outlineLevel="1" x14ac:dyDescent="0.2">
      <c r="A278" s="70" t="s">
        <v>895</v>
      </c>
      <c r="B278" s="70"/>
      <c r="C278" s="70"/>
      <c r="D278" s="70"/>
      <c r="E278" s="70"/>
      <c r="F278" s="70"/>
    </row>
    <row r="279" spans="1:6" hidden="1" outlineLevel="1" x14ac:dyDescent="0.2">
      <c r="A279" s="70" t="s">
        <v>896</v>
      </c>
      <c r="B279" s="70"/>
      <c r="C279" s="70"/>
      <c r="D279" s="70"/>
      <c r="E279" s="70"/>
      <c r="F279" s="70"/>
    </row>
    <row r="280" spans="1:6" hidden="1" outlineLevel="1" x14ac:dyDescent="0.2">
      <c r="A280" s="70" t="s">
        <v>897</v>
      </c>
      <c r="B280" s="70"/>
      <c r="C280" s="70"/>
      <c r="D280" s="70"/>
      <c r="E280" s="70"/>
      <c r="F280" s="70"/>
    </row>
    <row r="281" spans="1:6" ht="16.5" hidden="1" outlineLevel="1" x14ac:dyDescent="0.2">
      <c r="A281" s="71" t="s">
        <v>898</v>
      </c>
      <c r="B281" s="71"/>
      <c r="C281" s="71"/>
      <c r="D281" s="71"/>
      <c r="E281" s="71"/>
      <c r="F281" s="71"/>
    </row>
    <row r="282" spans="1:6" hidden="1" outlineLevel="1" x14ac:dyDescent="0.2">
      <c r="A282" s="70" t="s">
        <v>899</v>
      </c>
      <c r="B282" s="70"/>
      <c r="C282" s="70"/>
      <c r="D282" s="70"/>
      <c r="E282" s="70"/>
      <c r="F282" s="70"/>
    </row>
    <row r="283" spans="1:6" hidden="1" outlineLevel="1" x14ac:dyDescent="0.2">
      <c r="A283" s="70" t="s">
        <v>900</v>
      </c>
      <c r="B283" s="70"/>
      <c r="C283" s="70"/>
      <c r="D283" s="70"/>
      <c r="E283" s="70"/>
      <c r="F283" s="70"/>
    </row>
    <row r="284" spans="1:6" hidden="1" outlineLevel="1" x14ac:dyDescent="0.2">
      <c r="A284" s="70" t="s">
        <v>901</v>
      </c>
      <c r="B284" s="70"/>
      <c r="C284" s="70"/>
      <c r="D284" s="70"/>
      <c r="E284" s="70"/>
      <c r="F284" s="70"/>
    </row>
    <row r="285" spans="1:6" hidden="1" outlineLevel="1" x14ac:dyDescent="0.2">
      <c r="A285" s="70" t="s">
        <v>902</v>
      </c>
      <c r="B285" s="70"/>
      <c r="C285" s="70"/>
      <c r="D285" s="70"/>
      <c r="E285" s="70"/>
      <c r="F285" s="70"/>
    </row>
    <row r="286" spans="1:6" hidden="1" outlineLevel="1" x14ac:dyDescent="0.2">
      <c r="A286" s="70" t="s">
        <v>903</v>
      </c>
      <c r="B286" s="70"/>
      <c r="C286" s="70"/>
      <c r="D286" s="70"/>
      <c r="E286" s="70"/>
      <c r="F286" s="70"/>
    </row>
    <row r="287" spans="1:6" hidden="1" outlineLevel="1" x14ac:dyDescent="0.2">
      <c r="A287" s="70" t="s">
        <v>904</v>
      </c>
      <c r="B287" s="70"/>
      <c r="C287" s="70"/>
      <c r="D287" s="70"/>
      <c r="E287" s="70"/>
      <c r="F287" s="70"/>
    </row>
    <row r="288" spans="1:6" hidden="1" outlineLevel="1" x14ac:dyDescent="0.2">
      <c r="A288" s="70" t="s">
        <v>905</v>
      </c>
      <c r="B288" s="70"/>
      <c r="C288" s="70"/>
      <c r="D288" s="70"/>
      <c r="E288" s="70"/>
      <c r="F288" s="70"/>
    </row>
    <row r="289" spans="1:6" hidden="1" outlineLevel="1" x14ac:dyDescent="0.2">
      <c r="A289" s="69" t="s">
        <v>906</v>
      </c>
      <c r="B289" s="69"/>
      <c r="C289" s="69"/>
      <c r="D289" s="69"/>
      <c r="E289" s="69"/>
      <c r="F289" s="69"/>
    </row>
    <row r="290" spans="1:6" hidden="1" outlineLevel="1" x14ac:dyDescent="0.2">
      <c r="A290" s="69" t="s">
        <v>907</v>
      </c>
      <c r="B290" s="69"/>
      <c r="C290" s="69"/>
      <c r="D290" s="69"/>
      <c r="E290" s="69"/>
      <c r="F290" s="69"/>
    </row>
    <row r="291" spans="1:6" hidden="1" outlineLevel="1" x14ac:dyDescent="0.2">
      <c r="A291" s="70" t="s">
        <v>908</v>
      </c>
      <c r="B291" s="70"/>
      <c r="C291" s="70"/>
      <c r="D291" s="70"/>
      <c r="E291" s="70"/>
      <c r="F291" s="70"/>
    </row>
    <row r="292" spans="1:6" ht="16.5" hidden="1" outlineLevel="1" x14ac:dyDescent="0.2">
      <c r="A292" s="71" t="s">
        <v>909</v>
      </c>
      <c r="B292" s="71"/>
      <c r="C292" s="71"/>
      <c r="D292" s="71"/>
      <c r="E292" s="71"/>
      <c r="F292" s="71"/>
    </row>
    <row r="293" spans="1:6" hidden="1" outlineLevel="1" x14ac:dyDescent="0.2">
      <c r="A293" s="70" t="s">
        <v>910</v>
      </c>
      <c r="B293" s="70"/>
      <c r="C293" s="70"/>
      <c r="D293" s="70"/>
      <c r="E293" s="70"/>
      <c r="F293" s="70"/>
    </row>
    <row r="294" spans="1:6" hidden="1" outlineLevel="1" x14ac:dyDescent="0.2">
      <c r="A294" s="70" t="s">
        <v>911</v>
      </c>
      <c r="B294" s="70"/>
      <c r="C294" s="70"/>
      <c r="D294" s="70"/>
      <c r="E294" s="70"/>
      <c r="F294" s="70"/>
    </row>
    <row r="295" spans="1:6" hidden="1" outlineLevel="1" x14ac:dyDescent="0.2">
      <c r="A295" s="70" t="s">
        <v>912</v>
      </c>
      <c r="B295" s="70"/>
      <c r="C295" s="70"/>
      <c r="D295" s="70"/>
      <c r="E295" s="70"/>
      <c r="F295" s="70"/>
    </row>
    <row r="296" spans="1:6" hidden="1" outlineLevel="1" x14ac:dyDescent="0.2">
      <c r="A296" s="70" t="s">
        <v>913</v>
      </c>
      <c r="B296" s="70"/>
      <c r="C296" s="70"/>
      <c r="D296" s="70"/>
      <c r="E296" s="70"/>
      <c r="F296" s="70"/>
    </row>
    <row r="297" spans="1:6" ht="66" hidden="1" customHeight="1" outlineLevel="1" x14ac:dyDescent="0.2">
      <c r="A297" s="73"/>
      <c r="B297" s="73"/>
      <c r="C297" s="73"/>
      <c r="D297" s="73"/>
      <c r="E297" s="73"/>
      <c r="F297" s="73"/>
    </row>
    <row r="298" spans="1:6" hidden="1" outlineLevel="1" x14ac:dyDescent="0.2">
      <c r="A298" s="70" t="s">
        <v>914</v>
      </c>
      <c r="B298" s="70"/>
      <c r="C298" s="70"/>
      <c r="D298" s="70"/>
      <c r="E298" s="70"/>
      <c r="F298" s="70"/>
    </row>
    <row r="299" spans="1:6" ht="48" hidden="1" customHeight="1" outlineLevel="1" x14ac:dyDescent="0.2">
      <c r="A299" s="73"/>
      <c r="B299" s="73"/>
      <c r="C299" s="73"/>
      <c r="D299" s="73"/>
      <c r="E299" s="73"/>
      <c r="F299" s="73"/>
    </row>
    <row r="300" spans="1:6" hidden="1" outlineLevel="1" x14ac:dyDescent="0.2">
      <c r="A300" s="70" t="s">
        <v>915</v>
      </c>
      <c r="B300" s="70"/>
      <c r="C300" s="70"/>
      <c r="D300" s="70"/>
      <c r="E300" s="70"/>
      <c r="F300" s="70"/>
    </row>
    <row r="301" spans="1:6" ht="66" hidden="1" customHeight="1" outlineLevel="1" x14ac:dyDescent="0.2">
      <c r="A301" s="73"/>
      <c r="B301" s="73"/>
      <c r="C301" s="73"/>
      <c r="D301" s="73"/>
      <c r="E301" s="73"/>
      <c r="F301" s="73"/>
    </row>
    <row r="302" spans="1:6" hidden="1" outlineLevel="1" x14ac:dyDescent="0.2">
      <c r="A302" s="70" t="s">
        <v>916</v>
      </c>
      <c r="B302" s="70"/>
      <c r="C302" s="70"/>
      <c r="D302" s="70"/>
      <c r="E302" s="70"/>
      <c r="F302" s="70"/>
    </row>
    <row r="303" spans="1:6" hidden="1" outlineLevel="1" x14ac:dyDescent="0.2">
      <c r="A303" s="70" t="s">
        <v>917</v>
      </c>
      <c r="B303" s="70"/>
      <c r="C303" s="70"/>
      <c r="D303" s="70"/>
      <c r="E303" s="70"/>
      <c r="F303" s="70"/>
    </row>
    <row r="304" spans="1:6" hidden="1" outlineLevel="1" x14ac:dyDescent="0.2">
      <c r="A304" s="70" t="s">
        <v>918</v>
      </c>
      <c r="B304" s="70"/>
      <c r="C304" s="70"/>
      <c r="D304" s="70"/>
      <c r="E304" s="70"/>
      <c r="F304" s="70"/>
    </row>
    <row r="305" spans="1:6" hidden="1" outlineLevel="1" x14ac:dyDescent="0.2">
      <c r="A305" s="70" t="s">
        <v>919</v>
      </c>
      <c r="B305" s="70"/>
      <c r="C305" s="70"/>
      <c r="D305" s="70"/>
      <c r="E305" s="70"/>
      <c r="F305" s="70"/>
    </row>
    <row r="306" spans="1:6" hidden="1" outlineLevel="1" x14ac:dyDescent="0.2">
      <c r="A306" s="70" t="s">
        <v>920</v>
      </c>
      <c r="B306" s="70"/>
      <c r="C306" s="70"/>
      <c r="D306" s="70"/>
      <c r="E306" s="70"/>
      <c r="F306" s="70"/>
    </row>
    <row r="307" spans="1:6" ht="212.1" hidden="1" customHeight="1" outlineLevel="1" x14ac:dyDescent="0.2">
      <c r="A307" s="73"/>
      <c r="B307" s="73"/>
      <c r="C307" s="73"/>
      <c r="D307" s="73"/>
      <c r="E307" s="73"/>
      <c r="F307" s="73"/>
    </row>
    <row r="308" spans="1:6" ht="16.5" hidden="1" outlineLevel="1" x14ac:dyDescent="0.2">
      <c r="A308" s="71" t="s">
        <v>921</v>
      </c>
      <c r="B308" s="71"/>
      <c r="C308" s="71"/>
      <c r="D308" s="71"/>
      <c r="E308" s="71"/>
      <c r="F308" s="71"/>
    </row>
    <row r="309" spans="1:6" hidden="1" outlineLevel="1" x14ac:dyDescent="0.2">
      <c r="A309" s="70" t="s">
        <v>922</v>
      </c>
      <c r="B309" s="70"/>
      <c r="C309" s="70"/>
      <c r="D309" s="70"/>
      <c r="E309" s="70"/>
      <c r="F309" s="70"/>
    </row>
    <row r="310" spans="1:6" hidden="1" outlineLevel="1" x14ac:dyDescent="0.2">
      <c r="A310" s="70" t="s">
        <v>923</v>
      </c>
      <c r="B310" s="70"/>
      <c r="C310" s="70"/>
      <c r="D310" s="70"/>
      <c r="E310" s="70"/>
      <c r="F310" s="70"/>
    </row>
    <row r="311" spans="1:6" hidden="1" outlineLevel="1" x14ac:dyDescent="0.2">
      <c r="A311" s="70" t="s">
        <v>924</v>
      </c>
      <c r="B311" s="70"/>
      <c r="C311" s="70"/>
      <c r="D311" s="70"/>
      <c r="E311" s="70"/>
      <c r="F311" s="70"/>
    </row>
    <row r="312" spans="1:6" hidden="1" outlineLevel="1" x14ac:dyDescent="0.2">
      <c r="A312" s="70" t="s">
        <v>925</v>
      </c>
      <c r="B312" s="70"/>
      <c r="C312" s="70"/>
      <c r="D312" s="70"/>
      <c r="E312" s="70"/>
      <c r="F312" s="70"/>
    </row>
    <row r="313" spans="1:6" hidden="1" outlineLevel="1" x14ac:dyDescent="0.2">
      <c r="A313" s="70" t="s">
        <v>926</v>
      </c>
      <c r="B313" s="70"/>
      <c r="C313" s="70"/>
      <c r="D313" s="70"/>
      <c r="E313" s="70"/>
      <c r="F313" s="70"/>
    </row>
    <row r="314" spans="1:6" ht="16.5" hidden="1" outlineLevel="1" x14ac:dyDescent="0.2">
      <c r="A314" s="71" t="s">
        <v>927</v>
      </c>
      <c r="B314" s="71"/>
      <c r="C314" s="71"/>
      <c r="D314" s="71"/>
      <c r="E314" s="71"/>
      <c r="F314" s="71"/>
    </row>
    <row r="315" spans="1:6" ht="42" hidden="1" customHeight="1" outlineLevel="1" x14ac:dyDescent="0.2">
      <c r="A315" s="73"/>
      <c r="B315" s="73"/>
      <c r="C315" s="73"/>
      <c r="D315" s="73"/>
      <c r="E315" s="73"/>
      <c r="F315" s="73"/>
    </row>
    <row r="316" spans="1:6" hidden="1" outlineLevel="1" x14ac:dyDescent="0.2">
      <c r="A316" s="70" t="s">
        <v>928</v>
      </c>
      <c r="B316" s="70"/>
      <c r="C316" s="70"/>
      <c r="D316" s="70"/>
      <c r="E316" s="70"/>
      <c r="F316" s="70"/>
    </row>
    <row r="317" spans="1:6" hidden="1" outlineLevel="1" x14ac:dyDescent="0.2">
      <c r="A317" s="70" t="s">
        <v>929</v>
      </c>
      <c r="B317" s="70"/>
      <c r="C317" s="70"/>
      <c r="D317" s="70"/>
      <c r="E317" s="70"/>
      <c r="F317" s="70"/>
    </row>
    <row r="318" spans="1:6" hidden="1" outlineLevel="1" x14ac:dyDescent="0.2">
      <c r="A318" s="70" t="s">
        <v>930</v>
      </c>
      <c r="B318" s="70"/>
      <c r="C318" s="70"/>
      <c r="D318" s="70"/>
      <c r="E318" s="70"/>
      <c r="F318" s="70"/>
    </row>
    <row r="319" spans="1:6" hidden="1" outlineLevel="1" x14ac:dyDescent="0.2">
      <c r="A319" s="70" t="s">
        <v>931</v>
      </c>
      <c r="B319" s="70"/>
      <c r="C319" s="70"/>
      <c r="D319" s="70"/>
      <c r="E319" s="70"/>
      <c r="F319" s="70"/>
    </row>
    <row r="320" spans="1:6" hidden="1" outlineLevel="1" x14ac:dyDescent="0.2">
      <c r="A320" s="70" t="s">
        <v>932</v>
      </c>
      <c r="B320" s="70"/>
      <c r="C320" s="70"/>
      <c r="D320" s="70"/>
      <c r="E320" s="70"/>
      <c r="F320" s="70"/>
    </row>
    <row r="321" spans="1:6" hidden="1" outlineLevel="1" x14ac:dyDescent="0.2">
      <c r="A321" s="70" t="s">
        <v>933</v>
      </c>
      <c r="B321" s="70"/>
      <c r="C321" s="70"/>
      <c r="D321" s="70"/>
      <c r="E321" s="70"/>
      <c r="F321" s="70"/>
    </row>
    <row r="322" spans="1:6" ht="48" hidden="1" customHeight="1" outlineLevel="1" x14ac:dyDescent="0.2">
      <c r="A322" s="73"/>
      <c r="B322" s="73"/>
      <c r="C322" s="73"/>
      <c r="D322" s="73"/>
      <c r="E322" s="73"/>
      <c r="F322" s="73"/>
    </row>
    <row r="323" spans="1:6" hidden="1" outlineLevel="1" x14ac:dyDescent="0.2">
      <c r="A323" s="70" t="s">
        <v>934</v>
      </c>
      <c r="B323" s="70"/>
      <c r="C323" s="70"/>
      <c r="D323" s="70"/>
      <c r="E323" s="70"/>
      <c r="F323" s="70"/>
    </row>
    <row r="324" spans="1:6" hidden="1" outlineLevel="1" x14ac:dyDescent="0.2">
      <c r="A324" s="70" t="s">
        <v>935</v>
      </c>
      <c r="B324" s="70"/>
      <c r="C324" s="70"/>
      <c r="D324" s="70"/>
      <c r="E324" s="70"/>
      <c r="F324" s="70"/>
    </row>
    <row r="325" spans="1:6" ht="66" hidden="1" customHeight="1" outlineLevel="1" x14ac:dyDescent="0.2">
      <c r="A325" s="73"/>
      <c r="B325" s="73"/>
      <c r="C325" s="73"/>
      <c r="D325" s="73"/>
      <c r="E325" s="73"/>
      <c r="F325" s="73"/>
    </row>
    <row r="326" spans="1:6" hidden="1" outlineLevel="1" x14ac:dyDescent="0.2">
      <c r="A326" s="70" t="s">
        <v>936</v>
      </c>
      <c r="B326" s="70"/>
      <c r="C326" s="70"/>
      <c r="D326" s="70"/>
      <c r="E326" s="70"/>
      <c r="F326" s="70"/>
    </row>
    <row r="327" spans="1:6" hidden="1" outlineLevel="1" x14ac:dyDescent="0.2">
      <c r="A327" s="70" t="s">
        <v>937</v>
      </c>
      <c r="B327" s="70"/>
      <c r="C327" s="70"/>
      <c r="D327" s="70"/>
      <c r="E327" s="70"/>
      <c r="F327" s="70"/>
    </row>
    <row r="328" spans="1:6" hidden="1" outlineLevel="1" x14ac:dyDescent="0.2">
      <c r="A328" s="70" t="s">
        <v>938</v>
      </c>
      <c r="B328" s="70"/>
      <c r="C328" s="70"/>
      <c r="D328" s="70"/>
      <c r="E328" s="70"/>
      <c r="F328" s="70"/>
    </row>
    <row r="329" spans="1:6" hidden="1" outlineLevel="1" x14ac:dyDescent="0.2">
      <c r="A329" s="70" t="s">
        <v>939</v>
      </c>
      <c r="B329" s="70"/>
      <c r="C329" s="70"/>
      <c r="D329" s="70"/>
      <c r="E329" s="70"/>
      <c r="F329" s="70"/>
    </row>
    <row r="330" spans="1:6" ht="16.5" hidden="1" outlineLevel="1" x14ac:dyDescent="0.2">
      <c r="A330" s="71" t="s">
        <v>940</v>
      </c>
      <c r="B330" s="71"/>
      <c r="C330" s="71"/>
      <c r="D330" s="71"/>
      <c r="E330" s="71"/>
      <c r="F330" s="71"/>
    </row>
    <row r="331" spans="1:6" hidden="1" outlineLevel="1" x14ac:dyDescent="0.2">
      <c r="A331" s="70" t="s">
        <v>941</v>
      </c>
      <c r="B331" s="70"/>
      <c r="C331" s="70"/>
      <c r="D331" s="70"/>
      <c r="E331" s="70"/>
      <c r="F331" s="70"/>
    </row>
    <row r="332" spans="1:6" hidden="1" outlineLevel="1" x14ac:dyDescent="0.2">
      <c r="A332" s="69" t="s">
        <v>942</v>
      </c>
      <c r="B332" s="69"/>
      <c r="C332" s="69"/>
      <c r="D332" s="69"/>
      <c r="E332" s="69"/>
      <c r="F332" s="69"/>
    </row>
    <row r="333" spans="1:6" hidden="1" outlineLevel="1" x14ac:dyDescent="0.2">
      <c r="A333" s="70" t="s">
        <v>943</v>
      </c>
      <c r="B333" s="70"/>
      <c r="C333" s="70"/>
      <c r="D333" s="70"/>
      <c r="E333" s="70"/>
      <c r="F333" s="70"/>
    </row>
    <row r="334" spans="1:6" hidden="1" outlineLevel="1" x14ac:dyDescent="0.2">
      <c r="A334" s="70" t="s">
        <v>944</v>
      </c>
      <c r="B334" s="70"/>
      <c r="C334" s="70"/>
      <c r="D334" s="70"/>
      <c r="E334" s="70"/>
      <c r="F334" s="70"/>
    </row>
    <row r="335" spans="1:6" hidden="1" outlineLevel="1" x14ac:dyDescent="0.2">
      <c r="A335" s="70" t="s">
        <v>945</v>
      </c>
      <c r="B335" s="70"/>
      <c r="C335" s="70"/>
      <c r="D335" s="70"/>
      <c r="E335" s="70"/>
      <c r="F335" s="70"/>
    </row>
    <row r="336" spans="1:6" ht="42" hidden="1" customHeight="1" outlineLevel="1" x14ac:dyDescent="0.2">
      <c r="A336" s="73"/>
      <c r="B336" s="73"/>
      <c r="C336" s="73"/>
      <c r="D336" s="73"/>
      <c r="E336" s="73"/>
      <c r="F336" s="73"/>
    </row>
    <row r="337" spans="1:6" hidden="1" outlineLevel="1" x14ac:dyDescent="0.2">
      <c r="A337" s="70" t="s">
        <v>946</v>
      </c>
      <c r="B337" s="70"/>
      <c r="C337" s="70"/>
      <c r="D337" s="70"/>
      <c r="E337" s="70"/>
      <c r="F337" s="70"/>
    </row>
    <row r="338" spans="1:6" hidden="1" outlineLevel="1" x14ac:dyDescent="0.2">
      <c r="A338" s="70" t="s">
        <v>947</v>
      </c>
      <c r="B338" s="70"/>
      <c r="C338" s="70"/>
      <c r="D338" s="70"/>
      <c r="E338" s="70"/>
      <c r="F338" s="70"/>
    </row>
    <row r="339" spans="1:6" ht="212.1" hidden="1" customHeight="1" outlineLevel="1" x14ac:dyDescent="0.2">
      <c r="A339" s="73"/>
      <c r="B339" s="73"/>
      <c r="C339" s="73"/>
      <c r="D339" s="73"/>
      <c r="E339" s="73"/>
      <c r="F339" s="73"/>
    </row>
    <row r="340" spans="1:6" hidden="1" outlineLevel="1" x14ac:dyDescent="0.2">
      <c r="A340" s="70" t="s">
        <v>948</v>
      </c>
      <c r="B340" s="70"/>
      <c r="C340" s="70"/>
      <c r="D340" s="70"/>
      <c r="E340" s="70"/>
      <c r="F340" s="70"/>
    </row>
    <row r="341" spans="1:6" ht="16.5" hidden="1" outlineLevel="1" x14ac:dyDescent="0.2">
      <c r="A341" s="71" t="s">
        <v>949</v>
      </c>
      <c r="B341" s="71"/>
      <c r="C341" s="71"/>
      <c r="D341" s="71"/>
      <c r="E341" s="71"/>
      <c r="F341" s="71"/>
    </row>
    <row r="342" spans="1:6" hidden="1" outlineLevel="1" x14ac:dyDescent="0.2">
      <c r="A342" s="69" t="s">
        <v>950</v>
      </c>
      <c r="B342" s="69"/>
      <c r="C342" s="69"/>
      <c r="D342" s="69"/>
      <c r="E342" s="69"/>
      <c r="F342" s="69"/>
    </row>
    <row r="343" spans="1:6" hidden="1" outlineLevel="1" x14ac:dyDescent="0.2">
      <c r="A343" s="70" t="s">
        <v>951</v>
      </c>
      <c r="B343" s="70"/>
      <c r="C343" s="70"/>
      <c r="D343" s="70"/>
      <c r="E343" s="70"/>
      <c r="F343" s="70"/>
    </row>
    <row r="344" spans="1:6" hidden="1" outlineLevel="1" x14ac:dyDescent="0.2">
      <c r="A344" s="70" t="s">
        <v>952</v>
      </c>
      <c r="B344" s="70"/>
      <c r="C344" s="70"/>
      <c r="D344" s="70"/>
      <c r="E344" s="70"/>
      <c r="F344" s="70"/>
    </row>
    <row r="345" spans="1:6" hidden="1" outlineLevel="1" x14ac:dyDescent="0.2">
      <c r="A345" s="70" t="s">
        <v>953</v>
      </c>
      <c r="B345" s="70"/>
      <c r="C345" s="70"/>
      <c r="D345" s="70"/>
      <c r="E345" s="70"/>
      <c r="F345" s="70"/>
    </row>
    <row r="346" spans="1:6" hidden="1" outlineLevel="1" x14ac:dyDescent="0.2">
      <c r="A346" s="70" t="s">
        <v>954</v>
      </c>
      <c r="B346" s="70"/>
      <c r="C346" s="70"/>
      <c r="D346" s="70"/>
      <c r="E346" s="70"/>
      <c r="F346" s="70"/>
    </row>
    <row r="347" spans="1:6" hidden="1" outlineLevel="1" x14ac:dyDescent="0.2">
      <c r="A347" s="70" t="s">
        <v>955</v>
      </c>
      <c r="B347" s="70"/>
      <c r="C347" s="70"/>
      <c r="D347" s="70"/>
      <c r="E347" s="70"/>
      <c r="F347" s="70"/>
    </row>
    <row r="348" spans="1:6" hidden="1" outlineLevel="1" x14ac:dyDescent="0.2">
      <c r="A348" s="70" t="s">
        <v>956</v>
      </c>
      <c r="B348" s="70"/>
      <c r="C348" s="70"/>
      <c r="D348" s="70"/>
      <c r="E348" s="70"/>
      <c r="F348" s="70"/>
    </row>
    <row r="349" spans="1:6" ht="16.5" hidden="1" outlineLevel="1" x14ac:dyDescent="0.2">
      <c r="A349" s="71" t="s">
        <v>957</v>
      </c>
      <c r="B349" s="71"/>
      <c r="C349" s="71"/>
      <c r="D349" s="71"/>
      <c r="E349" s="71"/>
      <c r="F349" s="71"/>
    </row>
    <row r="350" spans="1:6" ht="42" hidden="1" customHeight="1" outlineLevel="1" x14ac:dyDescent="0.2">
      <c r="A350" s="73"/>
      <c r="B350" s="73"/>
      <c r="C350" s="73"/>
      <c r="D350" s="73"/>
      <c r="E350" s="73"/>
      <c r="F350" s="73"/>
    </row>
    <row r="351" spans="1:6" hidden="1" outlineLevel="1" x14ac:dyDescent="0.2">
      <c r="A351" s="70" t="s">
        <v>958</v>
      </c>
      <c r="B351" s="70"/>
      <c r="C351" s="70"/>
      <c r="D351" s="70"/>
      <c r="E351" s="70"/>
      <c r="F351" s="70"/>
    </row>
    <row r="352" spans="1:6" hidden="1" outlineLevel="1" x14ac:dyDescent="0.2">
      <c r="A352" s="70" t="s">
        <v>959</v>
      </c>
      <c r="B352" s="70"/>
      <c r="C352" s="70"/>
      <c r="D352" s="70"/>
      <c r="E352" s="70"/>
      <c r="F352" s="70"/>
    </row>
    <row r="353" spans="1:6" hidden="1" outlineLevel="1" x14ac:dyDescent="0.2">
      <c r="A353" s="70" t="s">
        <v>960</v>
      </c>
      <c r="B353" s="70"/>
      <c r="C353" s="70"/>
      <c r="D353" s="70"/>
      <c r="E353" s="70"/>
      <c r="F353" s="70"/>
    </row>
    <row r="354" spans="1:6" hidden="1" outlineLevel="1" x14ac:dyDescent="0.2">
      <c r="A354" s="70" t="s">
        <v>961</v>
      </c>
      <c r="B354" s="70"/>
      <c r="C354" s="70"/>
      <c r="D354" s="70"/>
      <c r="E354" s="70"/>
      <c r="F354" s="70"/>
    </row>
    <row r="355" spans="1:6" hidden="1" outlineLevel="1" x14ac:dyDescent="0.2">
      <c r="A355" s="70" t="s">
        <v>962</v>
      </c>
      <c r="B355" s="70"/>
      <c r="C355" s="70"/>
      <c r="D355" s="70"/>
      <c r="E355" s="70"/>
      <c r="F355" s="70"/>
    </row>
    <row r="356" spans="1:6" hidden="1" outlineLevel="1" x14ac:dyDescent="0.2">
      <c r="A356" s="70" t="s">
        <v>963</v>
      </c>
      <c r="B356" s="70"/>
      <c r="C356" s="70"/>
      <c r="D356" s="70"/>
      <c r="E356" s="70"/>
      <c r="F356" s="70"/>
    </row>
    <row r="357" spans="1:6" hidden="1" outlineLevel="1" x14ac:dyDescent="0.2">
      <c r="A357" s="70" t="s">
        <v>964</v>
      </c>
      <c r="B357" s="70"/>
      <c r="C357" s="70"/>
      <c r="D357" s="70"/>
      <c r="E357" s="70"/>
      <c r="F357" s="70"/>
    </row>
    <row r="358" spans="1:6" ht="212.1" hidden="1" customHeight="1" outlineLevel="1" x14ac:dyDescent="0.2">
      <c r="A358" s="73"/>
      <c r="B358" s="73"/>
      <c r="C358" s="73"/>
      <c r="D358" s="73"/>
      <c r="E358" s="73"/>
      <c r="F358" s="73"/>
    </row>
    <row r="359" spans="1:6" ht="66" hidden="1" customHeight="1" outlineLevel="1" x14ac:dyDescent="0.2">
      <c r="A359" s="73"/>
      <c r="B359" s="73"/>
      <c r="C359" s="73"/>
      <c r="D359" s="73"/>
      <c r="E359" s="73"/>
      <c r="F359" s="73"/>
    </row>
    <row r="360" spans="1:6" hidden="1" outlineLevel="1" x14ac:dyDescent="0.2">
      <c r="A360" s="70" t="s">
        <v>965</v>
      </c>
      <c r="B360" s="70"/>
      <c r="C360" s="70"/>
      <c r="D360" s="70"/>
      <c r="E360" s="70"/>
      <c r="F360" s="70"/>
    </row>
    <row r="361" spans="1:6" hidden="1" outlineLevel="1" x14ac:dyDescent="0.2">
      <c r="A361" s="70" t="s">
        <v>966</v>
      </c>
      <c r="B361" s="70"/>
      <c r="C361" s="70"/>
      <c r="D361" s="70"/>
      <c r="E361" s="70"/>
      <c r="F361" s="70"/>
    </row>
    <row r="362" spans="1:6" ht="42" hidden="1" customHeight="1" outlineLevel="1" x14ac:dyDescent="0.2">
      <c r="A362" s="73"/>
      <c r="B362" s="73"/>
      <c r="C362" s="73"/>
      <c r="D362" s="73"/>
      <c r="E362" s="73"/>
      <c r="F362" s="73"/>
    </row>
    <row r="363" spans="1:6" hidden="1" outlineLevel="1" x14ac:dyDescent="0.2">
      <c r="A363" s="70" t="s">
        <v>967</v>
      </c>
      <c r="B363" s="70"/>
      <c r="C363" s="70"/>
      <c r="D363" s="70"/>
      <c r="E363" s="70"/>
      <c r="F363" s="70"/>
    </row>
    <row r="364" spans="1:6" ht="42" hidden="1" customHeight="1" outlineLevel="1" x14ac:dyDescent="0.2">
      <c r="A364" s="73"/>
      <c r="B364" s="73"/>
      <c r="C364" s="73"/>
      <c r="D364" s="73"/>
      <c r="E364" s="73"/>
      <c r="F364" s="73"/>
    </row>
    <row r="365" spans="1:6" hidden="1" outlineLevel="1" x14ac:dyDescent="0.2">
      <c r="A365" s="70" t="s">
        <v>968</v>
      </c>
      <c r="B365" s="70"/>
      <c r="C365" s="70"/>
      <c r="D365" s="70"/>
      <c r="E365" s="70"/>
      <c r="F365" s="70"/>
    </row>
    <row r="366" spans="1:6" hidden="1" outlineLevel="1" x14ac:dyDescent="0.2">
      <c r="A366" s="70" t="s">
        <v>969</v>
      </c>
      <c r="B366" s="70"/>
      <c r="C366" s="70"/>
      <c r="D366" s="70"/>
      <c r="E366" s="70"/>
      <c r="F366" s="70"/>
    </row>
    <row r="367" spans="1:6" ht="16.5" hidden="1" outlineLevel="1" x14ac:dyDescent="0.2">
      <c r="A367" s="71" t="s">
        <v>970</v>
      </c>
      <c r="B367" s="71"/>
      <c r="C367" s="71"/>
      <c r="D367" s="71"/>
      <c r="E367" s="71"/>
      <c r="F367" s="71"/>
    </row>
    <row r="368" spans="1:6" ht="48" hidden="1" customHeight="1" outlineLevel="1" x14ac:dyDescent="0.2">
      <c r="A368" s="73"/>
      <c r="B368" s="73"/>
      <c r="C368" s="73"/>
      <c r="D368" s="73"/>
      <c r="E368" s="73"/>
      <c r="F368" s="73"/>
    </row>
    <row r="369" spans="1:6" hidden="1" outlineLevel="1" x14ac:dyDescent="0.2">
      <c r="A369" s="70" t="s">
        <v>971</v>
      </c>
      <c r="B369" s="70"/>
      <c r="C369" s="70"/>
      <c r="D369" s="70"/>
      <c r="E369" s="70"/>
      <c r="F369" s="70"/>
    </row>
    <row r="370" spans="1:6" hidden="1" outlineLevel="1" x14ac:dyDescent="0.2">
      <c r="A370" s="70" t="s">
        <v>972</v>
      </c>
      <c r="B370" s="70"/>
      <c r="C370" s="70"/>
      <c r="D370" s="70"/>
      <c r="E370" s="70"/>
      <c r="F370" s="70"/>
    </row>
    <row r="371" spans="1:6" ht="66" hidden="1" customHeight="1" outlineLevel="1" x14ac:dyDescent="0.2">
      <c r="A371" s="73"/>
      <c r="B371" s="73"/>
      <c r="C371" s="73"/>
      <c r="D371" s="73"/>
      <c r="E371" s="73"/>
      <c r="F371" s="73"/>
    </row>
    <row r="372" spans="1:6" hidden="1" outlineLevel="1" x14ac:dyDescent="0.2">
      <c r="A372" s="70" t="s">
        <v>973</v>
      </c>
      <c r="B372" s="70"/>
      <c r="C372" s="70"/>
      <c r="D372" s="70"/>
      <c r="E372" s="70"/>
      <c r="F372" s="70"/>
    </row>
    <row r="373" spans="1:6" hidden="1" outlineLevel="1" x14ac:dyDescent="0.2">
      <c r="A373" s="70" t="s">
        <v>974</v>
      </c>
      <c r="B373" s="70"/>
      <c r="C373" s="70"/>
      <c r="D373" s="70"/>
      <c r="E373" s="70"/>
      <c r="F373" s="70"/>
    </row>
    <row r="374" spans="1:6" hidden="1" outlineLevel="1" x14ac:dyDescent="0.2">
      <c r="A374" s="70" t="s">
        <v>975</v>
      </c>
      <c r="B374" s="70"/>
      <c r="C374" s="70"/>
      <c r="D374" s="70"/>
      <c r="E374" s="70"/>
      <c r="F374" s="70"/>
    </row>
    <row r="375" spans="1:6" ht="66" hidden="1" customHeight="1" outlineLevel="1" x14ac:dyDescent="0.2">
      <c r="A375" s="73"/>
      <c r="B375" s="73"/>
      <c r="C375" s="73"/>
      <c r="D375" s="73"/>
      <c r="E375" s="73"/>
      <c r="F375" s="73"/>
    </row>
    <row r="376" spans="1:6" hidden="1" outlineLevel="1" x14ac:dyDescent="0.2">
      <c r="A376" s="70" t="s">
        <v>976</v>
      </c>
      <c r="B376" s="70"/>
      <c r="C376" s="70"/>
      <c r="D376" s="70"/>
      <c r="E376" s="70"/>
      <c r="F376" s="70"/>
    </row>
    <row r="377" spans="1:6" ht="42" hidden="1" customHeight="1" outlineLevel="1" x14ac:dyDescent="0.2">
      <c r="A377" s="73"/>
      <c r="B377" s="73"/>
      <c r="C377" s="73"/>
      <c r="D377" s="73"/>
      <c r="E377" s="73"/>
      <c r="F377" s="73"/>
    </row>
    <row r="378" spans="1:6" hidden="1" outlineLevel="1" x14ac:dyDescent="0.2">
      <c r="A378" s="70" t="s">
        <v>977</v>
      </c>
      <c r="B378" s="70"/>
      <c r="C378" s="70"/>
      <c r="D378" s="70"/>
      <c r="E378" s="70"/>
      <c r="F378" s="70"/>
    </row>
    <row r="379" spans="1:6" hidden="1" outlineLevel="1" x14ac:dyDescent="0.2">
      <c r="A379" s="70" t="s">
        <v>978</v>
      </c>
      <c r="B379" s="70"/>
      <c r="C379" s="70"/>
      <c r="D379" s="70"/>
      <c r="E379" s="70"/>
      <c r="F379" s="70"/>
    </row>
    <row r="380" spans="1:6" hidden="1" outlineLevel="1" x14ac:dyDescent="0.2">
      <c r="A380" s="70" t="s">
        <v>979</v>
      </c>
      <c r="B380" s="70"/>
      <c r="C380" s="70"/>
      <c r="D380" s="70"/>
      <c r="E380" s="70"/>
      <c r="F380" s="70"/>
    </row>
    <row r="381" spans="1:6" ht="16.5" hidden="1" outlineLevel="1" x14ac:dyDescent="0.2">
      <c r="A381" s="71" t="s">
        <v>980</v>
      </c>
      <c r="B381" s="71"/>
      <c r="C381" s="71"/>
      <c r="D381" s="71"/>
      <c r="E381" s="71"/>
      <c r="F381" s="71"/>
    </row>
    <row r="382" spans="1:6" hidden="1" outlineLevel="1" x14ac:dyDescent="0.2">
      <c r="A382" s="70" t="s">
        <v>981</v>
      </c>
      <c r="B382" s="70"/>
      <c r="C382" s="70"/>
      <c r="D382" s="70"/>
      <c r="E382" s="70"/>
      <c r="F382" s="70"/>
    </row>
    <row r="383" spans="1:6" hidden="1" outlineLevel="1" x14ac:dyDescent="0.2">
      <c r="A383" s="70" t="s">
        <v>982</v>
      </c>
      <c r="B383" s="70"/>
      <c r="C383" s="70"/>
      <c r="D383" s="70"/>
      <c r="E383" s="70"/>
      <c r="F383" s="70"/>
    </row>
    <row r="384" spans="1:6" ht="212.1" hidden="1" customHeight="1" outlineLevel="1" x14ac:dyDescent="0.2">
      <c r="A384" s="73"/>
      <c r="B384" s="73"/>
      <c r="C384" s="73"/>
      <c r="D384" s="73"/>
      <c r="E384" s="73"/>
      <c r="F384" s="73"/>
    </row>
    <row r="385" spans="1:6" ht="16.5" hidden="1" outlineLevel="1" x14ac:dyDescent="0.2">
      <c r="A385" s="71" t="s">
        <v>983</v>
      </c>
      <c r="B385" s="71"/>
      <c r="C385" s="71"/>
      <c r="D385" s="71"/>
      <c r="E385" s="71"/>
      <c r="F385" s="71"/>
    </row>
    <row r="386" spans="1:6" hidden="1" outlineLevel="1" x14ac:dyDescent="0.2">
      <c r="A386" s="70" t="s">
        <v>984</v>
      </c>
      <c r="B386" s="70"/>
      <c r="C386" s="70"/>
      <c r="D386" s="70"/>
      <c r="E386" s="70"/>
      <c r="F386" s="70"/>
    </row>
    <row r="387" spans="1:6" hidden="1" outlineLevel="1" x14ac:dyDescent="0.2">
      <c r="A387" s="70" t="s">
        <v>985</v>
      </c>
      <c r="B387" s="70"/>
      <c r="C387" s="70"/>
      <c r="D387" s="70"/>
      <c r="E387" s="70"/>
      <c r="F387" s="70"/>
    </row>
    <row r="388" spans="1:6" hidden="1" outlineLevel="1" x14ac:dyDescent="0.2">
      <c r="A388" s="70" t="s">
        <v>986</v>
      </c>
      <c r="B388" s="70"/>
      <c r="C388" s="70"/>
      <c r="D388" s="70"/>
      <c r="E388" s="70"/>
      <c r="F388" s="70"/>
    </row>
    <row r="389" spans="1:6" hidden="1" outlineLevel="1" x14ac:dyDescent="0.2">
      <c r="A389" s="70" t="s">
        <v>987</v>
      </c>
      <c r="B389" s="70"/>
      <c r="C389" s="70"/>
      <c r="D389" s="70"/>
      <c r="E389" s="70"/>
      <c r="F389" s="70"/>
    </row>
    <row r="390" spans="1:6" hidden="1" outlineLevel="1" x14ac:dyDescent="0.2">
      <c r="A390" s="69" t="s">
        <v>988</v>
      </c>
      <c r="B390" s="69"/>
      <c r="C390" s="69"/>
      <c r="D390" s="69"/>
      <c r="E390" s="69"/>
      <c r="F390" s="69"/>
    </row>
    <row r="391" spans="1:6" hidden="1" outlineLevel="1" x14ac:dyDescent="0.2">
      <c r="A391" s="69" t="s">
        <v>989</v>
      </c>
      <c r="B391" s="69"/>
      <c r="C391" s="69"/>
      <c r="D391" s="69"/>
      <c r="E391" s="69"/>
      <c r="F391" s="69"/>
    </row>
    <row r="392" spans="1:6" hidden="1" outlineLevel="1" x14ac:dyDescent="0.2">
      <c r="A392" s="69" t="s">
        <v>990</v>
      </c>
      <c r="B392" s="69"/>
      <c r="C392" s="69"/>
      <c r="D392" s="69"/>
      <c r="E392" s="69"/>
      <c r="F392" s="69"/>
    </row>
    <row r="393" spans="1:6" hidden="1" outlineLevel="1" x14ac:dyDescent="0.2">
      <c r="A393" s="70" t="s">
        <v>991</v>
      </c>
      <c r="B393" s="70"/>
      <c r="C393" s="70"/>
      <c r="D393" s="70"/>
      <c r="E393" s="70"/>
      <c r="F393" s="70"/>
    </row>
    <row r="394" spans="1:6" hidden="1" outlineLevel="1" x14ac:dyDescent="0.2">
      <c r="A394" s="70" t="s">
        <v>992</v>
      </c>
      <c r="B394" s="70"/>
      <c r="C394" s="70"/>
      <c r="D394" s="70"/>
      <c r="E394" s="70"/>
      <c r="F394" s="70"/>
    </row>
    <row r="395" spans="1:6" hidden="1" outlineLevel="1" x14ac:dyDescent="0.2">
      <c r="A395" s="34"/>
      <c r="B395" s="34"/>
      <c r="C395" s="34"/>
      <c r="D395" s="34"/>
      <c r="E395" s="34"/>
      <c r="F395" s="34"/>
    </row>
    <row r="396" spans="1:6" hidden="1" outlineLevel="1" x14ac:dyDescent="0.2">
      <c r="A396" s="34"/>
      <c r="B396" s="34"/>
      <c r="C396" s="34"/>
      <c r="D396" s="34"/>
      <c r="E396" s="34"/>
      <c r="F396" s="34"/>
    </row>
    <row r="397" spans="1:6" ht="20.25" collapsed="1" x14ac:dyDescent="0.2">
      <c r="A397" s="75" t="s">
        <v>993</v>
      </c>
      <c r="B397" s="75"/>
      <c r="C397" s="75"/>
      <c r="D397" s="75"/>
      <c r="E397" s="75"/>
      <c r="F397" s="75"/>
    </row>
    <row r="398" spans="1:6" hidden="1" outlineLevel="1" x14ac:dyDescent="0.2">
      <c r="A398" s="70" t="s">
        <v>994</v>
      </c>
      <c r="B398" s="70"/>
      <c r="C398" s="70"/>
      <c r="D398" s="70"/>
      <c r="E398" s="70"/>
      <c r="F398" s="70"/>
    </row>
    <row r="399" spans="1:6" ht="16.5" hidden="1" outlineLevel="1" x14ac:dyDescent="0.2">
      <c r="A399" s="71" t="s">
        <v>995</v>
      </c>
      <c r="B399" s="71"/>
      <c r="C399" s="71"/>
      <c r="D399" s="71"/>
      <c r="E399" s="71"/>
      <c r="F399" s="71"/>
    </row>
    <row r="400" spans="1:6" hidden="1" outlineLevel="1" x14ac:dyDescent="0.2">
      <c r="A400" s="70" t="s">
        <v>996</v>
      </c>
      <c r="B400" s="70"/>
      <c r="C400" s="70"/>
      <c r="D400" s="70"/>
      <c r="E400" s="70"/>
      <c r="F400" s="70"/>
    </row>
    <row r="401" spans="1:6" hidden="1" outlineLevel="1" x14ac:dyDescent="0.2">
      <c r="A401" s="70" t="s">
        <v>997</v>
      </c>
      <c r="B401" s="70"/>
      <c r="C401" s="70"/>
      <c r="D401" s="70"/>
      <c r="E401" s="70"/>
      <c r="F401" s="70"/>
    </row>
    <row r="402" spans="1:6" hidden="1" outlineLevel="1" x14ac:dyDescent="0.2">
      <c r="A402" s="70" t="s">
        <v>998</v>
      </c>
      <c r="B402" s="70"/>
      <c r="C402" s="70"/>
      <c r="D402" s="70"/>
      <c r="E402" s="70"/>
      <c r="F402" s="70"/>
    </row>
    <row r="403" spans="1:6" hidden="1" outlineLevel="1" x14ac:dyDescent="0.2">
      <c r="A403" s="70" t="s">
        <v>999</v>
      </c>
      <c r="B403" s="70"/>
      <c r="C403" s="70"/>
      <c r="D403" s="70"/>
      <c r="E403" s="70"/>
      <c r="F403" s="70"/>
    </row>
    <row r="404" spans="1:6" hidden="1" outlineLevel="1" x14ac:dyDescent="0.2">
      <c r="A404" s="70" t="s">
        <v>1000</v>
      </c>
      <c r="B404" s="70"/>
      <c r="C404" s="70"/>
      <c r="D404" s="70"/>
      <c r="E404" s="70"/>
      <c r="F404" s="70"/>
    </row>
    <row r="405" spans="1:6" hidden="1" outlineLevel="1" x14ac:dyDescent="0.2">
      <c r="A405" s="69" t="s">
        <v>1001</v>
      </c>
      <c r="B405" s="69"/>
      <c r="C405" s="69"/>
      <c r="D405" s="69"/>
      <c r="E405" s="69"/>
      <c r="F405" s="69"/>
    </row>
    <row r="406" spans="1:6" hidden="1" outlineLevel="1" x14ac:dyDescent="0.2">
      <c r="A406" s="69" t="s">
        <v>1002</v>
      </c>
      <c r="B406" s="69"/>
      <c r="C406" s="69"/>
      <c r="D406" s="69"/>
      <c r="E406" s="69"/>
      <c r="F406" s="69"/>
    </row>
    <row r="407" spans="1:6" ht="16.5" hidden="1" outlineLevel="1" x14ac:dyDescent="0.2">
      <c r="A407" s="71" t="s">
        <v>1003</v>
      </c>
      <c r="B407" s="71"/>
      <c r="C407" s="71"/>
      <c r="D407" s="71"/>
      <c r="E407" s="71"/>
      <c r="F407" s="71"/>
    </row>
    <row r="408" spans="1:6" hidden="1" outlineLevel="1" x14ac:dyDescent="0.2">
      <c r="A408" s="70" t="s">
        <v>1004</v>
      </c>
      <c r="B408" s="70"/>
      <c r="C408" s="70"/>
      <c r="D408" s="70"/>
      <c r="E408" s="70"/>
      <c r="F408" s="70"/>
    </row>
    <row r="409" spans="1:6" hidden="1" outlineLevel="1" x14ac:dyDescent="0.2">
      <c r="A409" s="70" t="s">
        <v>1005</v>
      </c>
      <c r="B409" s="70"/>
      <c r="C409" s="70"/>
      <c r="D409" s="70"/>
      <c r="E409" s="70"/>
      <c r="F409" s="70"/>
    </row>
    <row r="410" spans="1:6" ht="42" hidden="1" customHeight="1" outlineLevel="1" x14ac:dyDescent="0.2">
      <c r="A410" s="73"/>
      <c r="B410" s="73"/>
      <c r="C410" s="73"/>
      <c r="D410" s="73"/>
      <c r="E410" s="73"/>
      <c r="F410" s="73"/>
    </row>
    <row r="411" spans="1:6" hidden="1" outlineLevel="1" x14ac:dyDescent="0.2">
      <c r="A411" s="70" t="s">
        <v>1006</v>
      </c>
      <c r="B411" s="70"/>
      <c r="C411" s="70"/>
      <c r="D411" s="70"/>
      <c r="E411" s="70"/>
      <c r="F411" s="70"/>
    </row>
    <row r="412" spans="1:6" hidden="1" outlineLevel="1" x14ac:dyDescent="0.2">
      <c r="A412" s="70" t="s">
        <v>1007</v>
      </c>
      <c r="B412" s="70"/>
      <c r="C412" s="70"/>
      <c r="D412" s="70"/>
      <c r="E412" s="70"/>
      <c r="F412" s="70"/>
    </row>
    <row r="413" spans="1:6" ht="66" hidden="1" customHeight="1" outlineLevel="1" x14ac:dyDescent="0.2">
      <c r="A413" s="73"/>
      <c r="B413" s="73"/>
      <c r="C413" s="73"/>
      <c r="D413" s="73"/>
      <c r="E413" s="73"/>
      <c r="F413" s="73"/>
    </row>
    <row r="414" spans="1:6" hidden="1" outlineLevel="1" x14ac:dyDescent="0.2">
      <c r="A414" s="70" t="s">
        <v>1008</v>
      </c>
      <c r="B414" s="70"/>
      <c r="C414" s="70"/>
      <c r="D414" s="70"/>
      <c r="E414" s="70"/>
      <c r="F414" s="70"/>
    </row>
    <row r="415" spans="1:6" ht="42" hidden="1" customHeight="1" outlineLevel="1" x14ac:dyDescent="0.2">
      <c r="A415" s="73"/>
      <c r="B415" s="73"/>
      <c r="C415" s="73"/>
      <c r="D415" s="73"/>
      <c r="E415" s="73"/>
      <c r="F415" s="73"/>
    </row>
    <row r="416" spans="1:6" hidden="1" outlineLevel="1" x14ac:dyDescent="0.2">
      <c r="A416" s="70" t="s">
        <v>1009</v>
      </c>
      <c r="B416" s="70"/>
      <c r="C416" s="70"/>
      <c r="D416" s="70"/>
      <c r="E416" s="70"/>
      <c r="F416" s="70"/>
    </row>
    <row r="417" spans="1:6" ht="66" hidden="1" customHeight="1" outlineLevel="1" x14ac:dyDescent="0.2">
      <c r="A417" s="73"/>
      <c r="B417" s="73"/>
      <c r="C417" s="73"/>
      <c r="D417" s="73"/>
      <c r="E417" s="73"/>
      <c r="F417" s="73"/>
    </row>
    <row r="418" spans="1:6" hidden="1" outlineLevel="1" x14ac:dyDescent="0.2">
      <c r="A418" s="70" t="s">
        <v>1010</v>
      </c>
      <c r="B418" s="70"/>
      <c r="C418" s="70"/>
      <c r="D418" s="70"/>
      <c r="E418" s="70"/>
      <c r="F418" s="70"/>
    </row>
    <row r="419" spans="1:6" ht="66" hidden="1" customHeight="1" outlineLevel="1" x14ac:dyDescent="0.2">
      <c r="A419" s="73"/>
      <c r="B419" s="73"/>
      <c r="C419" s="73"/>
      <c r="D419" s="73"/>
      <c r="E419" s="73"/>
      <c r="F419" s="73"/>
    </row>
    <row r="420" spans="1:6" hidden="1" outlineLevel="1" x14ac:dyDescent="0.2">
      <c r="A420" s="70" t="s">
        <v>1011</v>
      </c>
      <c r="B420" s="70"/>
      <c r="C420" s="70"/>
      <c r="D420" s="70"/>
      <c r="E420" s="70"/>
      <c r="F420" s="70"/>
    </row>
    <row r="421" spans="1:6" hidden="1" outlineLevel="1" x14ac:dyDescent="0.2">
      <c r="A421" s="70" t="s">
        <v>1012</v>
      </c>
      <c r="B421" s="70"/>
      <c r="C421" s="70"/>
      <c r="D421" s="70"/>
      <c r="E421" s="70"/>
      <c r="F421" s="70"/>
    </row>
    <row r="422" spans="1:6" ht="16.5" hidden="1" outlineLevel="1" x14ac:dyDescent="0.2">
      <c r="A422" s="71" t="s">
        <v>1013</v>
      </c>
      <c r="B422" s="71"/>
      <c r="C422" s="71"/>
      <c r="D422" s="71"/>
      <c r="E422" s="71"/>
      <c r="F422" s="71"/>
    </row>
    <row r="423" spans="1:6" ht="42" hidden="1" customHeight="1" outlineLevel="1" x14ac:dyDescent="0.2">
      <c r="A423" s="73"/>
      <c r="B423" s="73"/>
      <c r="C423" s="73"/>
      <c r="D423" s="73"/>
      <c r="E423" s="73"/>
      <c r="F423" s="73"/>
    </row>
    <row r="424" spans="1:6" hidden="1" outlineLevel="1" x14ac:dyDescent="0.2">
      <c r="A424" s="70" t="s">
        <v>1014</v>
      </c>
      <c r="B424" s="70"/>
      <c r="C424" s="70"/>
      <c r="D424" s="70"/>
      <c r="E424" s="70"/>
      <c r="F424" s="70"/>
    </row>
    <row r="425" spans="1:6" hidden="1" outlineLevel="1" x14ac:dyDescent="0.2">
      <c r="A425" s="70" t="s">
        <v>1015</v>
      </c>
      <c r="B425" s="70"/>
      <c r="C425" s="70"/>
      <c r="D425" s="70"/>
      <c r="E425" s="70"/>
      <c r="F425" s="70"/>
    </row>
    <row r="426" spans="1:6" hidden="1" outlineLevel="1" x14ac:dyDescent="0.2">
      <c r="A426" s="70" t="s">
        <v>1016</v>
      </c>
      <c r="B426" s="70"/>
      <c r="C426" s="70"/>
      <c r="D426" s="70"/>
      <c r="E426" s="70"/>
      <c r="F426" s="70"/>
    </row>
    <row r="427" spans="1:6" ht="66" hidden="1" customHeight="1" outlineLevel="1" x14ac:dyDescent="0.2">
      <c r="A427" s="73"/>
      <c r="B427" s="73"/>
      <c r="C427" s="73"/>
      <c r="D427" s="73"/>
      <c r="E427" s="73"/>
      <c r="F427" s="73"/>
    </row>
    <row r="428" spans="1:6" hidden="1" outlineLevel="1" x14ac:dyDescent="0.2">
      <c r="A428" s="70" t="s">
        <v>1017</v>
      </c>
      <c r="B428" s="70"/>
      <c r="C428" s="70"/>
      <c r="D428" s="70"/>
      <c r="E428" s="70"/>
      <c r="F428" s="70"/>
    </row>
    <row r="429" spans="1:6" ht="66" hidden="1" customHeight="1" outlineLevel="1" x14ac:dyDescent="0.2">
      <c r="A429" s="73"/>
      <c r="B429" s="73"/>
      <c r="C429" s="73"/>
      <c r="D429" s="73"/>
      <c r="E429" s="73"/>
      <c r="F429" s="73"/>
    </row>
    <row r="430" spans="1:6" hidden="1" outlineLevel="1" x14ac:dyDescent="0.2">
      <c r="A430" s="70" t="s">
        <v>1018</v>
      </c>
      <c r="B430" s="70"/>
      <c r="C430" s="70"/>
      <c r="D430" s="70"/>
      <c r="E430" s="70"/>
      <c r="F430" s="70"/>
    </row>
    <row r="431" spans="1:6" hidden="1" outlineLevel="1" x14ac:dyDescent="0.2">
      <c r="A431" s="70" t="s">
        <v>1019</v>
      </c>
      <c r="B431" s="70"/>
      <c r="C431" s="70"/>
      <c r="D431" s="70"/>
      <c r="E431" s="70"/>
      <c r="F431" s="70"/>
    </row>
    <row r="432" spans="1:6" hidden="1" outlineLevel="1" x14ac:dyDescent="0.2">
      <c r="A432" s="70" t="s">
        <v>1020</v>
      </c>
      <c r="B432" s="70"/>
      <c r="C432" s="70"/>
      <c r="D432" s="70"/>
      <c r="E432" s="70"/>
      <c r="F432" s="70"/>
    </row>
    <row r="433" spans="1:6" hidden="1" outlineLevel="1" x14ac:dyDescent="0.2">
      <c r="A433" s="70" t="s">
        <v>1021</v>
      </c>
      <c r="B433" s="70"/>
      <c r="C433" s="70"/>
      <c r="D433" s="70"/>
      <c r="E433" s="70"/>
      <c r="F433" s="70"/>
    </row>
    <row r="434" spans="1:6" hidden="1" outlineLevel="1" x14ac:dyDescent="0.2">
      <c r="A434" s="70" t="s">
        <v>1022</v>
      </c>
      <c r="B434" s="70"/>
      <c r="C434" s="70"/>
      <c r="D434" s="70"/>
      <c r="E434" s="70"/>
      <c r="F434" s="70"/>
    </row>
    <row r="435" spans="1:6" ht="16.5" hidden="1" outlineLevel="1" x14ac:dyDescent="0.2">
      <c r="A435" s="71" t="s">
        <v>1023</v>
      </c>
      <c r="B435" s="71"/>
      <c r="C435" s="71"/>
      <c r="D435" s="71"/>
      <c r="E435" s="71"/>
      <c r="F435" s="71"/>
    </row>
    <row r="436" spans="1:6" ht="66" hidden="1" customHeight="1" outlineLevel="1" x14ac:dyDescent="0.2">
      <c r="A436" s="73"/>
      <c r="B436" s="73"/>
      <c r="C436" s="73"/>
      <c r="D436" s="73"/>
      <c r="E436" s="73"/>
      <c r="F436" s="73"/>
    </row>
    <row r="437" spans="1:6" hidden="1" outlineLevel="1" x14ac:dyDescent="0.2">
      <c r="A437" s="70" t="s">
        <v>1024</v>
      </c>
      <c r="B437" s="70"/>
      <c r="C437" s="70"/>
      <c r="D437" s="70"/>
      <c r="E437" s="70"/>
      <c r="F437" s="70"/>
    </row>
    <row r="438" spans="1:6" hidden="1" outlineLevel="1" x14ac:dyDescent="0.2">
      <c r="A438" s="70" t="s">
        <v>1025</v>
      </c>
      <c r="B438" s="70"/>
      <c r="C438" s="70"/>
      <c r="D438" s="70"/>
      <c r="E438" s="70"/>
      <c r="F438" s="70"/>
    </row>
    <row r="439" spans="1:6" hidden="1" outlineLevel="1" x14ac:dyDescent="0.2">
      <c r="A439" s="70" t="s">
        <v>1026</v>
      </c>
      <c r="B439" s="70"/>
      <c r="C439" s="70"/>
      <c r="D439" s="70"/>
      <c r="E439" s="70"/>
      <c r="F439" s="70"/>
    </row>
    <row r="440" spans="1:6" ht="42" hidden="1" customHeight="1" outlineLevel="1" x14ac:dyDescent="0.2">
      <c r="A440" s="73"/>
      <c r="B440" s="73"/>
      <c r="C440" s="73"/>
      <c r="D440" s="73"/>
      <c r="E440" s="73"/>
      <c r="F440" s="73"/>
    </row>
    <row r="441" spans="1:6" hidden="1" outlineLevel="1" x14ac:dyDescent="0.2">
      <c r="A441" s="70" t="s">
        <v>1027</v>
      </c>
      <c r="B441" s="70"/>
      <c r="C441" s="70"/>
      <c r="D441" s="70"/>
      <c r="E441" s="70"/>
      <c r="F441" s="70"/>
    </row>
    <row r="442" spans="1:6" ht="16.5" hidden="1" outlineLevel="1" x14ac:dyDescent="0.2">
      <c r="A442" s="71" t="s">
        <v>1028</v>
      </c>
      <c r="B442" s="71"/>
      <c r="C442" s="71"/>
      <c r="D442" s="71"/>
      <c r="E442" s="71"/>
      <c r="F442" s="71"/>
    </row>
    <row r="443" spans="1:6" ht="66" hidden="1" customHeight="1" outlineLevel="1" x14ac:dyDescent="0.2">
      <c r="A443" s="73"/>
      <c r="B443" s="73"/>
      <c r="C443" s="73"/>
      <c r="D443" s="73"/>
      <c r="E443" s="73"/>
      <c r="F443" s="73"/>
    </row>
    <row r="444" spans="1:6" hidden="1" outlineLevel="1" x14ac:dyDescent="0.2">
      <c r="A444" s="70" t="s">
        <v>1029</v>
      </c>
      <c r="B444" s="70"/>
      <c r="C444" s="70"/>
      <c r="D444" s="70"/>
      <c r="E444" s="70"/>
      <c r="F444" s="70"/>
    </row>
    <row r="445" spans="1:6" hidden="1" outlineLevel="1" x14ac:dyDescent="0.2">
      <c r="A445" s="70" t="s">
        <v>1030</v>
      </c>
      <c r="B445" s="70"/>
      <c r="C445" s="70"/>
      <c r="D445" s="70"/>
      <c r="E445" s="70"/>
      <c r="F445" s="70"/>
    </row>
    <row r="446" spans="1:6" ht="66" hidden="1" customHeight="1" outlineLevel="1" x14ac:dyDescent="0.2">
      <c r="A446" s="73"/>
      <c r="B446" s="73"/>
      <c r="C446" s="73"/>
      <c r="D446" s="73"/>
      <c r="E446" s="73"/>
      <c r="F446" s="73"/>
    </row>
    <row r="447" spans="1:6" hidden="1" outlineLevel="1" x14ac:dyDescent="0.2">
      <c r="A447" s="70" t="s">
        <v>1031</v>
      </c>
      <c r="B447" s="70"/>
      <c r="C447" s="70"/>
      <c r="D447" s="70"/>
      <c r="E447" s="70"/>
      <c r="F447" s="70"/>
    </row>
    <row r="448" spans="1:6" ht="66" hidden="1" customHeight="1" outlineLevel="1" x14ac:dyDescent="0.2">
      <c r="A448" s="73"/>
      <c r="B448" s="73"/>
      <c r="C448" s="73"/>
      <c r="D448" s="73"/>
      <c r="E448" s="73"/>
      <c r="F448" s="73"/>
    </row>
    <row r="449" spans="1:6" hidden="1" outlineLevel="1" x14ac:dyDescent="0.2">
      <c r="A449" s="70" t="s">
        <v>1032</v>
      </c>
      <c r="B449" s="70"/>
      <c r="C449" s="70"/>
      <c r="D449" s="70"/>
      <c r="E449" s="70"/>
      <c r="F449" s="70"/>
    </row>
    <row r="450" spans="1:6" ht="42" hidden="1" customHeight="1" outlineLevel="1" x14ac:dyDescent="0.2">
      <c r="A450" s="73"/>
      <c r="B450" s="73"/>
      <c r="C450" s="73"/>
      <c r="D450" s="73"/>
      <c r="E450" s="73"/>
      <c r="F450" s="73"/>
    </row>
    <row r="451" spans="1:6" hidden="1" outlineLevel="1" x14ac:dyDescent="0.2">
      <c r="A451" s="70" t="s">
        <v>1033</v>
      </c>
      <c r="B451" s="70"/>
      <c r="C451" s="70"/>
      <c r="D451" s="70"/>
      <c r="E451" s="70"/>
      <c r="F451" s="70"/>
    </row>
    <row r="452" spans="1:6" ht="66" hidden="1" customHeight="1" outlineLevel="1" x14ac:dyDescent="0.2">
      <c r="A452" s="73"/>
      <c r="B452" s="73"/>
      <c r="C452" s="73"/>
      <c r="D452" s="73"/>
      <c r="E452" s="73"/>
      <c r="F452" s="73"/>
    </row>
    <row r="453" spans="1:6" hidden="1" outlineLevel="1" x14ac:dyDescent="0.2">
      <c r="A453" s="70" t="s">
        <v>1034</v>
      </c>
      <c r="B453" s="70"/>
      <c r="C453" s="70"/>
      <c r="D453" s="70"/>
      <c r="E453" s="70"/>
      <c r="F453" s="70"/>
    </row>
    <row r="454" spans="1:6" ht="66" hidden="1" customHeight="1" outlineLevel="1" x14ac:dyDescent="0.2">
      <c r="A454" s="73"/>
      <c r="B454" s="73"/>
      <c r="C454" s="73"/>
      <c r="D454" s="73"/>
      <c r="E454" s="73"/>
      <c r="F454" s="73"/>
    </row>
    <row r="455" spans="1:6" hidden="1" outlineLevel="1" x14ac:dyDescent="0.2">
      <c r="A455" s="70" t="s">
        <v>1035</v>
      </c>
      <c r="B455" s="70"/>
      <c r="C455" s="70"/>
      <c r="D455" s="70"/>
      <c r="E455" s="70"/>
      <c r="F455" s="70"/>
    </row>
    <row r="456" spans="1:6" hidden="1" outlineLevel="1" x14ac:dyDescent="0.2">
      <c r="A456" s="70" t="s">
        <v>1036</v>
      </c>
      <c r="B456" s="70"/>
      <c r="C456" s="70"/>
      <c r="D456" s="70"/>
      <c r="E456" s="70"/>
      <c r="F456" s="70"/>
    </row>
    <row r="457" spans="1:6" ht="42" hidden="1" customHeight="1" outlineLevel="1" x14ac:dyDescent="0.2">
      <c r="A457" s="73"/>
      <c r="B457" s="73"/>
      <c r="C457" s="73"/>
      <c r="D457" s="73"/>
      <c r="E457" s="73"/>
      <c r="F457" s="73"/>
    </row>
    <row r="458" spans="1:6" hidden="1" outlineLevel="1" x14ac:dyDescent="0.2">
      <c r="A458" s="70" t="s">
        <v>1037</v>
      </c>
      <c r="B458" s="70"/>
      <c r="C458" s="70"/>
      <c r="D458" s="70"/>
      <c r="E458" s="70"/>
      <c r="F458" s="70"/>
    </row>
    <row r="459" spans="1:6" ht="16.5" hidden="1" outlineLevel="1" x14ac:dyDescent="0.2">
      <c r="A459" s="71" t="s">
        <v>1038</v>
      </c>
      <c r="B459" s="71"/>
      <c r="C459" s="71"/>
      <c r="D459" s="71"/>
      <c r="E459" s="71"/>
      <c r="F459" s="71"/>
    </row>
    <row r="460" spans="1:6" hidden="1" outlineLevel="1" x14ac:dyDescent="0.2">
      <c r="A460" s="70" t="s">
        <v>1039</v>
      </c>
      <c r="B460" s="70"/>
      <c r="C460" s="70"/>
      <c r="D460" s="70"/>
      <c r="E460" s="70"/>
      <c r="F460" s="70"/>
    </row>
    <row r="461" spans="1:6" ht="66" hidden="1" customHeight="1" outlineLevel="1" x14ac:dyDescent="0.2">
      <c r="A461" s="73"/>
      <c r="B461" s="73"/>
      <c r="C461" s="73"/>
      <c r="D461" s="73"/>
      <c r="E461" s="73"/>
      <c r="F461" s="73"/>
    </row>
    <row r="462" spans="1:6" hidden="1" outlineLevel="1" x14ac:dyDescent="0.2">
      <c r="A462" s="70" t="s">
        <v>1040</v>
      </c>
      <c r="B462" s="70"/>
      <c r="C462" s="70"/>
      <c r="D462" s="70"/>
      <c r="E462" s="70"/>
      <c r="F462" s="70"/>
    </row>
    <row r="463" spans="1:6" hidden="1" outlineLevel="1" x14ac:dyDescent="0.2">
      <c r="A463" s="70" t="s">
        <v>1041</v>
      </c>
      <c r="B463" s="70"/>
      <c r="C463" s="70"/>
      <c r="D463" s="70"/>
      <c r="E463" s="70"/>
      <c r="F463" s="70"/>
    </row>
    <row r="464" spans="1:6" ht="66" hidden="1" customHeight="1" outlineLevel="1" x14ac:dyDescent="0.2">
      <c r="A464" s="73"/>
      <c r="B464" s="73"/>
      <c r="C464" s="73"/>
      <c r="D464" s="73"/>
      <c r="E464" s="73"/>
      <c r="F464" s="73"/>
    </row>
    <row r="465" spans="1:6" hidden="1" outlineLevel="1" x14ac:dyDescent="0.2">
      <c r="A465" s="70" t="s">
        <v>1042</v>
      </c>
      <c r="B465" s="70"/>
      <c r="C465" s="70"/>
      <c r="D465" s="70"/>
      <c r="E465" s="70"/>
      <c r="F465" s="70"/>
    </row>
    <row r="466" spans="1:6" ht="66" hidden="1" customHeight="1" outlineLevel="1" x14ac:dyDescent="0.2">
      <c r="A466" s="73"/>
      <c r="B466" s="73"/>
      <c r="C466" s="73"/>
      <c r="D466" s="73"/>
      <c r="E466" s="73"/>
      <c r="F466" s="73"/>
    </row>
    <row r="467" spans="1:6" hidden="1" outlineLevel="1" x14ac:dyDescent="0.2">
      <c r="A467" s="70" t="s">
        <v>1043</v>
      </c>
      <c r="B467" s="70"/>
      <c r="C467" s="70"/>
      <c r="D467" s="70"/>
      <c r="E467" s="70"/>
      <c r="F467" s="70"/>
    </row>
    <row r="468" spans="1:6" ht="66" hidden="1" customHeight="1" outlineLevel="1" x14ac:dyDescent="0.2">
      <c r="A468" s="73"/>
      <c r="B468" s="73"/>
      <c r="C468" s="73"/>
      <c r="D468" s="73"/>
      <c r="E468" s="73"/>
      <c r="F468" s="73"/>
    </row>
    <row r="469" spans="1:6" hidden="1" outlineLevel="1" x14ac:dyDescent="0.2">
      <c r="A469" s="70" t="s">
        <v>1044</v>
      </c>
      <c r="B469" s="70"/>
      <c r="C469" s="70"/>
      <c r="D469" s="70"/>
      <c r="E469" s="70"/>
      <c r="F469" s="70"/>
    </row>
    <row r="470" spans="1:6" ht="66" hidden="1" customHeight="1" outlineLevel="1" x14ac:dyDescent="0.2">
      <c r="A470" s="73"/>
      <c r="B470" s="73"/>
      <c r="C470" s="73"/>
      <c r="D470" s="73"/>
      <c r="E470" s="73"/>
      <c r="F470" s="73"/>
    </row>
    <row r="471" spans="1:6" hidden="1" outlineLevel="1" x14ac:dyDescent="0.2">
      <c r="A471" s="70" t="s">
        <v>1045</v>
      </c>
      <c r="B471" s="70"/>
      <c r="C471" s="70"/>
      <c r="D471" s="70"/>
      <c r="E471" s="70"/>
      <c r="F471" s="70"/>
    </row>
    <row r="472" spans="1:6" ht="66" hidden="1" customHeight="1" outlineLevel="1" x14ac:dyDescent="0.2">
      <c r="A472" s="73"/>
      <c r="B472" s="73"/>
      <c r="C472" s="73"/>
      <c r="D472" s="73"/>
      <c r="E472" s="73"/>
      <c r="F472" s="73"/>
    </row>
    <row r="473" spans="1:6" hidden="1" outlineLevel="1" x14ac:dyDescent="0.2">
      <c r="A473" s="70" t="s">
        <v>1046</v>
      </c>
      <c r="B473" s="70"/>
      <c r="C473" s="70"/>
      <c r="D473" s="70"/>
      <c r="E473" s="70"/>
      <c r="F473" s="70"/>
    </row>
    <row r="474" spans="1:6" hidden="1" outlineLevel="1" x14ac:dyDescent="0.2">
      <c r="A474" s="70" t="s">
        <v>1047</v>
      </c>
      <c r="B474" s="70"/>
      <c r="C474" s="70"/>
      <c r="D474" s="70"/>
      <c r="E474" s="70"/>
      <c r="F474" s="70"/>
    </row>
    <row r="475" spans="1:6" ht="16.5" hidden="1" outlineLevel="1" x14ac:dyDescent="0.2">
      <c r="A475" s="71" t="s">
        <v>1048</v>
      </c>
      <c r="B475" s="71"/>
      <c r="C475" s="71"/>
      <c r="D475" s="71"/>
      <c r="E475" s="71"/>
      <c r="F475" s="71"/>
    </row>
    <row r="476" spans="1:6" hidden="1" outlineLevel="1" x14ac:dyDescent="0.2">
      <c r="A476" s="70" t="s">
        <v>1049</v>
      </c>
      <c r="B476" s="70"/>
      <c r="C476" s="70"/>
      <c r="D476" s="70"/>
      <c r="E476" s="70"/>
      <c r="F476" s="70"/>
    </row>
    <row r="477" spans="1:6" ht="66" hidden="1" customHeight="1" outlineLevel="1" x14ac:dyDescent="0.2">
      <c r="A477" s="73"/>
      <c r="B477" s="73"/>
      <c r="C477" s="73"/>
      <c r="D477" s="73"/>
      <c r="E477" s="73"/>
      <c r="F477" s="73"/>
    </row>
    <row r="478" spans="1:6" hidden="1" outlineLevel="1" x14ac:dyDescent="0.2">
      <c r="A478" s="70" t="s">
        <v>1050</v>
      </c>
      <c r="B478" s="70"/>
      <c r="C478" s="70"/>
      <c r="D478" s="70"/>
      <c r="E478" s="70"/>
      <c r="F478" s="70"/>
    </row>
    <row r="479" spans="1:6" ht="66" hidden="1" customHeight="1" outlineLevel="1" x14ac:dyDescent="0.2">
      <c r="A479" s="73"/>
      <c r="B479" s="73"/>
      <c r="C479" s="73"/>
      <c r="D479" s="73"/>
      <c r="E479" s="73"/>
      <c r="F479" s="73"/>
    </row>
    <row r="480" spans="1:6" hidden="1" outlineLevel="1" x14ac:dyDescent="0.2">
      <c r="A480" s="70" t="s">
        <v>1051</v>
      </c>
      <c r="B480" s="70"/>
      <c r="C480" s="70"/>
      <c r="D480" s="70"/>
      <c r="E480" s="70"/>
      <c r="F480" s="70"/>
    </row>
    <row r="481" spans="1:6" ht="66" hidden="1" customHeight="1" outlineLevel="1" x14ac:dyDescent="0.2">
      <c r="A481" s="73"/>
      <c r="B481" s="73"/>
      <c r="C481" s="73"/>
      <c r="D481" s="73"/>
      <c r="E481" s="73"/>
      <c r="F481" s="73"/>
    </row>
    <row r="482" spans="1:6" hidden="1" outlineLevel="1" x14ac:dyDescent="0.2">
      <c r="A482" s="70" t="s">
        <v>1052</v>
      </c>
      <c r="B482" s="70"/>
      <c r="C482" s="70"/>
      <c r="D482" s="70"/>
      <c r="E482" s="70"/>
      <c r="F482" s="70"/>
    </row>
    <row r="483" spans="1:6" ht="42" hidden="1" customHeight="1" outlineLevel="1" x14ac:dyDescent="0.2">
      <c r="A483" s="73"/>
      <c r="B483" s="73"/>
      <c r="C483" s="73"/>
      <c r="D483" s="73"/>
      <c r="E483" s="73"/>
      <c r="F483" s="73"/>
    </row>
    <row r="484" spans="1:6" hidden="1" outlineLevel="1" x14ac:dyDescent="0.2">
      <c r="A484" s="70" t="s">
        <v>1053</v>
      </c>
      <c r="B484" s="70"/>
      <c r="C484" s="70"/>
      <c r="D484" s="70"/>
      <c r="E484" s="70"/>
      <c r="F484" s="70"/>
    </row>
    <row r="485" spans="1:6" hidden="1" outlineLevel="1" x14ac:dyDescent="0.2">
      <c r="A485" s="70" t="s">
        <v>1054</v>
      </c>
      <c r="B485" s="70"/>
      <c r="C485" s="70"/>
      <c r="D485" s="70"/>
      <c r="E485" s="70"/>
      <c r="F485" s="70"/>
    </row>
    <row r="486" spans="1:6" hidden="1" outlineLevel="1" x14ac:dyDescent="0.2">
      <c r="A486" s="70" t="s">
        <v>1055</v>
      </c>
      <c r="B486" s="70"/>
      <c r="C486" s="70"/>
      <c r="D486" s="70"/>
      <c r="E486" s="70"/>
      <c r="F486" s="70"/>
    </row>
    <row r="487" spans="1:6" ht="66" hidden="1" customHeight="1" outlineLevel="1" x14ac:dyDescent="0.2">
      <c r="A487" s="73"/>
      <c r="B487" s="73"/>
      <c r="C487" s="73"/>
      <c r="D487" s="73"/>
      <c r="E487" s="73"/>
      <c r="F487" s="73"/>
    </row>
    <row r="488" spans="1:6" hidden="1" outlineLevel="1" x14ac:dyDescent="0.2">
      <c r="A488" s="70" t="s">
        <v>1056</v>
      </c>
      <c r="B488" s="70"/>
      <c r="C488" s="70"/>
      <c r="D488" s="70"/>
      <c r="E488" s="70"/>
      <c r="F488" s="70"/>
    </row>
    <row r="489" spans="1:6" ht="16.5" hidden="1" outlineLevel="1" x14ac:dyDescent="0.2">
      <c r="A489" s="71" t="s">
        <v>1057</v>
      </c>
      <c r="B489" s="71"/>
      <c r="C489" s="71"/>
      <c r="D489" s="71"/>
      <c r="E489" s="71"/>
      <c r="F489" s="71"/>
    </row>
    <row r="490" spans="1:6" hidden="1" outlineLevel="1" x14ac:dyDescent="0.2">
      <c r="A490" s="70" t="s">
        <v>1058</v>
      </c>
      <c r="B490" s="70"/>
      <c r="C490" s="70"/>
      <c r="D490" s="70"/>
      <c r="E490" s="70"/>
      <c r="F490" s="70"/>
    </row>
    <row r="491" spans="1:6" hidden="1" outlineLevel="1" x14ac:dyDescent="0.2">
      <c r="A491" s="70" t="s">
        <v>1059</v>
      </c>
      <c r="B491" s="70"/>
      <c r="C491" s="70"/>
      <c r="D491" s="70"/>
      <c r="E491" s="70"/>
      <c r="F491" s="70"/>
    </row>
    <row r="492" spans="1:6" hidden="1" outlineLevel="1" x14ac:dyDescent="0.2">
      <c r="A492" s="70" t="s">
        <v>1060</v>
      </c>
      <c r="B492" s="70"/>
      <c r="C492" s="70"/>
      <c r="D492" s="70"/>
      <c r="E492" s="70"/>
      <c r="F492" s="70"/>
    </row>
    <row r="493" spans="1:6" hidden="1" outlineLevel="1" x14ac:dyDescent="0.2">
      <c r="A493" s="34"/>
      <c r="B493" s="34"/>
      <c r="C493" s="34"/>
      <c r="D493" s="34"/>
      <c r="E493" s="34"/>
      <c r="F493" s="34"/>
    </row>
    <row r="494" spans="1:6" hidden="1" outlineLevel="1" x14ac:dyDescent="0.2">
      <c r="A494" s="34"/>
      <c r="B494" s="34"/>
      <c r="C494" s="34"/>
      <c r="D494" s="34"/>
      <c r="E494" s="34"/>
      <c r="F494" s="34"/>
    </row>
    <row r="495" spans="1:6" ht="20.25" collapsed="1" x14ac:dyDescent="0.2">
      <c r="A495" s="75" t="s">
        <v>1671</v>
      </c>
      <c r="B495" s="75"/>
      <c r="C495" s="75"/>
      <c r="D495" s="75"/>
      <c r="E495" s="75"/>
      <c r="F495" s="75"/>
    </row>
    <row r="496" spans="1:6" hidden="1" outlineLevel="1" x14ac:dyDescent="0.2">
      <c r="A496" s="69" t="s">
        <v>1672</v>
      </c>
      <c r="B496" s="69"/>
      <c r="C496" s="69"/>
      <c r="D496" s="69"/>
      <c r="E496" s="69"/>
      <c r="F496" s="69"/>
    </row>
    <row r="497" spans="1:6" hidden="1" outlineLevel="1" x14ac:dyDescent="0.2">
      <c r="A497" s="70" t="s">
        <v>1673</v>
      </c>
      <c r="B497" s="70"/>
      <c r="C497" s="70"/>
      <c r="D497" s="70"/>
      <c r="E497" s="70"/>
      <c r="F497" s="70"/>
    </row>
    <row r="498" spans="1:6" hidden="1" outlineLevel="1" x14ac:dyDescent="0.2">
      <c r="A498" s="70" t="s">
        <v>1674</v>
      </c>
      <c r="B498" s="70"/>
      <c r="C498" s="70"/>
      <c r="D498" s="70"/>
      <c r="E498" s="70"/>
      <c r="F498" s="70"/>
    </row>
    <row r="499" spans="1:6" hidden="1" outlineLevel="1" x14ac:dyDescent="0.2">
      <c r="A499" s="70" t="s">
        <v>1675</v>
      </c>
      <c r="B499" s="70"/>
      <c r="C499" s="70"/>
      <c r="D499" s="70"/>
      <c r="E499" s="70"/>
      <c r="F499" s="70"/>
    </row>
    <row r="500" spans="1:6" hidden="1" outlineLevel="1" x14ac:dyDescent="0.2">
      <c r="A500" s="34"/>
      <c r="B500" s="34"/>
      <c r="C500" s="34"/>
      <c r="D500" s="34"/>
      <c r="E500" s="34"/>
      <c r="F500" s="34"/>
    </row>
    <row r="501" spans="1:6" ht="16.5" hidden="1" outlineLevel="1" x14ac:dyDescent="0.2">
      <c r="A501" s="71" t="s">
        <v>1676</v>
      </c>
      <c r="B501" s="71"/>
      <c r="C501" s="71"/>
      <c r="D501" s="71"/>
      <c r="E501" s="71"/>
      <c r="F501" s="71"/>
    </row>
    <row r="502" spans="1:6" hidden="1" outlineLevel="1" x14ac:dyDescent="0.2">
      <c r="A502" s="70" t="s">
        <v>1677</v>
      </c>
      <c r="B502" s="70"/>
      <c r="C502" s="70"/>
      <c r="D502" s="70"/>
      <c r="E502" s="70"/>
      <c r="F502" s="70"/>
    </row>
    <row r="503" spans="1:6" hidden="1" outlineLevel="1" x14ac:dyDescent="0.2">
      <c r="A503" s="70" t="s">
        <v>1678</v>
      </c>
      <c r="B503" s="70"/>
      <c r="C503" s="70"/>
      <c r="D503" s="70"/>
      <c r="E503" s="70"/>
      <c r="F503" s="70"/>
    </row>
    <row r="504" spans="1:6" hidden="1" outlineLevel="1" x14ac:dyDescent="0.2">
      <c r="A504" s="70" t="s">
        <v>1679</v>
      </c>
      <c r="B504" s="70"/>
      <c r="C504" s="70"/>
      <c r="D504" s="70"/>
      <c r="E504" s="70"/>
      <c r="F504" s="70"/>
    </row>
    <row r="505" spans="1:6" hidden="1" outlineLevel="1" x14ac:dyDescent="0.2">
      <c r="A505" s="70" t="s">
        <v>1680</v>
      </c>
      <c r="B505" s="70"/>
      <c r="C505" s="70"/>
      <c r="D505" s="70"/>
      <c r="E505" s="70"/>
      <c r="F505" s="70"/>
    </row>
    <row r="506" spans="1:6" hidden="1" outlineLevel="1" x14ac:dyDescent="0.2">
      <c r="A506" s="70" t="s">
        <v>1681</v>
      </c>
      <c r="B506" s="70"/>
      <c r="C506" s="70"/>
      <c r="D506" s="70"/>
      <c r="E506" s="70"/>
      <c r="F506" s="70"/>
    </row>
    <row r="507" spans="1:6" hidden="1" outlineLevel="1" x14ac:dyDescent="0.2">
      <c r="A507" s="70" t="s">
        <v>1682</v>
      </c>
      <c r="B507" s="70"/>
      <c r="C507" s="70"/>
      <c r="D507" s="70"/>
      <c r="E507" s="70"/>
      <c r="F507" s="70"/>
    </row>
    <row r="508" spans="1:6" hidden="1" outlineLevel="1" x14ac:dyDescent="0.2">
      <c r="A508" s="70" t="s">
        <v>1683</v>
      </c>
      <c r="B508" s="70"/>
      <c r="C508" s="70"/>
      <c r="D508" s="70"/>
      <c r="E508" s="70"/>
      <c r="F508" s="70"/>
    </row>
    <row r="509" spans="1:6" hidden="1" outlineLevel="1" x14ac:dyDescent="0.2">
      <c r="A509" s="34"/>
      <c r="B509" s="34"/>
      <c r="C509" s="34"/>
      <c r="D509" s="34"/>
      <c r="E509" s="34"/>
      <c r="F509" s="34"/>
    </row>
    <row r="510" spans="1:6" ht="16.5" hidden="1" outlineLevel="1" x14ac:dyDescent="0.2">
      <c r="A510" s="71" t="s">
        <v>1684</v>
      </c>
      <c r="B510" s="71"/>
      <c r="C510" s="71"/>
      <c r="D510" s="71"/>
      <c r="E510" s="71"/>
      <c r="F510" s="71"/>
    </row>
    <row r="511" spans="1:6" hidden="1" outlineLevel="1" x14ac:dyDescent="0.2">
      <c r="A511" s="70" t="s">
        <v>1685</v>
      </c>
      <c r="B511" s="70"/>
      <c r="C511" s="70"/>
      <c r="D511" s="70"/>
      <c r="E511" s="70"/>
      <c r="F511" s="70"/>
    </row>
    <row r="512" spans="1:6" hidden="1" outlineLevel="1" x14ac:dyDescent="0.2">
      <c r="A512" s="70" t="s">
        <v>1686</v>
      </c>
      <c r="B512" s="70"/>
      <c r="C512" s="70"/>
      <c r="D512" s="70"/>
      <c r="E512" s="70"/>
      <c r="F512" s="70"/>
    </row>
    <row r="513" spans="1:6" hidden="1" outlineLevel="1" x14ac:dyDescent="0.2">
      <c r="A513" s="70" t="s">
        <v>1687</v>
      </c>
      <c r="B513" s="70"/>
      <c r="C513" s="70"/>
      <c r="D513" s="70"/>
      <c r="E513" s="70"/>
      <c r="F513" s="70"/>
    </row>
    <row r="514" spans="1:6" hidden="1" outlineLevel="1" x14ac:dyDescent="0.2">
      <c r="A514" s="70" t="s">
        <v>1688</v>
      </c>
      <c r="B514" s="70"/>
      <c r="C514" s="70"/>
      <c r="D514" s="70"/>
      <c r="E514" s="70"/>
      <c r="F514" s="70"/>
    </row>
    <row r="515" spans="1:6" hidden="1" outlineLevel="1" x14ac:dyDescent="0.2">
      <c r="A515" s="70" t="s">
        <v>1689</v>
      </c>
      <c r="B515" s="70"/>
      <c r="C515" s="70"/>
      <c r="D515" s="70"/>
      <c r="E515" s="70"/>
      <c r="F515" s="70"/>
    </row>
    <row r="516" spans="1:6" hidden="1" outlineLevel="1" x14ac:dyDescent="0.2">
      <c r="A516" s="70" t="s">
        <v>1690</v>
      </c>
      <c r="B516" s="70"/>
      <c r="C516" s="70"/>
      <c r="D516" s="70"/>
      <c r="E516" s="70"/>
      <c r="F516" s="70"/>
    </row>
    <row r="517" spans="1:6" hidden="1" outlineLevel="1" x14ac:dyDescent="0.2">
      <c r="A517" s="70" t="s">
        <v>1691</v>
      </c>
      <c r="B517" s="70"/>
      <c r="C517" s="70"/>
      <c r="D517" s="70"/>
      <c r="E517" s="70"/>
      <c r="F517" s="70"/>
    </row>
    <row r="518" spans="1:6" hidden="1" outlineLevel="1" x14ac:dyDescent="0.2">
      <c r="A518" s="70" t="s">
        <v>1692</v>
      </c>
      <c r="B518" s="70"/>
      <c r="C518" s="70"/>
      <c r="D518" s="70"/>
      <c r="E518" s="70"/>
      <c r="F518" s="70"/>
    </row>
    <row r="519" spans="1:6" hidden="1" outlineLevel="1" x14ac:dyDescent="0.2">
      <c r="A519" s="70" t="s">
        <v>1693</v>
      </c>
      <c r="B519" s="70"/>
      <c r="C519" s="70"/>
      <c r="D519" s="70"/>
      <c r="E519" s="70"/>
      <c r="F519" s="70"/>
    </row>
    <row r="520" spans="1:6" hidden="1" outlineLevel="1" x14ac:dyDescent="0.2">
      <c r="A520" s="34"/>
      <c r="B520" s="34"/>
      <c r="C520" s="34"/>
      <c r="D520" s="34"/>
      <c r="E520" s="34"/>
      <c r="F520" s="34"/>
    </row>
    <row r="521" spans="1:6" ht="16.5" hidden="1" outlineLevel="1" x14ac:dyDescent="0.2">
      <c r="A521" s="71" t="s">
        <v>1694</v>
      </c>
      <c r="B521" s="71"/>
      <c r="C521" s="71"/>
      <c r="D521" s="71"/>
      <c r="E521" s="71"/>
      <c r="F521" s="71"/>
    </row>
    <row r="522" spans="1:6" hidden="1" outlineLevel="1" x14ac:dyDescent="0.2">
      <c r="A522" s="70" t="s">
        <v>1695</v>
      </c>
      <c r="B522" s="70"/>
      <c r="C522" s="70"/>
      <c r="D522" s="70"/>
      <c r="E522" s="70"/>
      <c r="F522" s="70"/>
    </row>
    <row r="523" spans="1:6" hidden="1" outlineLevel="1" x14ac:dyDescent="0.2">
      <c r="A523" s="70" t="s">
        <v>1696</v>
      </c>
      <c r="B523" s="70"/>
      <c r="C523" s="70"/>
      <c r="D523" s="70"/>
      <c r="E523" s="70"/>
      <c r="F523" s="70"/>
    </row>
    <row r="524" spans="1:6" hidden="1" outlineLevel="1" x14ac:dyDescent="0.2">
      <c r="A524" s="70" t="s">
        <v>1697</v>
      </c>
      <c r="B524" s="70"/>
      <c r="C524" s="70"/>
      <c r="D524" s="70"/>
      <c r="E524" s="70"/>
      <c r="F524" s="70"/>
    </row>
    <row r="525" spans="1:6" hidden="1" outlineLevel="1" x14ac:dyDescent="0.2">
      <c r="A525" s="70" t="s">
        <v>1698</v>
      </c>
      <c r="B525" s="70"/>
      <c r="C525" s="70"/>
      <c r="D525" s="70"/>
      <c r="E525" s="70"/>
      <c r="F525" s="70"/>
    </row>
    <row r="526" spans="1:6" hidden="1" outlineLevel="1" x14ac:dyDescent="0.2">
      <c r="A526" s="34"/>
      <c r="B526" s="34"/>
      <c r="C526" s="34"/>
      <c r="D526" s="34"/>
      <c r="E526" s="34"/>
      <c r="F526" s="34"/>
    </row>
    <row r="527" spans="1:6" ht="16.5" hidden="1" outlineLevel="1" x14ac:dyDescent="0.2">
      <c r="A527" s="71" t="s">
        <v>1699</v>
      </c>
      <c r="B527" s="71"/>
      <c r="C527" s="71"/>
      <c r="D527" s="71"/>
      <c r="E527" s="71"/>
      <c r="F527" s="71"/>
    </row>
    <row r="528" spans="1:6" hidden="1" outlineLevel="1" x14ac:dyDescent="0.2">
      <c r="A528" s="70" t="s">
        <v>1700</v>
      </c>
      <c r="B528" s="70"/>
      <c r="C528" s="70"/>
      <c r="D528" s="70"/>
      <c r="E528" s="70"/>
      <c r="F528" s="70"/>
    </row>
    <row r="529" spans="1:6" ht="66" hidden="1" customHeight="1" outlineLevel="1" x14ac:dyDescent="0.2">
      <c r="A529" s="73"/>
      <c r="B529" s="73"/>
      <c r="C529" s="73"/>
      <c r="D529" s="73"/>
      <c r="E529" s="73"/>
      <c r="F529" s="73"/>
    </row>
    <row r="530" spans="1:6" hidden="1" outlineLevel="1" x14ac:dyDescent="0.2">
      <c r="A530" s="70" t="s">
        <v>1701</v>
      </c>
      <c r="B530" s="70"/>
      <c r="C530" s="70"/>
      <c r="D530" s="70"/>
      <c r="E530" s="70"/>
      <c r="F530" s="70"/>
    </row>
    <row r="531" spans="1:6" hidden="1" outlineLevel="1" x14ac:dyDescent="0.2">
      <c r="A531" s="70" t="s">
        <v>1702</v>
      </c>
      <c r="B531" s="70"/>
      <c r="C531" s="70"/>
      <c r="D531" s="70"/>
      <c r="E531" s="70"/>
      <c r="F531" s="70"/>
    </row>
    <row r="532" spans="1:6" hidden="1" outlineLevel="1" x14ac:dyDescent="0.2">
      <c r="A532" s="70" t="s">
        <v>1703</v>
      </c>
      <c r="B532" s="70"/>
      <c r="C532" s="70"/>
      <c r="D532" s="70"/>
      <c r="E532" s="70"/>
      <c r="F532" s="70"/>
    </row>
    <row r="533" spans="1:6" hidden="1" outlineLevel="1" x14ac:dyDescent="0.2">
      <c r="A533" s="70" t="s">
        <v>1704</v>
      </c>
      <c r="B533" s="70"/>
      <c r="C533" s="70"/>
      <c r="D533" s="70"/>
      <c r="E533" s="70"/>
      <c r="F533" s="70"/>
    </row>
    <row r="534" spans="1:6" hidden="1" outlineLevel="1" x14ac:dyDescent="0.2">
      <c r="A534" s="70" t="s">
        <v>1705</v>
      </c>
      <c r="B534" s="70"/>
      <c r="C534" s="70"/>
      <c r="D534" s="70"/>
      <c r="E534" s="70"/>
      <c r="F534" s="70"/>
    </row>
    <row r="535" spans="1:6" hidden="1" outlineLevel="1" x14ac:dyDescent="0.2">
      <c r="A535" s="34"/>
      <c r="B535" s="34"/>
      <c r="C535" s="34"/>
      <c r="D535" s="34"/>
      <c r="E535" s="34"/>
      <c r="F535" s="34"/>
    </row>
    <row r="536" spans="1:6" ht="16.5" hidden="1" outlineLevel="1" x14ac:dyDescent="0.2">
      <c r="A536" s="71" t="s">
        <v>1706</v>
      </c>
      <c r="B536" s="71"/>
      <c r="C536" s="71"/>
      <c r="D536" s="71"/>
      <c r="E536" s="71"/>
      <c r="F536" s="71"/>
    </row>
    <row r="537" spans="1:6" hidden="1" outlineLevel="1" x14ac:dyDescent="0.2">
      <c r="A537" s="70" t="s">
        <v>1707</v>
      </c>
      <c r="B537" s="70"/>
      <c r="C537" s="70"/>
      <c r="D537" s="70"/>
      <c r="E537" s="70"/>
      <c r="F537" s="70"/>
    </row>
    <row r="538" spans="1:6" ht="66" hidden="1" customHeight="1" outlineLevel="1" x14ac:dyDescent="0.2">
      <c r="A538" s="73"/>
      <c r="B538" s="73"/>
      <c r="C538" s="73"/>
      <c r="D538" s="73"/>
      <c r="E538" s="73"/>
      <c r="F538" s="73"/>
    </row>
    <row r="539" spans="1:6" hidden="1" outlineLevel="1" x14ac:dyDescent="0.2">
      <c r="A539" s="70" t="s">
        <v>1708</v>
      </c>
      <c r="B539" s="70"/>
      <c r="C539" s="70"/>
      <c r="D539" s="70"/>
      <c r="E539" s="70"/>
      <c r="F539" s="70"/>
    </row>
    <row r="540" spans="1:6" hidden="1" outlineLevel="1" x14ac:dyDescent="0.2">
      <c r="A540" s="70" t="s">
        <v>1709</v>
      </c>
      <c r="B540" s="70"/>
      <c r="C540" s="70"/>
      <c r="D540" s="70"/>
      <c r="E540" s="70"/>
      <c r="F540" s="70"/>
    </row>
    <row r="541" spans="1:6" hidden="1" outlineLevel="1" x14ac:dyDescent="0.2">
      <c r="A541" s="70" t="s">
        <v>1710</v>
      </c>
      <c r="B541" s="70"/>
      <c r="C541" s="70"/>
      <c r="D541" s="70"/>
      <c r="E541" s="70"/>
      <c r="F541" s="70"/>
    </row>
    <row r="542" spans="1:6" hidden="1" outlineLevel="1" x14ac:dyDescent="0.2">
      <c r="A542" s="70" t="s">
        <v>1711</v>
      </c>
      <c r="B542" s="70"/>
      <c r="C542" s="70"/>
      <c r="D542" s="70"/>
      <c r="E542" s="70"/>
      <c r="F542" s="70"/>
    </row>
    <row r="543" spans="1:6" hidden="1" outlineLevel="1" x14ac:dyDescent="0.2">
      <c r="A543" s="70" t="s">
        <v>1712</v>
      </c>
      <c r="B543" s="70"/>
      <c r="C543" s="70"/>
      <c r="D543" s="70"/>
      <c r="E543" s="70"/>
      <c r="F543" s="70"/>
    </row>
    <row r="544" spans="1:6" hidden="1" outlineLevel="1" x14ac:dyDescent="0.2">
      <c r="A544" s="34"/>
      <c r="B544" s="34"/>
      <c r="C544" s="34"/>
      <c r="D544" s="34"/>
      <c r="E544" s="34"/>
      <c r="F544" s="34"/>
    </row>
    <row r="545" spans="1:6" ht="16.5" hidden="1" outlineLevel="1" x14ac:dyDescent="0.2">
      <c r="A545" s="71" t="s">
        <v>1713</v>
      </c>
      <c r="B545" s="71"/>
      <c r="C545" s="71"/>
      <c r="D545" s="71"/>
      <c r="E545" s="71"/>
      <c r="F545" s="71"/>
    </row>
    <row r="546" spans="1:6" hidden="1" outlineLevel="1" x14ac:dyDescent="0.2">
      <c r="A546" s="70" t="s">
        <v>1714</v>
      </c>
      <c r="B546" s="70"/>
      <c r="C546" s="70"/>
      <c r="D546" s="70"/>
      <c r="E546" s="70"/>
      <c r="F546" s="70"/>
    </row>
    <row r="547" spans="1:6" hidden="1" outlineLevel="1" x14ac:dyDescent="0.2">
      <c r="A547" s="70" t="s">
        <v>1715</v>
      </c>
      <c r="B547" s="70"/>
      <c r="C547" s="70"/>
      <c r="D547" s="70"/>
      <c r="E547" s="70"/>
      <c r="F547" s="70"/>
    </row>
    <row r="548" spans="1:6" hidden="1" outlineLevel="1" x14ac:dyDescent="0.2">
      <c r="A548" s="69" t="s">
        <v>1716</v>
      </c>
      <c r="B548" s="69"/>
      <c r="C548" s="69"/>
      <c r="D548" s="69"/>
      <c r="E548" s="69"/>
      <c r="F548" s="69"/>
    </row>
    <row r="549" spans="1:6" hidden="1" outlineLevel="1" x14ac:dyDescent="0.2">
      <c r="A549" s="69" t="s">
        <v>1717</v>
      </c>
      <c r="B549" s="69"/>
      <c r="C549" s="69"/>
      <c r="D549" s="69"/>
      <c r="E549" s="69"/>
      <c r="F549" s="69"/>
    </row>
    <row r="550" spans="1:6" hidden="1" outlineLevel="1" x14ac:dyDescent="0.2">
      <c r="A550" s="34"/>
      <c r="B550" s="34"/>
      <c r="C550" s="34"/>
      <c r="D550" s="34"/>
      <c r="E550" s="34"/>
      <c r="F550" s="34"/>
    </row>
    <row r="551" spans="1:6" hidden="1" outlineLevel="1" x14ac:dyDescent="0.2">
      <c r="A551" s="34"/>
      <c r="B551" s="34"/>
      <c r="C551" s="34"/>
      <c r="D551" s="34"/>
      <c r="E551" s="34"/>
      <c r="F551" s="34"/>
    </row>
    <row r="552" spans="1:6" ht="24" customHeight="1" collapsed="1" x14ac:dyDescent="0.2">
      <c r="A552" s="72" t="s">
        <v>1721</v>
      </c>
      <c r="B552" s="72"/>
      <c r="C552" s="72"/>
      <c r="D552" s="72"/>
      <c r="E552" s="72"/>
      <c r="F552" s="72"/>
    </row>
    <row r="553" spans="1:6" ht="9" hidden="1" customHeight="1" outlineLevel="1" x14ac:dyDescent="0.2">
      <c r="A553" s="66" t="s">
        <v>1722</v>
      </c>
      <c r="B553" s="66"/>
      <c r="C553" s="66"/>
      <c r="D553" s="66"/>
      <c r="E553" s="66"/>
      <c r="F553" s="66"/>
    </row>
    <row r="554" spans="1:6" ht="18" hidden="1" customHeight="1" outlineLevel="1" x14ac:dyDescent="0.2">
      <c r="A554" s="66" t="s">
        <v>1723</v>
      </c>
      <c r="B554" s="66"/>
      <c r="C554" s="66"/>
      <c r="D554" s="66"/>
      <c r="E554" s="66"/>
      <c r="F554" s="66"/>
    </row>
    <row r="555" spans="1:6" ht="18" hidden="1" customHeight="1" outlineLevel="1" x14ac:dyDescent="0.2">
      <c r="A555" s="66" t="s">
        <v>1724</v>
      </c>
      <c r="B555" s="66"/>
      <c r="C555" s="66"/>
      <c r="D555" s="66"/>
      <c r="E555" s="66"/>
      <c r="F555" s="66"/>
    </row>
    <row r="556" spans="1:6" ht="9" hidden="1" customHeight="1" outlineLevel="1" x14ac:dyDescent="0.2">
      <c r="A556" s="66" t="s">
        <v>1722</v>
      </c>
      <c r="B556" s="66"/>
      <c r="C556" s="66"/>
      <c r="D556" s="66"/>
      <c r="E556" s="66"/>
      <c r="F556" s="66"/>
    </row>
    <row r="557" spans="1:6" ht="21" hidden="1" customHeight="1" outlineLevel="1" x14ac:dyDescent="0.2">
      <c r="A557" s="67" t="s">
        <v>1725</v>
      </c>
      <c r="B557" s="67"/>
      <c r="C557" s="67"/>
      <c r="D557" s="67"/>
      <c r="E557" s="67"/>
      <c r="F557" s="67"/>
    </row>
    <row r="558" spans="1:6" ht="18" hidden="1" customHeight="1" outlineLevel="1" x14ac:dyDescent="0.2">
      <c r="A558" s="66" t="s">
        <v>1726</v>
      </c>
      <c r="B558" s="66"/>
      <c r="C558" s="66"/>
      <c r="D558" s="66"/>
      <c r="E558" s="66"/>
      <c r="F558" s="66"/>
    </row>
    <row r="559" spans="1:6" ht="30.95" hidden="1" customHeight="1" outlineLevel="1" x14ac:dyDescent="0.2">
      <c r="A559" s="66" t="s">
        <v>1727</v>
      </c>
      <c r="B559" s="66"/>
      <c r="C559" s="66"/>
      <c r="D559" s="66"/>
      <c r="E559" s="66"/>
      <c r="F559" s="66"/>
    </row>
    <row r="560" spans="1:6" ht="44.1" hidden="1" customHeight="1" outlineLevel="1" x14ac:dyDescent="0.2">
      <c r="A560" s="66" t="s">
        <v>1728</v>
      </c>
      <c r="B560" s="66"/>
      <c r="C560" s="66"/>
      <c r="D560" s="66"/>
      <c r="E560" s="66"/>
      <c r="F560" s="66"/>
    </row>
    <row r="561" spans="1:6" ht="44.1" hidden="1" customHeight="1" outlineLevel="1" x14ac:dyDescent="0.2">
      <c r="A561" s="66" t="s">
        <v>1729</v>
      </c>
      <c r="B561" s="66"/>
      <c r="C561" s="66"/>
      <c r="D561" s="66"/>
      <c r="E561" s="66"/>
      <c r="F561" s="66"/>
    </row>
    <row r="562" spans="1:6" ht="9" hidden="1" customHeight="1" outlineLevel="1" x14ac:dyDescent="0.2">
      <c r="A562" s="66" t="s">
        <v>1722</v>
      </c>
      <c r="B562" s="66"/>
      <c r="C562" s="66"/>
      <c r="D562" s="66"/>
      <c r="E562" s="66"/>
      <c r="F562" s="66"/>
    </row>
    <row r="563" spans="1:6" ht="30.95" hidden="1" customHeight="1" outlineLevel="1" x14ac:dyDescent="0.2">
      <c r="A563" s="66" t="s">
        <v>1730</v>
      </c>
      <c r="B563" s="66"/>
      <c r="C563" s="66"/>
      <c r="D563" s="66"/>
      <c r="E563" s="66"/>
      <c r="F563" s="66"/>
    </row>
    <row r="564" spans="1:6" ht="9" hidden="1" customHeight="1" outlineLevel="1" x14ac:dyDescent="0.2">
      <c r="A564" s="66" t="s">
        <v>1722</v>
      </c>
      <c r="B564" s="66"/>
      <c r="C564" s="66"/>
      <c r="D564" s="66"/>
      <c r="E564" s="66"/>
      <c r="F564" s="66"/>
    </row>
    <row r="565" spans="1:6" ht="30.95" hidden="1" customHeight="1" outlineLevel="1" x14ac:dyDescent="0.2">
      <c r="A565" s="66" t="s">
        <v>1731</v>
      </c>
      <c r="B565" s="66"/>
      <c r="C565" s="66"/>
      <c r="D565" s="66"/>
      <c r="E565" s="66"/>
      <c r="F565" s="66"/>
    </row>
    <row r="566" spans="1:6" ht="9" hidden="1" customHeight="1" outlineLevel="1" x14ac:dyDescent="0.2">
      <c r="A566" s="66" t="s">
        <v>1722</v>
      </c>
      <c r="B566" s="66"/>
      <c r="C566" s="66"/>
      <c r="D566" s="66"/>
      <c r="E566" s="66"/>
      <c r="F566" s="66"/>
    </row>
    <row r="567" spans="1:6" ht="30.95" hidden="1" customHeight="1" outlineLevel="1" x14ac:dyDescent="0.2">
      <c r="A567" s="66" t="s">
        <v>1732</v>
      </c>
      <c r="B567" s="66"/>
      <c r="C567" s="66"/>
      <c r="D567" s="66"/>
      <c r="E567" s="66"/>
      <c r="F567" s="66"/>
    </row>
    <row r="568" spans="1:6" ht="9" hidden="1" customHeight="1" outlineLevel="1" x14ac:dyDescent="0.2">
      <c r="A568" s="66" t="s">
        <v>1722</v>
      </c>
      <c r="B568" s="66"/>
      <c r="C568" s="66"/>
      <c r="D568" s="66"/>
      <c r="E568" s="66"/>
      <c r="F568" s="66"/>
    </row>
    <row r="569" spans="1:6" ht="21" hidden="1" customHeight="1" outlineLevel="1" x14ac:dyDescent="0.2">
      <c r="A569" s="67" t="s">
        <v>1733</v>
      </c>
      <c r="B569" s="67"/>
      <c r="C569" s="67"/>
      <c r="D569" s="67"/>
      <c r="E569" s="67"/>
      <c r="F569" s="67"/>
    </row>
    <row r="570" spans="1:6" ht="9" hidden="1" customHeight="1" outlineLevel="1" x14ac:dyDescent="0.2">
      <c r="A570" s="66" t="s">
        <v>1722</v>
      </c>
      <c r="B570" s="66"/>
      <c r="C570" s="66"/>
      <c r="D570" s="66"/>
      <c r="E570" s="66"/>
      <c r="F570" s="66"/>
    </row>
    <row r="571" spans="1:6" ht="18" hidden="1" customHeight="1" outlineLevel="1" x14ac:dyDescent="0.2">
      <c r="A571" s="66" t="s">
        <v>1734</v>
      </c>
      <c r="B571" s="66"/>
      <c r="C571" s="66"/>
      <c r="D571" s="66"/>
      <c r="E571" s="66"/>
      <c r="F571" s="66"/>
    </row>
    <row r="572" spans="1:6" ht="30.95" hidden="1" customHeight="1" outlineLevel="1" x14ac:dyDescent="0.2">
      <c r="A572" s="66" t="s">
        <v>1735</v>
      </c>
      <c r="B572" s="66"/>
      <c r="C572" s="66"/>
      <c r="D572" s="66"/>
      <c r="E572" s="66"/>
      <c r="F572" s="66"/>
    </row>
    <row r="573" spans="1:6" ht="30.95" hidden="1" customHeight="1" outlineLevel="1" x14ac:dyDescent="0.2">
      <c r="A573" s="66" t="s">
        <v>1736</v>
      </c>
      <c r="B573" s="66"/>
      <c r="C573" s="66"/>
      <c r="D573" s="66"/>
      <c r="E573" s="66"/>
      <c r="F573" s="66"/>
    </row>
    <row r="574" spans="1:6" ht="69" hidden="1" customHeight="1" outlineLevel="1" x14ac:dyDescent="0.2">
      <c r="A574" s="66" t="s">
        <v>1737</v>
      </c>
      <c r="B574" s="66"/>
      <c r="C574" s="66"/>
      <c r="D574" s="66"/>
      <c r="E574" s="66"/>
      <c r="F574" s="66"/>
    </row>
    <row r="575" spans="1:6" ht="30.95" hidden="1" customHeight="1" outlineLevel="1" x14ac:dyDescent="0.2">
      <c r="A575" s="66" t="s">
        <v>1738</v>
      </c>
      <c r="B575" s="66"/>
      <c r="C575" s="66"/>
      <c r="D575" s="66"/>
      <c r="E575" s="66"/>
      <c r="F575" s="66"/>
    </row>
    <row r="576" spans="1:6" ht="30.95" hidden="1" customHeight="1" outlineLevel="1" x14ac:dyDescent="0.2">
      <c r="A576" s="66" t="s">
        <v>1739</v>
      </c>
      <c r="B576" s="66"/>
      <c r="C576" s="66"/>
      <c r="D576" s="66"/>
      <c r="E576" s="66"/>
      <c r="F576" s="66"/>
    </row>
    <row r="577" spans="1:6" ht="30.95" hidden="1" customHeight="1" outlineLevel="1" x14ac:dyDescent="0.2">
      <c r="A577" s="66" t="s">
        <v>1740</v>
      </c>
      <c r="B577" s="66"/>
      <c r="C577" s="66"/>
      <c r="D577" s="66"/>
      <c r="E577" s="66"/>
      <c r="F577" s="66"/>
    </row>
    <row r="578" spans="1:6" ht="9" hidden="1" customHeight="1" outlineLevel="1" x14ac:dyDescent="0.2">
      <c r="A578" s="66" t="s">
        <v>1722</v>
      </c>
      <c r="B578" s="66"/>
      <c r="C578" s="66"/>
      <c r="D578" s="66"/>
      <c r="E578" s="66"/>
      <c r="F578" s="66"/>
    </row>
    <row r="579" spans="1:6" ht="21" hidden="1" customHeight="1" outlineLevel="1" x14ac:dyDescent="0.2">
      <c r="A579" s="67" t="s">
        <v>1741</v>
      </c>
      <c r="B579" s="67"/>
      <c r="C579" s="67"/>
      <c r="D579" s="67"/>
      <c r="E579" s="67"/>
      <c r="F579" s="67"/>
    </row>
    <row r="580" spans="1:6" ht="9" hidden="1" customHeight="1" outlineLevel="1" x14ac:dyDescent="0.2">
      <c r="A580" s="66" t="s">
        <v>1722</v>
      </c>
      <c r="B580" s="66"/>
      <c r="C580" s="66"/>
      <c r="D580" s="66"/>
      <c r="E580" s="66"/>
      <c r="F580" s="66"/>
    </row>
    <row r="581" spans="1:6" ht="18.95" hidden="1" customHeight="1" outlineLevel="1" x14ac:dyDescent="0.2">
      <c r="A581" s="66" t="s">
        <v>1742</v>
      </c>
      <c r="B581" s="66"/>
      <c r="C581" s="66"/>
      <c r="D581" s="66"/>
      <c r="E581" s="66"/>
      <c r="F581" s="66"/>
    </row>
    <row r="582" spans="1:6" ht="9" hidden="1" customHeight="1" outlineLevel="1" x14ac:dyDescent="0.2">
      <c r="A582" s="66" t="s">
        <v>1722</v>
      </c>
      <c r="B582" s="66"/>
      <c r="C582" s="66"/>
      <c r="D582" s="66"/>
      <c r="E582" s="66"/>
      <c r="F582" s="66"/>
    </row>
    <row r="583" spans="1:6" ht="18.95" hidden="1" customHeight="1" outlineLevel="1" x14ac:dyDescent="0.2">
      <c r="A583" s="68" t="s">
        <v>1743</v>
      </c>
      <c r="B583" s="68"/>
      <c r="C583" s="68"/>
      <c r="D583" s="68"/>
      <c r="E583" s="68"/>
      <c r="F583" s="68"/>
    </row>
    <row r="584" spans="1:6" ht="18.95" hidden="1" customHeight="1" outlineLevel="1" x14ac:dyDescent="0.2">
      <c r="A584" s="68" t="s">
        <v>1744</v>
      </c>
      <c r="B584" s="68"/>
      <c r="C584" s="68"/>
      <c r="D584" s="68"/>
      <c r="E584" s="68"/>
      <c r="F584" s="68"/>
    </row>
    <row r="585" spans="1:6" ht="9" hidden="1" customHeight="1" outlineLevel="1" x14ac:dyDescent="0.2">
      <c r="A585" s="66" t="s">
        <v>1722</v>
      </c>
      <c r="B585" s="66"/>
      <c r="C585" s="66"/>
      <c r="D585" s="66"/>
      <c r="E585" s="66"/>
      <c r="F585" s="66"/>
    </row>
    <row r="586" spans="1:6" ht="44.1" hidden="1" customHeight="1" outlineLevel="1" x14ac:dyDescent="0.2">
      <c r="A586" s="66" t="s">
        <v>1745</v>
      </c>
      <c r="B586" s="66"/>
      <c r="C586" s="66"/>
      <c r="D586" s="66"/>
      <c r="E586" s="66"/>
      <c r="F586" s="66"/>
    </row>
    <row r="587" spans="1:6" ht="9" hidden="1" customHeight="1" outlineLevel="1" x14ac:dyDescent="0.2">
      <c r="A587" s="66" t="s">
        <v>1722</v>
      </c>
      <c r="B587" s="66"/>
      <c r="C587" s="66"/>
      <c r="D587" s="66"/>
      <c r="E587" s="66"/>
      <c r="F587" s="66"/>
    </row>
    <row r="588" spans="1:6" ht="21" hidden="1" customHeight="1" outlineLevel="1" x14ac:dyDescent="0.2">
      <c r="A588" s="67" t="s">
        <v>1746</v>
      </c>
      <c r="B588" s="67"/>
      <c r="C588" s="67"/>
      <c r="D588" s="67"/>
      <c r="E588" s="67"/>
      <c r="F588" s="67"/>
    </row>
    <row r="589" spans="1:6" ht="9" hidden="1" customHeight="1" outlineLevel="1" x14ac:dyDescent="0.2">
      <c r="A589" s="66" t="s">
        <v>1722</v>
      </c>
      <c r="B589" s="66"/>
      <c r="C589" s="66"/>
      <c r="D589" s="66"/>
      <c r="E589" s="66"/>
      <c r="F589" s="66"/>
    </row>
    <row r="590" spans="1:6" ht="30.95" hidden="1" customHeight="1" outlineLevel="1" x14ac:dyDescent="0.2">
      <c r="A590" s="66" t="s">
        <v>1747</v>
      </c>
      <c r="B590" s="66"/>
      <c r="C590" s="66"/>
      <c r="D590" s="66"/>
      <c r="E590" s="66"/>
      <c r="F590" s="66"/>
    </row>
    <row r="591" spans="1:6" ht="9" hidden="1" customHeight="1" outlineLevel="1" x14ac:dyDescent="0.2">
      <c r="A591" s="66" t="s">
        <v>1722</v>
      </c>
      <c r="B591" s="66"/>
      <c r="C591" s="66"/>
      <c r="D591" s="66"/>
      <c r="E591" s="66"/>
      <c r="F591" s="66"/>
    </row>
    <row r="592" spans="1:6" ht="18.95" hidden="1" customHeight="1" outlineLevel="1" x14ac:dyDescent="0.2">
      <c r="A592" s="68" t="s">
        <v>1748</v>
      </c>
      <c r="B592" s="68"/>
      <c r="C592" s="68"/>
      <c r="D592" s="68"/>
      <c r="E592" s="68"/>
      <c r="F592" s="68"/>
    </row>
    <row r="593" spans="1:6" ht="18.95" hidden="1" customHeight="1" outlineLevel="1" x14ac:dyDescent="0.2">
      <c r="A593" s="68" t="s">
        <v>1749</v>
      </c>
      <c r="B593" s="68"/>
      <c r="C593" s="68"/>
      <c r="D593" s="68"/>
      <c r="E593" s="68"/>
      <c r="F593" s="68"/>
    </row>
    <row r="594" spans="1:6" ht="18.95" hidden="1" customHeight="1" outlineLevel="1" x14ac:dyDescent="0.2">
      <c r="A594" s="68" t="s">
        <v>1750</v>
      </c>
      <c r="B594" s="68"/>
      <c r="C594" s="68"/>
      <c r="D594" s="68"/>
      <c r="E594" s="68"/>
      <c r="F594" s="68"/>
    </row>
    <row r="595" spans="1:6" ht="9" hidden="1" customHeight="1" outlineLevel="1" x14ac:dyDescent="0.2">
      <c r="A595" s="66" t="s">
        <v>1722</v>
      </c>
      <c r="B595" s="66"/>
      <c r="C595" s="66"/>
      <c r="D595" s="66"/>
      <c r="E595" s="66"/>
      <c r="F595" s="66"/>
    </row>
    <row r="596" spans="1:6" ht="30.95" hidden="1" customHeight="1" outlineLevel="1" x14ac:dyDescent="0.2">
      <c r="A596" s="66" t="s">
        <v>1751</v>
      </c>
      <c r="B596" s="66"/>
      <c r="C596" s="66"/>
      <c r="D596" s="66"/>
      <c r="E596" s="66"/>
      <c r="F596" s="66"/>
    </row>
    <row r="597" spans="1:6" ht="9" hidden="1" customHeight="1" outlineLevel="1" x14ac:dyDescent="0.2">
      <c r="A597" s="66" t="s">
        <v>1722</v>
      </c>
      <c r="B597" s="66"/>
      <c r="C597" s="66"/>
      <c r="D597" s="66"/>
      <c r="E597" s="66"/>
      <c r="F597" s="66"/>
    </row>
    <row r="598" spans="1:6" ht="21" hidden="1" customHeight="1" outlineLevel="1" x14ac:dyDescent="0.2">
      <c r="A598" s="67" t="s">
        <v>1752</v>
      </c>
      <c r="B598" s="67"/>
      <c r="C598" s="67"/>
      <c r="D598" s="67"/>
      <c r="E598" s="67"/>
      <c r="F598" s="67"/>
    </row>
    <row r="599" spans="1:6" ht="9" hidden="1" customHeight="1" outlineLevel="1" x14ac:dyDescent="0.2">
      <c r="A599" s="66" t="s">
        <v>1722</v>
      </c>
      <c r="B599" s="66"/>
      <c r="C599" s="66"/>
      <c r="D599" s="66"/>
      <c r="E599" s="66"/>
      <c r="F599" s="66"/>
    </row>
    <row r="600" spans="1:6" ht="18" hidden="1" customHeight="1" outlineLevel="1" x14ac:dyDescent="0.2">
      <c r="A600" s="66" t="s">
        <v>1753</v>
      </c>
      <c r="B600" s="66"/>
      <c r="C600" s="66"/>
      <c r="D600" s="66"/>
      <c r="E600" s="66"/>
      <c r="F600" s="66"/>
    </row>
    <row r="601" spans="1:6" ht="9" hidden="1" customHeight="1" outlineLevel="1" x14ac:dyDescent="0.2">
      <c r="A601" s="66" t="s">
        <v>1722</v>
      </c>
      <c r="B601" s="66"/>
      <c r="C601" s="66"/>
      <c r="D601" s="66"/>
      <c r="E601" s="66"/>
      <c r="F601" s="66"/>
    </row>
    <row r="602" spans="1:6" ht="18.95" hidden="1" customHeight="1" outlineLevel="1" x14ac:dyDescent="0.2">
      <c r="A602" s="68" t="s">
        <v>1754</v>
      </c>
      <c r="B602" s="68"/>
      <c r="C602" s="68"/>
      <c r="D602" s="68"/>
      <c r="E602" s="68"/>
      <c r="F602" s="68"/>
    </row>
    <row r="603" spans="1:6" ht="18.95" hidden="1" customHeight="1" outlineLevel="1" x14ac:dyDescent="0.2">
      <c r="A603" s="68" t="s">
        <v>1755</v>
      </c>
      <c r="B603" s="68"/>
      <c r="C603" s="68"/>
      <c r="D603" s="68"/>
      <c r="E603" s="68"/>
      <c r="F603" s="68"/>
    </row>
    <row r="604" spans="1:6" ht="9" hidden="1" customHeight="1" outlineLevel="1" x14ac:dyDescent="0.2">
      <c r="A604" s="66" t="s">
        <v>1722</v>
      </c>
      <c r="B604" s="66"/>
      <c r="C604" s="66"/>
      <c r="D604" s="66"/>
      <c r="E604" s="66"/>
      <c r="F604" s="66"/>
    </row>
    <row r="605" spans="1:6" ht="18" hidden="1" customHeight="1" outlineLevel="1" x14ac:dyDescent="0.2">
      <c r="A605" s="66" t="s">
        <v>1756</v>
      </c>
      <c r="B605" s="66"/>
      <c r="C605" s="66"/>
      <c r="D605" s="66"/>
      <c r="E605" s="66"/>
      <c r="F605" s="66"/>
    </row>
    <row r="606" spans="1:6" ht="9" hidden="1" customHeight="1" outlineLevel="1" x14ac:dyDescent="0.2">
      <c r="A606" s="66" t="s">
        <v>1722</v>
      </c>
      <c r="B606" s="66"/>
      <c r="C606" s="66"/>
      <c r="D606" s="66"/>
      <c r="E606" s="66"/>
      <c r="F606" s="66"/>
    </row>
    <row r="607" spans="1:6" ht="21" hidden="1" customHeight="1" outlineLevel="1" x14ac:dyDescent="0.2">
      <c r="A607" s="67" t="s">
        <v>1757</v>
      </c>
      <c r="B607" s="67"/>
      <c r="C607" s="67"/>
      <c r="D607" s="67"/>
      <c r="E607" s="67"/>
      <c r="F607" s="67"/>
    </row>
    <row r="608" spans="1:6" ht="9" hidden="1" customHeight="1" outlineLevel="1" x14ac:dyDescent="0.2">
      <c r="A608" s="66" t="s">
        <v>1722</v>
      </c>
      <c r="B608" s="66"/>
      <c r="C608" s="66"/>
      <c r="D608" s="66"/>
      <c r="E608" s="66"/>
      <c r="F608" s="66"/>
    </row>
    <row r="609" spans="1:6" ht="44.1" hidden="1" customHeight="1" outlineLevel="1" x14ac:dyDescent="0.2">
      <c r="A609" s="66" t="s">
        <v>1841</v>
      </c>
      <c r="B609" s="66"/>
      <c r="C609" s="66"/>
      <c r="D609" s="66"/>
      <c r="E609" s="66"/>
      <c r="F609" s="66"/>
    </row>
    <row r="610" spans="1:6" ht="9" hidden="1" customHeight="1" outlineLevel="1" x14ac:dyDescent="0.2">
      <c r="A610" s="66" t="s">
        <v>1722</v>
      </c>
      <c r="B610" s="66"/>
      <c r="C610" s="66"/>
      <c r="D610" s="66"/>
      <c r="E610" s="66"/>
      <c r="F610" s="66"/>
    </row>
    <row r="611" spans="1:6" ht="44.1" hidden="1" customHeight="1" outlineLevel="1" x14ac:dyDescent="0.2">
      <c r="A611" s="66" t="s">
        <v>1842</v>
      </c>
      <c r="B611" s="66"/>
      <c r="C611" s="66"/>
      <c r="D611" s="66"/>
      <c r="E611" s="66"/>
      <c r="F611" s="66"/>
    </row>
    <row r="612" spans="1:6" ht="9" hidden="1" customHeight="1" outlineLevel="1" x14ac:dyDescent="0.2">
      <c r="A612" s="66" t="s">
        <v>1722</v>
      </c>
      <c r="B612" s="66"/>
      <c r="C612" s="66"/>
      <c r="D612" s="66"/>
      <c r="E612" s="66"/>
      <c r="F612" s="66"/>
    </row>
    <row r="613" spans="1:6" ht="30.95" hidden="1" customHeight="1" outlineLevel="1" x14ac:dyDescent="0.2">
      <c r="A613" s="66" t="s">
        <v>1758</v>
      </c>
      <c r="B613" s="66"/>
      <c r="C613" s="66"/>
      <c r="D613" s="66"/>
      <c r="E613" s="66"/>
      <c r="F613" s="66"/>
    </row>
    <row r="614" spans="1:6" ht="9" hidden="1" customHeight="1" outlineLevel="1" x14ac:dyDescent="0.2">
      <c r="A614" s="66" t="s">
        <v>1722</v>
      </c>
      <c r="B614" s="66"/>
      <c r="C614" s="66"/>
      <c r="D614" s="66"/>
      <c r="E614" s="66"/>
      <c r="F614" s="66"/>
    </row>
    <row r="615" spans="1:6" ht="21" hidden="1" customHeight="1" outlineLevel="1" x14ac:dyDescent="0.2">
      <c r="A615" s="67" t="s">
        <v>1759</v>
      </c>
      <c r="B615" s="67"/>
      <c r="C615" s="67"/>
      <c r="D615" s="67"/>
      <c r="E615" s="67"/>
      <c r="F615" s="67"/>
    </row>
    <row r="616" spans="1:6" ht="9" hidden="1" customHeight="1" outlineLevel="1" x14ac:dyDescent="0.2">
      <c r="A616" s="66" t="s">
        <v>1722</v>
      </c>
      <c r="B616" s="66"/>
      <c r="C616" s="66"/>
      <c r="D616" s="66"/>
      <c r="E616" s="66"/>
      <c r="F616" s="66"/>
    </row>
    <row r="617" spans="1:6" ht="30.95" hidden="1" customHeight="1" outlineLevel="1" x14ac:dyDescent="0.2">
      <c r="A617" s="66" t="s">
        <v>1760</v>
      </c>
      <c r="B617" s="66"/>
      <c r="C617" s="66"/>
      <c r="D617" s="66"/>
      <c r="E617" s="66"/>
      <c r="F617" s="66"/>
    </row>
    <row r="618" spans="1:6" ht="9" hidden="1" customHeight="1" outlineLevel="1" x14ac:dyDescent="0.2">
      <c r="A618" s="66" t="s">
        <v>1722</v>
      </c>
      <c r="B618" s="66"/>
      <c r="C618" s="66"/>
      <c r="D618" s="66"/>
      <c r="E618" s="66"/>
      <c r="F618" s="66"/>
    </row>
    <row r="619" spans="1:6" ht="44.1" hidden="1" customHeight="1" outlineLevel="1" x14ac:dyDescent="0.2">
      <c r="A619" s="66" t="s">
        <v>1761</v>
      </c>
      <c r="B619" s="66"/>
      <c r="C619" s="66"/>
      <c r="D619" s="66"/>
      <c r="E619" s="66"/>
      <c r="F619" s="66"/>
    </row>
    <row r="620" spans="1:6" ht="9" hidden="1" customHeight="1" outlineLevel="1" x14ac:dyDescent="0.2">
      <c r="A620" s="66" t="s">
        <v>1722</v>
      </c>
      <c r="B620" s="66"/>
      <c r="C620" s="66"/>
      <c r="D620" s="66"/>
      <c r="E620" s="66"/>
      <c r="F620" s="66"/>
    </row>
    <row r="621" spans="1:6" ht="20.25" x14ac:dyDescent="0.2">
      <c r="A621" s="75" t="s">
        <v>1061</v>
      </c>
      <c r="B621" s="75"/>
      <c r="C621" s="75"/>
      <c r="D621" s="75"/>
      <c r="E621" s="75"/>
      <c r="F621" s="75"/>
    </row>
    <row r="622" spans="1:6" outlineLevel="1" x14ac:dyDescent="0.2">
      <c r="A622" s="38" t="s">
        <v>1062</v>
      </c>
      <c r="B622" s="34"/>
      <c r="C622" s="34"/>
      <c r="D622" s="34"/>
      <c r="E622" s="34"/>
      <c r="F622" s="34"/>
    </row>
    <row r="623" spans="1:6" outlineLevel="1" x14ac:dyDescent="0.2">
      <c r="A623" s="34" t="s">
        <v>1063</v>
      </c>
      <c r="B623" s="34" t="s">
        <v>1064</v>
      </c>
      <c r="C623" s="34"/>
      <c r="D623" s="34"/>
      <c r="E623" s="34"/>
      <c r="F623" s="34"/>
    </row>
    <row r="624" spans="1:6" outlineLevel="1" x14ac:dyDescent="0.2">
      <c r="A624" s="34" t="s">
        <v>1065</v>
      </c>
      <c r="B624" s="34" t="s">
        <v>1066</v>
      </c>
      <c r="C624" s="34"/>
      <c r="D624" s="34"/>
      <c r="E624" s="34"/>
      <c r="F624" s="34"/>
    </row>
    <row r="625" spans="1:6" outlineLevel="1" x14ac:dyDescent="0.2">
      <c r="A625" s="34" t="s">
        <v>1067</v>
      </c>
      <c r="B625" s="34" t="s">
        <v>1068</v>
      </c>
      <c r="C625" s="34"/>
      <c r="D625" s="34"/>
      <c r="E625" s="34"/>
      <c r="F625" s="34"/>
    </row>
    <row r="626" spans="1:6" outlineLevel="1" x14ac:dyDescent="0.2">
      <c r="A626" s="34"/>
      <c r="B626" s="34"/>
      <c r="C626" s="34"/>
      <c r="D626" s="34"/>
      <c r="E626" s="34"/>
      <c r="F626" s="34"/>
    </row>
    <row r="627" spans="1:6" ht="25.5" outlineLevel="1" x14ac:dyDescent="0.2">
      <c r="A627" s="35" t="s">
        <v>1069</v>
      </c>
      <c r="B627" s="36"/>
      <c r="C627" s="34"/>
      <c r="D627" s="34"/>
      <c r="E627" s="34"/>
      <c r="F627" s="34"/>
    </row>
    <row r="628" spans="1:6" ht="25.5" outlineLevel="1" x14ac:dyDescent="0.2">
      <c r="A628" s="34" t="s">
        <v>1070</v>
      </c>
      <c r="B628" s="34" t="s">
        <v>1071</v>
      </c>
      <c r="C628" s="34"/>
      <c r="D628" s="34"/>
      <c r="E628" s="34"/>
      <c r="F628" s="34"/>
    </row>
    <row r="629" spans="1:6" ht="38.25" outlineLevel="1" x14ac:dyDescent="0.2">
      <c r="A629" s="34" t="s">
        <v>1072</v>
      </c>
      <c r="B629" s="34" t="s">
        <v>1073</v>
      </c>
      <c r="C629" s="34"/>
      <c r="D629" s="34"/>
      <c r="E629" s="34"/>
      <c r="F629" s="34"/>
    </row>
    <row r="630" spans="1:6" ht="51" outlineLevel="1" x14ac:dyDescent="0.2">
      <c r="A630" s="34" t="s">
        <v>1074</v>
      </c>
      <c r="B630" s="34" t="s">
        <v>1075</v>
      </c>
      <c r="C630" s="34"/>
      <c r="D630" s="34"/>
      <c r="E630" s="34"/>
      <c r="F630" s="34"/>
    </row>
    <row r="631" spans="1:6" ht="25.5" outlineLevel="1" x14ac:dyDescent="0.2">
      <c r="A631" s="34" t="s">
        <v>1076</v>
      </c>
      <c r="B631" s="34" t="s">
        <v>1077</v>
      </c>
      <c r="C631" s="34"/>
      <c r="D631" s="34"/>
      <c r="E631" s="34"/>
      <c r="F631" s="34"/>
    </row>
    <row r="632" spans="1:6" ht="38.25" outlineLevel="1" x14ac:dyDescent="0.2">
      <c r="A632" s="34" t="s">
        <v>1078</v>
      </c>
      <c r="B632" s="34" t="s">
        <v>1079</v>
      </c>
      <c r="C632" s="34"/>
      <c r="D632" s="34"/>
      <c r="E632" s="34"/>
      <c r="F632" s="34"/>
    </row>
    <row r="633" spans="1:6" ht="25.5" outlineLevel="1" x14ac:dyDescent="0.2">
      <c r="A633" s="34" t="s">
        <v>1080</v>
      </c>
      <c r="B633" s="34" t="s">
        <v>1081</v>
      </c>
      <c r="C633" s="34"/>
      <c r="D633" s="34"/>
      <c r="E633" s="34"/>
      <c r="F633" s="34"/>
    </row>
    <row r="634" spans="1:6" ht="38.25" outlineLevel="1" x14ac:dyDescent="0.2">
      <c r="A634" s="34" t="s">
        <v>1082</v>
      </c>
      <c r="B634" s="34" t="s">
        <v>1083</v>
      </c>
      <c r="C634" s="34"/>
      <c r="D634" s="34"/>
      <c r="E634" s="34"/>
      <c r="F634" s="34"/>
    </row>
    <row r="635" spans="1:6" outlineLevel="1" x14ac:dyDescent="0.2">
      <c r="A635" s="34"/>
      <c r="B635" s="34"/>
      <c r="C635" s="34"/>
      <c r="D635" s="34"/>
      <c r="E635" s="34"/>
      <c r="F635" s="34"/>
    </row>
    <row r="636" spans="1:6" outlineLevel="1" x14ac:dyDescent="0.2">
      <c r="A636" s="34"/>
      <c r="B636" s="34"/>
      <c r="C636" s="34"/>
      <c r="D636" s="34"/>
      <c r="E636" s="34"/>
      <c r="F636" s="34"/>
    </row>
    <row r="637" spans="1:6" outlineLevel="1" x14ac:dyDescent="0.2">
      <c r="A637" s="74" t="s">
        <v>288</v>
      </c>
      <c r="B637" s="74"/>
      <c r="C637" s="74"/>
      <c r="D637" s="74"/>
      <c r="E637" s="74"/>
      <c r="F637" s="74"/>
    </row>
    <row r="638" spans="1:6" ht="25.5" outlineLevel="1" x14ac:dyDescent="0.2">
      <c r="A638" s="34">
        <v>1</v>
      </c>
      <c r="B638" s="39" t="s">
        <v>1084</v>
      </c>
      <c r="C638" s="34"/>
      <c r="D638" s="34"/>
      <c r="E638" s="34"/>
      <c r="F638" s="34"/>
    </row>
    <row r="639" spans="1:6" ht="25.5" outlineLevel="1" x14ac:dyDescent="0.2">
      <c r="A639" s="34">
        <v>2</v>
      </c>
      <c r="B639" s="39" t="s">
        <v>1085</v>
      </c>
      <c r="C639" s="34"/>
      <c r="D639" s="34"/>
      <c r="E639" s="34"/>
      <c r="F639" s="34"/>
    </row>
    <row r="640" spans="1:6" ht="25.5" outlineLevel="1" x14ac:dyDescent="0.2">
      <c r="A640" s="34">
        <v>3</v>
      </c>
      <c r="B640" s="39" t="s">
        <v>1086</v>
      </c>
      <c r="C640" s="34"/>
      <c r="D640" s="34"/>
      <c r="E640" s="34"/>
      <c r="F640" s="34"/>
    </row>
    <row r="641" spans="1:6" ht="25.5" outlineLevel="1" x14ac:dyDescent="0.2">
      <c r="A641" s="34">
        <v>4</v>
      </c>
      <c r="B641" s="39" t="s">
        <v>1087</v>
      </c>
      <c r="C641" s="34"/>
      <c r="D641" s="34"/>
      <c r="E641" s="34"/>
      <c r="F641" s="34"/>
    </row>
    <row r="642" spans="1:6" ht="25.5" outlineLevel="1" x14ac:dyDescent="0.2">
      <c r="A642" s="34">
        <v>5</v>
      </c>
      <c r="B642" s="39" t="s">
        <v>1088</v>
      </c>
      <c r="C642" s="34"/>
      <c r="D642" s="34"/>
      <c r="E642" s="34"/>
      <c r="F642" s="34"/>
    </row>
    <row r="643" spans="1:6" ht="25.5" outlineLevel="1" x14ac:dyDescent="0.2">
      <c r="A643" s="34">
        <v>6</v>
      </c>
      <c r="B643" s="39" t="s">
        <v>1089</v>
      </c>
      <c r="C643" s="34"/>
      <c r="D643" s="34"/>
      <c r="E643" s="34"/>
      <c r="F643" s="34"/>
    </row>
    <row r="644" spans="1:6" ht="38.25" outlineLevel="1" x14ac:dyDescent="0.2">
      <c r="A644" s="34">
        <v>7</v>
      </c>
      <c r="B644" s="39" t="s">
        <v>1090</v>
      </c>
      <c r="C644" s="34"/>
      <c r="D644" s="34"/>
      <c r="E644" s="34"/>
      <c r="F644" s="34"/>
    </row>
    <row r="645" spans="1:6" ht="38.25" outlineLevel="1" x14ac:dyDescent="0.2">
      <c r="A645" s="34">
        <v>8</v>
      </c>
      <c r="B645" s="39" t="s">
        <v>1091</v>
      </c>
      <c r="C645" s="34"/>
      <c r="D645" s="34"/>
      <c r="E645" s="34"/>
      <c r="F645" s="34"/>
    </row>
    <row r="646" spans="1:6" ht="25.5" outlineLevel="1" x14ac:dyDescent="0.2">
      <c r="A646" s="34">
        <v>9</v>
      </c>
      <c r="B646" s="39" t="s">
        <v>1092</v>
      </c>
      <c r="C646" s="34"/>
      <c r="D646" s="34"/>
      <c r="E646" s="34"/>
      <c r="F646" s="34"/>
    </row>
    <row r="647" spans="1:6" outlineLevel="1" x14ac:dyDescent="0.2">
      <c r="A647" s="34"/>
      <c r="B647" s="34"/>
      <c r="C647" s="34"/>
      <c r="D647" s="34"/>
      <c r="E647" s="34"/>
      <c r="F647" s="34"/>
    </row>
    <row r="648" spans="1:6" outlineLevel="1" x14ac:dyDescent="0.2">
      <c r="A648" s="74" t="s">
        <v>331</v>
      </c>
      <c r="B648" s="74"/>
      <c r="C648" s="74"/>
      <c r="D648" s="74"/>
      <c r="E648" s="74"/>
      <c r="F648" s="74"/>
    </row>
    <row r="649" spans="1:6" ht="38.25" outlineLevel="1" x14ac:dyDescent="0.2">
      <c r="A649" s="34">
        <v>1</v>
      </c>
      <c r="B649" s="39" t="s">
        <v>1093</v>
      </c>
      <c r="C649" s="34"/>
      <c r="D649" s="34"/>
      <c r="E649" s="34"/>
      <c r="F649" s="34"/>
    </row>
    <row r="650" spans="1:6" ht="38.25" outlineLevel="1" x14ac:dyDescent="0.2">
      <c r="A650" s="34">
        <v>2</v>
      </c>
      <c r="B650" s="39" t="s">
        <v>1094</v>
      </c>
      <c r="C650" s="34"/>
      <c r="D650" s="34"/>
      <c r="E650" s="34"/>
      <c r="F650" s="34"/>
    </row>
    <row r="651" spans="1:6" ht="38.25" outlineLevel="1" x14ac:dyDescent="0.2">
      <c r="A651" s="34">
        <v>3</v>
      </c>
      <c r="B651" s="39" t="s">
        <v>1095</v>
      </c>
      <c r="C651" s="34"/>
      <c r="D651" s="34"/>
      <c r="E651" s="34"/>
      <c r="F651" s="34"/>
    </row>
    <row r="652" spans="1:6" ht="25.5" outlineLevel="1" x14ac:dyDescent="0.2">
      <c r="A652" s="34">
        <v>4</v>
      </c>
      <c r="B652" s="39" t="s">
        <v>1096</v>
      </c>
      <c r="C652" s="34"/>
      <c r="D652" s="34"/>
      <c r="E652" s="34"/>
      <c r="F652" s="34"/>
    </row>
    <row r="653" spans="1:6" ht="25.5" outlineLevel="1" x14ac:dyDescent="0.2">
      <c r="A653" s="34">
        <v>5</v>
      </c>
      <c r="B653" s="39" t="s">
        <v>1097</v>
      </c>
      <c r="C653" s="34"/>
      <c r="D653" s="34"/>
      <c r="E653" s="34"/>
      <c r="F653" s="34"/>
    </row>
    <row r="654" spans="1:6" ht="25.5" outlineLevel="1" x14ac:dyDescent="0.2">
      <c r="A654" s="34">
        <v>6</v>
      </c>
      <c r="B654" s="39" t="s">
        <v>1098</v>
      </c>
      <c r="C654" s="34"/>
      <c r="D654" s="34"/>
      <c r="E654" s="34"/>
      <c r="F654" s="34"/>
    </row>
    <row r="655" spans="1:6" outlineLevel="1" x14ac:dyDescent="0.2">
      <c r="A655" s="34"/>
      <c r="B655" s="34"/>
      <c r="C655" s="34"/>
      <c r="D655" s="34"/>
      <c r="E655" s="34"/>
      <c r="F655" s="34"/>
    </row>
    <row r="656" spans="1:6" outlineLevel="1" x14ac:dyDescent="0.2">
      <c r="A656" s="74" t="s">
        <v>318</v>
      </c>
      <c r="B656" s="74"/>
      <c r="C656" s="74"/>
      <c r="D656" s="74"/>
      <c r="E656" s="74"/>
      <c r="F656" s="74"/>
    </row>
    <row r="657" spans="1:6" ht="25.5" outlineLevel="1" x14ac:dyDescent="0.2">
      <c r="A657" s="34">
        <v>1</v>
      </c>
      <c r="B657" s="39" t="s">
        <v>1099</v>
      </c>
      <c r="C657" s="34"/>
      <c r="D657" s="34"/>
      <c r="E657" s="34"/>
      <c r="F657" s="34"/>
    </row>
    <row r="658" spans="1:6" ht="25.5" outlineLevel="1" x14ac:dyDescent="0.2">
      <c r="A658" s="34">
        <v>2</v>
      </c>
      <c r="B658" s="39" t="s">
        <v>1100</v>
      </c>
      <c r="C658" s="34"/>
      <c r="D658" s="34"/>
      <c r="E658" s="34"/>
      <c r="F658" s="34"/>
    </row>
    <row r="659" spans="1:6" ht="25.5" outlineLevel="1" x14ac:dyDescent="0.2">
      <c r="A659" s="34">
        <v>3</v>
      </c>
      <c r="B659" s="39" t="s">
        <v>1101</v>
      </c>
      <c r="C659" s="34"/>
      <c r="D659" s="34"/>
      <c r="E659" s="34"/>
      <c r="F659" s="34"/>
    </row>
    <row r="660" spans="1:6" ht="25.5" outlineLevel="1" x14ac:dyDescent="0.2">
      <c r="A660" s="34">
        <v>4</v>
      </c>
      <c r="B660" s="39" t="s">
        <v>1102</v>
      </c>
      <c r="C660" s="34"/>
      <c r="D660" s="34"/>
      <c r="E660" s="34"/>
      <c r="F660" s="34"/>
    </row>
    <row r="661" spans="1:6" ht="38.25" outlineLevel="1" x14ac:dyDescent="0.2">
      <c r="A661" s="34">
        <v>5</v>
      </c>
      <c r="B661" s="39" t="s">
        <v>1103</v>
      </c>
      <c r="C661" s="34"/>
      <c r="D661" s="34"/>
      <c r="E661" s="34"/>
      <c r="F661" s="34"/>
    </row>
    <row r="662" spans="1:6" ht="25.5" outlineLevel="1" x14ac:dyDescent="0.2">
      <c r="A662" s="34">
        <v>6</v>
      </c>
      <c r="B662" s="39" t="s">
        <v>1104</v>
      </c>
      <c r="C662" s="34"/>
      <c r="D662" s="34"/>
      <c r="E662" s="34"/>
      <c r="F662" s="34"/>
    </row>
    <row r="663" spans="1:6" ht="38.25" outlineLevel="1" x14ac:dyDescent="0.2">
      <c r="A663" s="34">
        <v>7</v>
      </c>
      <c r="B663" s="39" t="s">
        <v>1105</v>
      </c>
      <c r="C663" s="34"/>
      <c r="D663" s="34"/>
      <c r="E663" s="34"/>
      <c r="F663" s="34"/>
    </row>
    <row r="664" spans="1:6" ht="25.5" outlineLevel="1" x14ac:dyDescent="0.2">
      <c r="A664" s="34">
        <v>8</v>
      </c>
      <c r="B664" s="39" t="s">
        <v>1106</v>
      </c>
      <c r="C664" s="34"/>
      <c r="D664" s="34"/>
      <c r="E664" s="34"/>
      <c r="F664" s="34"/>
    </row>
    <row r="665" spans="1:6" ht="38.25" outlineLevel="1" x14ac:dyDescent="0.2">
      <c r="A665" s="34">
        <v>9</v>
      </c>
      <c r="B665" s="39" t="s">
        <v>1107</v>
      </c>
      <c r="C665" s="34"/>
      <c r="D665" s="34"/>
      <c r="E665" s="34"/>
      <c r="F665" s="34"/>
    </row>
    <row r="666" spans="1:6" ht="38.25" outlineLevel="1" x14ac:dyDescent="0.2">
      <c r="A666" s="34">
        <v>10</v>
      </c>
      <c r="B666" s="39" t="s">
        <v>1108</v>
      </c>
      <c r="C666" s="34"/>
      <c r="D666" s="34"/>
      <c r="E666" s="34"/>
      <c r="F666" s="34"/>
    </row>
    <row r="667" spans="1:6" ht="38.25" outlineLevel="1" x14ac:dyDescent="0.2">
      <c r="A667" s="34">
        <v>11</v>
      </c>
      <c r="B667" s="39" t="s">
        <v>1109</v>
      </c>
      <c r="C667" s="34"/>
      <c r="D667" s="34"/>
      <c r="E667" s="34"/>
      <c r="F667" s="34"/>
    </row>
    <row r="668" spans="1:6" ht="25.5" outlineLevel="1" x14ac:dyDescent="0.2">
      <c r="A668" s="34">
        <v>12</v>
      </c>
      <c r="B668" s="39" t="s">
        <v>1110</v>
      </c>
      <c r="C668" s="34"/>
      <c r="D668" s="34"/>
      <c r="E668" s="34"/>
      <c r="F668" s="34"/>
    </row>
    <row r="669" spans="1:6" outlineLevel="1" x14ac:dyDescent="0.2">
      <c r="A669" s="34"/>
      <c r="B669" s="34"/>
      <c r="C669" s="34"/>
      <c r="D669" s="34"/>
      <c r="E669" s="34"/>
      <c r="F669" s="34"/>
    </row>
    <row r="670" spans="1:6" outlineLevel="1" x14ac:dyDescent="0.2">
      <c r="A670" s="34"/>
      <c r="B670" s="35" t="s">
        <v>1111</v>
      </c>
      <c r="C670" s="34"/>
      <c r="D670" s="34"/>
      <c r="E670" s="34"/>
      <c r="F670" s="34"/>
    </row>
    <row r="671" spans="1:6" ht="25.5" outlineLevel="1" x14ac:dyDescent="0.2">
      <c r="A671" s="34"/>
      <c r="B671" s="37" t="s">
        <v>1112</v>
      </c>
      <c r="C671" s="37" t="s">
        <v>1113</v>
      </c>
      <c r="D671" s="37" t="s">
        <v>1114</v>
      </c>
      <c r="E671" s="37" t="s">
        <v>1115</v>
      </c>
      <c r="F671" s="37" t="s">
        <v>1116</v>
      </c>
    </row>
    <row r="672" spans="1:6" ht="38.25" outlineLevel="1" x14ac:dyDescent="0.2">
      <c r="A672" s="34"/>
      <c r="B672" s="34" t="s">
        <v>61</v>
      </c>
      <c r="C672" s="34" t="s">
        <v>1117</v>
      </c>
      <c r="D672" s="34" t="s">
        <v>1118</v>
      </c>
      <c r="E672" s="34" t="s">
        <v>1119</v>
      </c>
      <c r="F672" s="34" t="s">
        <v>1120</v>
      </c>
    </row>
    <row r="673" spans="1:6" ht="25.5" outlineLevel="1" x14ac:dyDescent="0.2">
      <c r="A673" s="34"/>
      <c r="B673" s="34" t="s">
        <v>324</v>
      </c>
      <c r="C673" s="34" t="s">
        <v>1121</v>
      </c>
      <c r="D673" s="34" t="s">
        <v>1122</v>
      </c>
      <c r="E673" s="34" t="s">
        <v>1123</v>
      </c>
      <c r="F673" s="34" t="s">
        <v>1124</v>
      </c>
    </row>
    <row r="674" spans="1:6" ht="25.5" outlineLevel="1" x14ac:dyDescent="0.2">
      <c r="A674" s="34"/>
      <c r="B674" s="34" t="s">
        <v>325</v>
      </c>
      <c r="C674" s="34" t="s">
        <v>1125</v>
      </c>
      <c r="D674" s="34" t="s">
        <v>1126</v>
      </c>
      <c r="E674" s="34" t="s">
        <v>1127</v>
      </c>
      <c r="F674" s="34" t="s">
        <v>1128</v>
      </c>
    </row>
    <row r="675" spans="1:6" ht="38.25" outlineLevel="1" x14ac:dyDescent="0.2">
      <c r="A675" s="34"/>
      <c r="B675" s="34" t="s">
        <v>326</v>
      </c>
      <c r="C675" s="34" t="s">
        <v>1129</v>
      </c>
      <c r="D675" s="34" t="s">
        <v>1130</v>
      </c>
      <c r="E675" s="34" t="s">
        <v>1131</v>
      </c>
      <c r="F675" s="34" t="s">
        <v>1132</v>
      </c>
    </row>
    <row r="676" spans="1:6" ht="25.5" outlineLevel="1" x14ac:dyDescent="0.2">
      <c r="A676" s="34"/>
      <c r="B676" s="34" t="s">
        <v>327</v>
      </c>
      <c r="C676" s="34" t="s">
        <v>1133</v>
      </c>
      <c r="D676" s="34" t="s">
        <v>1134</v>
      </c>
      <c r="E676" s="34" t="s">
        <v>1135</v>
      </c>
      <c r="F676" s="34" t="s">
        <v>1136</v>
      </c>
    </row>
    <row r="677" spans="1:6" ht="38.25" outlineLevel="1" x14ac:dyDescent="0.2">
      <c r="A677" s="34"/>
      <c r="B677" s="34" t="s">
        <v>328</v>
      </c>
      <c r="C677" s="34" t="s">
        <v>1137</v>
      </c>
      <c r="D677" s="34" t="s">
        <v>1138</v>
      </c>
      <c r="E677" s="34" t="s">
        <v>1119</v>
      </c>
      <c r="F677" s="34" t="s">
        <v>1120</v>
      </c>
    </row>
    <row r="678" spans="1:6" outlineLevel="1" x14ac:dyDescent="0.2">
      <c r="A678" s="34"/>
      <c r="B678" s="34"/>
      <c r="C678" s="34"/>
      <c r="D678" s="34"/>
      <c r="E678" s="34"/>
      <c r="F678" s="34"/>
    </row>
    <row r="679" spans="1:6" outlineLevel="1" x14ac:dyDescent="0.2">
      <c r="A679" s="34"/>
      <c r="B679" s="34"/>
      <c r="C679" s="34"/>
      <c r="D679" s="34"/>
      <c r="E679" s="34"/>
      <c r="F679" s="34"/>
    </row>
    <row r="680" spans="1:6" outlineLevel="1" x14ac:dyDescent="0.2">
      <c r="A680" s="74" t="s">
        <v>329</v>
      </c>
      <c r="B680" s="74"/>
      <c r="C680" s="74"/>
      <c r="D680" s="74"/>
      <c r="E680" s="74"/>
      <c r="F680" s="74"/>
    </row>
    <row r="681" spans="1:6" ht="25.5" outlineLevel="1" x14ac:dyDescent="0.2">
      <c r="A681" s="34">
        <v>1</v>
      </c>
      <c r="B681" s="39" t="s">
        <v>1139</v>
      </c>
      <c r="C681" s="34"/>
      <c r="D681" s="34"/>
      <c r="E681" s="34"/>
      <c r="F681" s="34"/>
    </row>
    <row r="682" spans="1:6" ht="38.25" outlineLevel="1" x14ac:dyDescent="0.2">
      <c r="A682" s="34">
        <v>2</v>
      </c>
      <c r="B682" s="39" t="s">
        <v>1140</v>
      </c>
      <c r="C682" s="34"/>
      <c r="D682" s="34"/>
      <c r="E682" s="34"/>
      <c r="F682" s="34"/>
    </row>
    <row r="683" spans="1:6" ht="25.5" outlineLevel="1" x14ac:dyDescent="0.2">
      <c r="A683" s="34">
        <v>3</v>
      </c>
      <c r="B683" s="39" t="s">
        <v>1141</v>
      </c>
      <c r="C683" s="34"/>
      <c r="D683" s="34"/>
      <c r="E683" s="34"/>
      <c r="F683" s="34"/>
    </row>
    <row r="684" spans="1:6" ht="25.5" outlineLevel="1" x14ac:dyDescent="0.2">
      <c r="A684" s="34">
        <v>4</v>
      </c>
      <c r="B684" s="39" t="s">
        <v>1142</v>
      </c>
      <c r="C684" s="34"/>
      <c r="D684" s="34"/>
      <c r="E684" s="34"/>
      <c r="F684" s="34"/>
    </row>
    <row r="685" spans="1:6" ht="25.5" outlineLevel="1" x14ac:dyDescent="0.2">
      <c r="A685" s="34">
        <v>5</v>
      </c>
      <c r="B685" s="39" t="s">
        <v>1143</v>
      </c>
      <c r="C685" s="34"/>
      <c r="D685" s="34"/>
      <c r="E685" s="34"/>
      <c r="F685" s="34"/>
    </row>
    <row r="686" spans="1:6" outlineLevel="1" x14ac:dyDescent="0.2">
      <c r="A686" s="34"/>
      <c r="B686" s="34"/>
      <c r="C686" s="34"/>
      <c r="D686" s="34"/>
      <c r="E686" s="34"/>
      <c r="F686" s="34"/>
    </row>
    <row r="687" spans="1:6" outlineLevel="1" x14ac:dyDescent="0.2">
      <c r="A687" s="74" t="s">
        <v>1144</v>
      </c>
      <c r="B687" s="74"/>
      <c r="C687" s="74"/>
      <c r="D687" s="74"/>
      <c r="E687" s="74"/>
      <c r="F687" s="74"/>
    </row>
    <row r="688" spans="1:6" ht="25.5" outlineLevel="1" x14ac:dyDescent="0.2">
      <c r="A688" s="34">
        <v>1</v>
      </c>
      <c r="B688" s="39" t="s">
        <v>1145</v>
      </c>
      <c r="C688" s="34"/>
      <c r="D688" s="34"/>
      <c r="E688" s="34"/>
      <c r="F688" s="34"/>
    </row>
    <row r="689" spans="1:6" ht="25.5" outlineLevel="1" x14ac:dyDescent="0.2">
      <c r="A689" s="34">
        <v>2</v>
      </c>
      <c r="B689" s="39" t="s">
        <v>1146</v>
      </c>
      <c r="C689" s="34"/>
      <c r="D689" s="34"/>
      <c r="E689" s="34"/>
      <c r="F689" s="34"/>
    </row>
    <row r="690" spans="1:6" ht="25.5" outlineLevel="1" x14ac:dyDescent="0.2">
      <c r="A690" s="34">
        <v>3</v>
      </c>
      <c r="B690" s="39" t="s">
        <v>1147</v>
      </c>
      <c r="C690" s="34"/>
      <c r="D690" s="34"/>
      <c r="E690" s="34"/>
      <c r="F690" s="34"/>
    </row>
    <row r="691" spans="1:6" ht="25.5" outlineLevel="1" x14ac:dyDescent="0.2">
      <c r="A691" s="34">
        <v>4</v>
      </c>
      <c r="B691" s="39" t="s">
        <v>1148</v>
      </c>
      <c r="C691" s="34"/>
      <c r="D691" s="34"/>
      <c r="E691" s="34"/>
      <c r="F691" s="34"/>
    </row>
    <row r="692" spans="1:6" ht="25.5" outlineLevel="1" x14ac:dyDescent="0.2">
      <c r="A692" s="34">
        <v>5</v>
      </c>
      <c r="B692" s="39" t="s">
        <v>1149</v>
      </c>
      <c r="C692" s="34"/>
      <c r="D692" s="34"/>
      <c r="E692" s="34"/>
      <c r="F692" s="34"/>
    </row>
    <row r="693" spans="1:6" ht="25.5" outlineLevel="1" x14ac:dyDescent="0.2">
      <c r="A693" s="34">
        <v>6</v>
      </c>
      <c r="B693" s="39" t="s">
        <v>1150</v>
      </c>
      <c r="C693" s="34"/>
      <c r="D693" s="34"/>
      <c r="E693" s="34"/>
      <c r="F693" s="34"/>
    </row>
    <row r="694" spans="1:6" outlineLevel="1" x14ac:dyDescent="0.2">
      <c r="A694" s="34"/>
      <c r="B694" s="34"/>
      <c r="C694" s="34"/>
      <c r="D694" s="34"/>
      <c r="E694" s="34"/>
      <c r="F694" s="34"/>
    </row>
    <row r="695" spans="1:6" outlineLevel="1" x14ac:dyDescent="0.2">
      <c r="A695" s="74" t="s">
        <v>1151</v>
      </c>
      <c r="B695" s="74"/>
      <c r="C695" s="74"/>
      <c r="D695" s="74"/>
      <c r="E695" s="74"/>
      <c r="F695" s="74"/>
    </row>
    <row r="696" spans="1:6" ht="25.5" outlineLevel="1" x14ac:dyDescent="0.2">
      <c r="A696" s="34">
        <v>1</v>
      </c>
      <c r="B696" s="39" t="s">
        <v>1152</v>
      </c>
      <c r="C696" s="34"/>
      <c r="D696" s="34"/>
      <c r="E696" s="34"/>
      <c r="F696" s="34"/>
    </row>
    <row r="697" spans="1:6" ht="25.5" outlineLevel="1" x14ac:dyDescent="0.2">
      <c r="A697" s="34">
        <v>2</v>
      </c>
      <c r="B697" s="39" t="s">
        <v>1153</v>
      </c>
      <c r="C697" s="34"/>
      <c r="D697" s="34"/>
      <c r="E697" s="34"/>
      <c r="F697" s="34"/>
    </row>
    <row r="698" spans="1:6" ht="25.5" outlineLevel="1" x14ac:dyDescent="0.2">
      <c r="A698" s="34">
        <v>3</v>
      </c>
      <c r="B698" s="39" t="s">
        <v>1154</v>
      </c>
      <c r="C698" s="34"/>
      <c r="D698" s="34"/>
      <c r="E698" s="34"/>
      <c r="F698" s="34"/>
    </row>
    <row r="699" spans="1:6" outlineLevel="1" x14ac:dyDescent="0.2">
      <c r="A699" s="34">
        <v>4</v>
      </c>
      <c r="B699" s="39" t="s">
        <v>1155</v>
      </c>
      <c r="C699" s="34"/>
      <c r="D699" s="34"/>
      <c r="E699" s="34"/>
      <c r="F699" s="34"/>
    </row>
    <row r="700" spans="1:6" ht="38.25" outlineLevel="1" x14ac:dyDescent="0.2">
      <c r="A700" s="34">
        <v>5</v>
      </c>
      <c r="B700" s="39" t="s">
        <v>1156</v>
      </c>
      <c r="C700" s="34"/>
      <c r="D700" s="34"/>
      <c r="E700" s="34"/>
      <c r="F700" s="34"/>
    </row>
    <row r="701" spans="1:6" ht="25.5" outlineLevel="1" x14ac:dyDescent="0.2">
      <c r="A701" s="34">
        <v>6</v>
      </c>
      <c r="B701" s="39" t="s">
        <v>1157</v>
      </c>
      <c r="C701" s="34"/>
      <c r="D701" s="34"/>
      <c r="E701" s="34"/>
      <c r="F701" s="34"/>
    </row>
    <row r="702" spans="1:6" ht="25.5" outlineLevel="1" x14ac:dyDescent="0.2">
      <c r="A702" s="34">
        <v>7</v>
      </c>
      <c r="B702" s="39" t="s">
        <v>1158</v>
      </c>
      <c r="C702" s="34"/>
      <c r="D702" s="34"/>
      <c r="E702" s="34"/>
      <c r="F702" s="34"/>
    </row>
    <row r="703" spans="1:6" outlineLevel="1" x14ac:dyDescent="0.2">
      <c r="A703" s="34"/>
      <c r="B703" s="34"/>
      <c r="C703" s="34"/>
      <c r="D703" s="34"/>
      <c r="E703" s="34"/>
      <c r="F703" s="34"/>
    </row>
    <row r="704" spans="1:6" outlineLevel="1" x14ac:dyDescent="0.2">
      <c r="A704" s="74" t="s">
        <v>1159</v>
      </c>
      <c r="B704" s="74"/>
      <c r="C704" s="74"/>
      <c r="D704" s="74"/>
      <c r="E704" s="74"/>
      <c r="F704" s="74"/>
    </row>
    <row r="705" spans="1:6" ht="25.5" outlineLevel="1" x14ac:dyDescent="0.2">
      <c r="A705" s="34">
        <v>1</v>
      </c>
      <c r="B705" s="39" t="s">
        <v>1160</v>
      </c>
      <c r="C705" s="34"/>
      <c r="D705" s="34"/>
      <c r="E705" s="34"/>
      <c r="F705" s="34"/>
    </row>
    <row r="706" spans="1:6" ht="25.5" outlineLevel="1" x14ac:dyDescent="0.2">
      <c r="A706" s="34">
        <v>2</v>
      </c>
      <c r="B706" s="39" t="s">
        <v>1161</v>
      </c>
      <c r="C706" s="34"/>
      <c r="D706" s="34"/>
      <c r="E706" s="34"/>
      <c r="F706" s="34"/>
    </row>
    <row r="707" spans="1:6" ht="25.5" outlineLevel="1" x14ac:dyDescent="0.2">
      <c r="A707" s="34">
        <v>3</v>
      </c>
      <c r="B707" s="39" t="s">
        <v>1162</v>
      </c>
      <c r="C707" s="34"/>
      <c r="D707" s="34"/>
      <c r="E707" s="34"/>
      <c r="F707" s="34"/>
    </row>
    <row r="708" spans="1:6" outlineLevel="1" x14ac:dyDescent="0.2">
      <c r="A708" s="34">
        <v>4</v>
      </c>
      <c r="B708" s="39" t="s">
        <v>1163</v>
      </c>
      <c r="C708" s="34"/>
      <c r="D708" s="34"/>
      <c r="E708" s="34"/>
      <c r="F708" s="34"/>
    </row>
    <row r="709" spans="1:6" ht="38.25" outlineLevel="1" x14ac:dyDescent="0.2">
      <c r="A709" s="34">
        <v>5</v>
      </c>
      <c r="B709" s="39" t="s">
        <v>1164</v>
      </c>
      <c r="C709" s="34"/>
      <c r="D709" s="34"/>
      <c r="E709" s="34"/>
      <c r="F709" s="34"/>
    </row>
    <row r="710" spans="1:6" ht="25.5" outlineLevel="1" x14ac:dyDescent="0.2">
      <c r="A710" s="34">
        <v>6</v>
      </c>
      <c r="B710" s="39" t="s">
        <v>1165</v>
      </c>
      <c r="C710" s="34"/>
      <c r="D710" s="34"/>
      <c r="E710" s="34"/>
      <c r="F710" s="34"/>
    </row>
    <row r="711" spans="1:6" outlineLevel="1" x14ac:dyDescent="0.2">
      <c r="A711" s="34"/>
      <c r="B711" s="34"/>
      <c r="C711" s="34"/>
      <c r="D711" s="34"/>
      <c r="E711" s="34"/>
      <c r="F711" s="34"/>
    </row>
    <row r="712" spans="1:6" outlineLevel="1" x14ac:dyDescent="0.2">
      <c r="A712" s="74" t="s">
        <v>380</v>
      </c>
      <c r="B712" s="74"/>
      <c r="C712" s="74"/>
      <c r="D712" s="74"/>
      <c r="E712" s="74"/>
      <c r="F712" s="74"/>
    </row>
    <row r="713" spans="1:6" ht="25.5" outlineLevel="1" x14ac:dyDescent="0.2">
      <c r="A713" s="34">
        <v>1</v>
      </c>
      <c r="B713" s="39" t="s">
        <v>1166</v>
      </c>
      <c r="C713" s="34"/>
      <c r="D713" s="34"/>
      <c r="E713" s="34"/>
      <c r="F713" s="34"/>
    </row>
    <row r="714" spans="1:6" outlineLevel="1" x14ac:dyDescent="0.2">
      <c r="A714" s="34">
        <v>2</v>
      </c>
      <c r="B714" s="39" t="s">
        <v>1167</v>
      </c>
      <c r="C714" s="34"/>
      <c r="D714" s="34"/>
      <c r="E714" s="34"/>
      <c r="F714" s="34"/>
    </row>
    <row r="715" spans="1:6" ht="38.25" outlineLevel="1" x14ac:dyDescent="0.2">
      <c r="A715" s="34">
        <v>3</v>
      </c>
      <c r="B715" s="39" t="s">
        <v>1168</v>
      </c>
      <c r="C715" s="34"/>
      <c r="D715" s="34"/>
      <c r="E715" s="34"/>
      <c r="F715" s="34"/>
    </row>
    <row r="716" spans="1:6" ht="38.25" outlineLevel="1" x14ac:dyDescent="0.2">
      <c r="A716" s="34">
        <v>4</v>
      </c>
      <c r="B716" s="39" t="s">
        <v>1169</v>
      </c>
      <c r="C716" s="34"/>
      <c r="D716" s="34"/>
      <c r="E716" s="34"/>
      <c r="F716" s="34"/>
    </row>
    <row r="717" spans="1:6" ht="25.5" outlineLevel="1" x14ac:dyDescent="0.2">
      <c r="A717" s="34">
        <v>5</v>
      </c>
      <c r="B717" s="39" t="s">
        <v>1170</v>
      </c>
      <c r="C717" s="34"/>
      <c r="D717" s="34"/>
      <c r="E717" s="34"/>
      <c r="F717" s="34"/>
    </row>
    <row r="718" spans="1:6" ht="25.5" outlineLevel="1" x14ac:dyDescent="0.2">
      <c r="A718" s="34">
        <v>6</v>
      </c>
      <c r="B718" s="39" t="s">
        <v>1171</v>
      </c>
      <c r="C718" s="34"/>
      <c r="D718" s="34"/>
      <c r="E718" s="34"/>
      <c r="F718" s="34"/>
    </row>
    <row r="719" spans="1:6" ht="25.5" outlineLevel="1" x14ac:dyDescent="0.2">
      <c r="A719" s="34">
        <v>7</v>
      </c>
      <c r="B719" s="39" t="s">
        <v>1172</v>
      </c>
      <c r="C719" s="34"/>
      <c r="D719" s="34"/>
      <c r="E719" s="34"/>
      <c r="F719" s="34"/>
    </row>
    <row r="720" spans="1:6" ht="25.5" outlineLevel="1" x14ac:dyDescent="0.2">
      <c r="A720" s="34">
        <v>8</v>
      </c>
      <c r="B720" s="39" t="s">
        <v>1173</v>
      </c>
      <c r="C720" s="34"/>
      <c r="D720" s="34"/>
      <c r="E720" s="34"/>
      <c r="F720" s="34"/>
    </row>
    <row r="721" spans="1:6" ht="38.25" outlineLevel="1" x14ac:dyDescent="0.2">
      <c r="A721" s="34">
        <v>9</v>
      </c>
      <c r="B721" s="39" t="s">
        <v>1174</v>
      </c>
      <c r="C721" s="34"/>
      <c r="D721" s="34"/>
      <c r="E721" s="34"/>
      <c r="F721" s="34"/>
    </row>
    <row r="722" spans="1:6" ht="38.25" outlineLevel="1" x14ac:dyDescent="0.2">
      <c r="A722" s="34">
        <v>10</v>
      </c>
      <c r="B722" s="39" t="s">
        <v>1175</v>
      </c>
      <c r="C722" s="34"/>
      <c r="D722" s="34"/>
      <c r="E722" s="34"/>
      <c r="F722" s="34"/>
    </row>
    <row r="723" spans="1:6" ht="38.25" outlineLevel="1" x14ac:dyDescent="0.2">
      <c r="A723" s="34">
        <v>11</v>
      </c>
      <c r="B723" s="39" t="s">
        <v>1176</v>
      </c>
      <c r="C723" s="34"/>
      <c r="D723" s="34"/>
      <c r="E723" s="34"/>
      <c r="F723" s="34"/>
    </row>
    <row r="724" spans="1:6" ht="25.5" outlineLevel="1" x14ac:dyDescent="0.2">
      <c r="A724" s="34">
        <v>12</v>
      </c>
      <c r="B724" s="39" t="s">
        <v>1177</v>
      </c>
      <c r="C724" s="34"/>
      <c r="D724" s="34"/>
      <c r="E724" s="34"/>
      <c r="F724" s="34"/>
    </row>
    <row r="725" spans="1:6" outlineLevel="1" x14ac:dyDescent="0.2">
      <c r="A725" s="34"/>
      <c r="B725" s="34"/>
      <c r="C725" s="34"/>
      <c r="D725" s="34"/>
      <c r="E725" s="34"/>
      <c r="F725" s="34"/>
    </row>
    <row r="726" spans="1:6" outlineLevel="1" x14ac:dyDescent="0.2">
      <c r="A726" s="74" t="s">
        <v>368</v>
      </c>
      <c r="B726" s="74"/>
      <c r="C726" s="74"/>
      <c r="D726" s="74"/>
      <c r="E726" s="74"/>
      <c r="F726" s="74"/>
    </row>
    <row r="727" spans="1:6" ht="25.5" outlineLevel="1" x14ac:dyDescent="0.2">
      <c r="A727" s="34">
        <v>1</v>
      </c>
      <c r="B727" s="39" t="s">
        <v>1178</v>
      </c>
      <c r="C727" s="34"/>
      <c r="D727" s="34"/>
      <c r="E727" s="34"/>
      <c r="F727" s="34"/>
    </row>
    <row r="728" spans="1:6" ht="25.5" outlineLevel="1" x14ac:dyDescent="0.2">
      <c r="A728" s="34">
        <v>2</v>
      </c>
      <c r="B728" s="39" t="s">
        <v>1179</v>
      </c>
      <c r="C728" s="34"/>
      <c r="D728" s="34"/>
      <c r="E728" s="34"/>
      <c r="F728" s="34"/>
    </row>
    <row r="729" spans="1:6" ht="25.5" outlineLevel="1" x14ac:dyDescent="0.2">
      <c r="A729" s="34">
        <v>3</v>
      </c>
      <c r="B729" s="39" t="s">
        <v>1180</v>
      </c>
      <c r="C729" s="34"/>
      <c r="D729" s="34"/>
      <c r="E729" s="34"/>
      <c r="F729" s="34"/>
    </row>
    <row r="730" spans="1:6" ht="25.5" outlineLevel="1" x14ac:dyDescent="0.2">
      <c r="A730" s="34">
        <v>4</v>
      </c>
      <c r="B730" s="39" t="s">
        <v>1181</v>
      </c>
      <c r="C730" s="34"/>
      <c r="D730" s="34"/>
      <c r="E730" s="34"/>
      <c r="F730" s="34"/>
    </row>
    <row r="731" spans="1:6" outlineLevel="1" x14ac:dyDescent="0.2">
      <c r="A731" s="34"/>
      <c r="B731" s="34"/>
      <c r="C731" s="34"/>
      <c r="D731" s="34"/>
      <c r="E731" s="34"/>
      <c r="F731" s="34"/>
    </row>
    <row r="732" spans="1:6" outlineLevel="1" x14ac:dyDescent="0.2">
      <c r="A732" s="74" t="s">
        <v>461</v>
      </c>
      <c r="B732" s="74"/>
      <c r="C732" s="74"/>
      <c r="D732" s="74"/>
      <c r="E732" s="74"/>
      <c r="F732" s="74"/>
    </row>
    <row r="733" spans="1:6" ht="38.25" outlineLevel="1" x14ac:dyDescent="0.2">
      <c r="A733" s="34">
        <v>1</v>
      </c>
      <c r="B733" s="39" t="s">
        <v>1182</v>
      </c>
      <c r="C733" s="34"/>
      <c r="D733" s="34"/>
      <c r="E733" s="34"/>
      <c r="F733" s="34"/>
    </row>
    <row r="734" spans="1:6" ht="25.5" outlineLevel="1" x14ac:dyDescent="0.2">
      <c r="A734" s="34">
        <v>2</v>
      </c>
      <c r="B734" s="39" t="s">
        <v>1183</v>
      </c>
      <c r="C734" s="34"/>
      <c r="D734" s="34"/>
      <c r="E734" s="34"/>
      <c r="F734" s="34"/>
    </row>
    <row r="735" spans="1:6" ht="38.25" outlineLevel="1" x14ac:dyDescent="0.2">
      <c r="A735" s="34">
        <v>3</v>
      </c>
      <c r="B735" s="39" t="s">
        <v>1184</v>
      </c>
      <c r="C735" s="34"/>
      <c r="D735" s="34"/>
      <c r="E735" s="34"/>
      <c r="F735" s="34"/>
    </row>
    <row r="736" spans="1:6" ht="38.25" outlineLevel="1" x14ac:dyDescent="0.2">
      <c r="A736" s="34">
        <v>4</v>
      </c>
      <c r="B736" s="39" t="s">
        <v>1185</v>
      </c>
      <c r="C736" s="34"/>
      <c r="D736" s="34"/>
      <c r="E736" s="34"/>
      <c r="F736" s="34"/>
    </row>
    <row r="737" spans="1:6" ht="38.25" outlineLevel="1" x14ac:dyDescent="0.2">
      <c r="A737" s="34">
        <v>5</v>
      </c>
      <c r="B737" s="39" t="s">
        <v>1186</v>
      </c>
      <c r="C737" s="34"/>
      <c r="D737" s="34"/>
      <c r="E737" s="34"/>
      <c r="F737" s="34"/>
    </row>
    <row r="738" spans="1:6" ht="25.5" outlineLevel="1" x14ac:dyDescent="0.2">
      <c r="A738" s="34">
        <v>6</v>
      </c>
      <c r="B738" s="39" t="s">
        <v>1187</v>
      </c>
      <c r="C738" s="34"/>
      <c r="D738" s="34"/>
      <c r="E738" s="34"/>
      <c r="F738" s="34"/>
    </row>
    <row r="739" spans="1:6" ht="25.5" outlineLevel="1" x14ac:dyDescent="0.2">
      <c r="A739" s="34">
        <v>7</v>
      </c>
      <c r="B739" s="39" t="s">
        <v>1188</v>
      </c>
      <c r="C739" s="34"/>
      <c r="D739" s="34"/>
      <c r="E739" s="34"/>
      <c r="F739" s="34"/>
    </row>
    <row r="740" spans="1:6" outlineLevel="1" x14ac:dyDescent="0.2">
      <c r="A740" s="34"/>
      <c r="B740" s="34"/>
      <c r="C740" s="34"/>
      <c r="D740" s="34"/>
      <c r="E740" s="34"/>
      <c r="F740" s="34"/>
    </row>
    <row r="741" spans="1:6" outlineLevel="1" x14ac:dyDescent="0.2">
      <c r="A741" s="74" t="s">
        <v>1189</v>
      </c>
      <c r="B741" s="74"/>
      <c r="C741" s="74"/>
      <c r="D741" s="74"/>
      <c r="E741" s="74"/>
      <c r="F741" s="74"/>
    </row>
    <row r="742" spans="1:6" ht="25.5" outlineLevel="1" x14ac:dyDescent="0.2">
      <c r="A742" s="34">
        <v>1</v>
      </c>
      <c r="B742" s="39" t="s">
        <v>1190</v>
      </c>
      <c r="C742" s="34"/>
      <c r="D742" s="34"/>
      <c r="E742" s="34"/>
      <c r="F742" s="34"/>
    </row>
    <row r="743" spans="1:6" ht="38.25" outlineLevel="1" x14ac:dyDescent="0.2">
      <c r="A743" s="34">
        <v>2</v>
      </c>
      <c r="B743" s="39" t="s">
        <v>1191</v>
      </c>
      <c r="C743" s="34"/>
      <c r="D743" s="34"/>
      <c r="E743" s="34"/>
      <c r="F743" s="34"/>
    </row>
    <row r="744" spans="1:6" ht="25.5" outlineLevel="1" x14ac:dyDescent="0.2">
      <c r="A744" s="34">
        <v>3</v>
      </c>
      <c r="B744" s="39" t="s">
        <v>1192</v>
      </c>
      <c r="C744" s="34"/>
      <c r="D744" s="34"/>
      <c r="E744" s="34"/>
      <c r="F744" s="34"/>
    </row>
    <row r="745" spans="1:6" ht="38.25" outlineLevel="1" x14ac:dyDescent="0.2">
      <c r="A745" s="34">
        <v>4</v>
      </c>
      <c r="B745" s="39" t="s">
        <v>1193</v>
      </c>
      <c r="C745" s="34"/>
      <c r="D745" s="34"/>
      <c r="E745" s="34"/>
      <c r="F745" s="34"/>
    </row>
    <row r="746" spans="1:6" ht="51" outlineLevel="1" x14ac:dyDescent="0.2">
      <c r="A746" s="34">
        <v>5</v>
      </c>
      <c r="B746" s="39" t="s">
        <v>1194</v>
      </c>
      <c r="C746" s="34"/>
      <c r="D746" s="34"/>
      <c r="E746" s="34"/>
      <c r="F746" s="34"/>
    </row>
    <row r="747" spans="1:6" ht="38.25" outlineLevel="1" x14ac:dyDescent="0.2">
      <c r="A747" s="34">
        <v>6</v>
      </c>
      <c r="B747" s="39" t="s">
        <v>1195</v>
      </c>
      <c r="C747" s="34"/>
      <c r="D747" s="34"/>
      <c r="E747" s="34"/>
      <c r="F747" s="34"/>
    </row>
    <row r="748" spans="1:6" ht="38.25" outlineLevel="1" x14ac:dyDescent="0.2">
      <c r="A748" s="34">
        <v>7</v>
      </c>
      <c r="B748" s="39" t="s">
        <v>1196</v>
      </c>
      <c r="C748" s="34"/>
      <c r="D748" s="34"/>
      <c r="E748" s="34"/>
      <c r="F748" s="34"/>
    </row>
    <row r="749" spans="1:6" ht="51" outlineLevel="1" x14ac:dyDescent="0.2">
      <c r="A749" s="34">
        <v>8</v>
      </c>
      <c r="B749" s="39" t="s">
        <v>1197</v>
      </c>
      <c r="C749" s="34"/>
      <c r="D749" s="34"/>
      <c r="E749" s="34"/>
      <c r="F749" s="34"/>
    </row>
    <row r="750" spans="1:6" outlineLevel="1" x14ac:dyDescent="0.2">
      <c r="A750" s="34"/>
      <c r="B750" s="34"/>
      <c r="C750" s="34"/>
      <c r="D750" s="34"/>
      <c r="E750" s="34"/>
      <c r="F750" s="34"/>
    </row>
    <row r="751" spans="1:6" outlineLevel="1" x14ac:dyDescent="0.2">
      <c r="A751" s="74" t="s">
        <v>543</v>
      </c>
      <c r="B751" s="74"/>
      <c r="C751" s="74"/>
      <c r="D751" s="74"/>
      <c r="E751" s="74"/>
      <c r="F751" s="74"/>
    </row>
    <row r="752" spans="1:6" ht="25.5" outlineLevel="1" x14ac:dyDescent="0.2">
      <c r="A752" s="34">
        <v>1</v>
      </c>
      <c r="B752" s="39" t="s">
        <v>1823</v>
      </c>
      <c r="C752" s="34"/>
      <c r="D752" s="34"/>
      <c r="E752" s="34"/>
      <c r="F752" s="34"/>
    </row>
    <row r="753" spans="1:6" ht="25.5" outlineLevel="1" x14ac:dyDescent="0.2">
      <c r="A753" s="34">
        <v>2</v>
      </c>
      <c r="B753" s="39" t="s">
        <v>1198</v>
      </c>
      <c r="C753" s="34"/>
      <c r="D753" s="34"/>
      <c r="E753" s="34"/>
      <c r="F753" s="34"/>
    </row>
    <row r="754" spans="1:6" ht="38.25" outlineLevel="1" x14ac:dyDescent="0.2">
      <c r="A754" s="34">
        <v>3</v>
      </c>
      <c r="B754" s="39" t="s">
        <v>1199</v>
      </c>
      <c r="C754" s="34"/>
      <c r="D754" s="34"/>
      <c r="E754" s="34"/>
      <c r="F754" s="34"/>
    </row>
    <row r="755" spans="1:6" ht="51" outlineLevel="1" x14ac:dyDescent="0.2">
      <c r="A755" s="34">
        <v>4</v>
      </c>
      <c r="B755" s="39" t="s">
        <v>1200</v>
      </c>
      <c r="C755" s="34"/>
      <c r="D755" s="34"/>
      <c r="E755" s="34"/>
      <c r="F755" s="34"/>
    </row>
    <row r="756" spans="1:6" ht="38.25" outlineLevel="1" x14ac:dyDescent="0.2">
      <c r="A756" s="34">
        <v>5</v>
      </c>
      <c r="B756" s="39" t="s">
        <v>1201</v>
      </c>
      <c r="C756" s="34"/>
      <c r="D756" s="34"/>
      <c r="E756" s="34"/>
      <c r="F756" s="34"/>
    </row>
    <row r="757" spans="1:6" ht="25.5" outlineLevel="1" x14ac:dyDescent="0.2">
      <c r="A757" s="34">
        <v>6</v>
      </c>
      <c r="B757" s="39" t="s">
        <v>1202</v>
      </c>
      <c r="C757" s="34"/>
      <c r="D757" s="34"/>
      <c r="E757" s="34"/>
      <c r="F757" s="34"/>
    </row>
    <row r="758" spans="1:6" outlineLevel="1" x14ac:dyDescent="0.2">
      <c r="A758" s="34"/>
      <c r="B758" s="34"/>
      <c r="C758" s="34"/>
      <c r="D758" s="34"/>
      <c r="E758" s="34"/>
      <c r="F758" s="34"/>
    </row>
    <row r="759" spans="1:6" outlineLevel="1" x14ac:dyDescent="0.2">
      <c r="A759" s="74" t="s">
        <v>589</v>
      </c>
      <c r="B759" s="74"/>
      <c r="C759" s="74"/>
      <c r="D759" s="74"/>
      <c r="E759" s="74"/>
      <c r="F759" s="74"/>
    </row>
    <row r="760" spans="1:6" ht="25.5" outlineLevel="1" x14ac:dyDescent="0.2">
      <c r="A760" s="34">
        <v>1</v>
      </c>
      <c r="B760" s="39" t="s">
        <v>1823</v>
      </c>
      <c r="C760" s="34"/>
      <c r="D760" s="34"/>
      <c r="E760" s="34"/>
      <c r="F760" s="34"/>
    </row>
    <row r="761" spans="1:6" ht="38.25" outlineLevel="1" x14ac:dyDescent="0.2">
      <c r="A761" s="34">
        <v>2</v>
      </c>
      <c r="B761" s="39" t="s">
        <v>1203</v>
      </c>
      <c r="C761" s="34"/>
      <c r="D761" s="34"/>
      <c r="E761" s="34"/>
      <c r="F761" s="34"/>
    </row>
    <row r="762" spans="1:6" ht="38.25" outlineLevel="1" x14ac:dyDescent="0.2">
      <c r="A762" s="34">
        <v>3</v>
      </c>
      <c r="B762" s="39" t="s">
        <v>1199</v>
      </c>
      <c r="C762" s="34"/>
      <c r="D762" s="34"/>
      <c r="E762" s="34"/>
      <c r="F762" s="34"/>
    </row>
    <row r="763" spans="1:6" ht="25.5" outlineLevel="1" x14ac:dyDescent="0.2">
      <c r="A763" s="34">
        <v>4</v>
      </c>
      <c r="B763" s="39" t="s">
        <v>1204</v>
      </c>
      <c r="C763" s="34"/>
      <c r="D763" s="34"/>
      <c r="E763" s="34"/>
      <c r="F763" s="34"/>
    </row>
    <row r="764" spans="1:6" ht="38.25" outlineLevel="1" x14ac:dyDescent="0.2">
      <c r="A764" s="34">
        <v>5</v>
      </c>
      <c r="B764" s="39" t="s">
        <v>1201</v>
      </c>
      <c r="C764" s="34"/>
      <c r="D764" s="34"/>
      <c r="E764" s="34"/>
      <c r="F764" s="34"/>
    </row>
    <row r="765" spans="1:6" outlineLevel="1" x14ac:dyDescent="0.2">
      <c r="A765" s="34"/>
      <c r="B765" s="34"/>
      <c r="C765" s="34"/>
      <c r="D765" s="34"/>
      <c r="E765" s="34"/>
      <c r="F765" s="34"/>
    </row>
    <row r="766" spans="1:6" outlineLevel="1" x14ac:dyDescent="0.2">
      <c r="A766" s="74" t="s">
        <v>616</v>
      </c>
      <c r="B766" s="74"/>
      <c r="C766" s="74"/>
      <c r="D766" s="74"/>
      <c r="E766" s="74"/>
      <c r="F766" s="74"/>
    </row>
    <row r="767" spans="1:6" ht="25.5" outlineLevel="1" x14ac:dyDescent="0.2">
      <c r="A767" s="34">
        <v>1</v>
      </c>
      <c r="B767" s="39" t="s">
        <v>1823</v>
      </c>
      <c r="C767" s="34"/>
      <c r="D767" s="34"/>
      <c r="E767" s="34"/>
      <c r="F767" s="34"/>
    </row>
    <row r="768" spans="1:6" ht="38.25" outlineLevel="1" x14ac:dyDescent="0.2">
      <c r="A768" s="34">
        <v>2</v>
      </c>
      <c r="B768" s="39" t="s">
        <v>1825</v>
      </c>
      <c r="C768" s="34"/>
      <c r="D768" s="34"/>
      <c r="E768" s="34"/>
      <c r="F768" s="34"/>
    </row>
    <row r="769" spans="1:6" ht="38.25" outlineLevel="1" x14ac:dyDescent="0.2">
      <c r="A769" s="34">
        <v>3</v>
      </c>
      <c r="B769" s="39" t="s">
        <v>1199</v>
      </c>
      <c r="C769" s="34"/>
      <c r="D769" s="34"/>
      <c r="E769" s="34"/>
      <c r="F769" s="34"/>
    </row>
    <row r="770" spans="1:6" ht="38.25" outlineLevel="1" x14ac:dyDescent="0.2">
      <c r="A770" s="34">
        <v>4</v>
      </c>
      <c r="B770" s="39" t="s">
        <v>1826</v>
      </c>
      <c r="C770" s="34"/>
      <c r="D770" s="34"/>
      <c r="E770" s="34"/>
      <c r="F770" s="34"/>
    </row>
    <row r="771" spans="1:6" ht="38.25" outlineLevel="1" x14ac:dyDescent="0.2">
      <c r="A771" s="34">
        <v>5</v>
      </c>
      <c r="B771" s="39" t="s">
        <v>1201</v>
      </c>
      <c r="C771" s="34"/>
      <c r="D771" s="34"/>
      <c r="E771" s="34"/>
      <c r="F771" s="34"/>
    </row>
    <row r="772" spans="1:6" outlineLevel="1" x14ac:dyDescent="0.2">
      <c r="A772" s="34"/>
      <c r="B772" s="34"/>
      <c r="C772" s="34"/>
      <c r="D772" s="34"/>
      <c r="E772" s="34"/>
      <c r="F772" s="34"/>
    </row>
    <row r="773" spans="1:6" outlineLevel="1" x14ac:dyDescent="0.2">
      <c r="A773" s="74" t="s">
        <v>569</v>
      </c>
      <c r="B773" s="74"/>
      <c r="C773" s="74"/>
      <c r="D773" s="74"/>
      <c r="E773" s="74"/>
      <c r="F773" s="74"/>
    </row>
    <row r="774" spans="1:6" ht="25.5" outlineLevel="1" x14ac:dyDescent="0.2">
      <c r="A774" s="34">
        <v>1</v>
      </c>
      <c r="B774" s="39" t="s">
        <v>1823</v>
      </c>
      <c r="C774" s="34"/>
      <c r="D774" s="34"/>
      <c r="E774" s="34"/>
      <c r="F774" s="34"/>
    </row>
    <row r="775" spans="1:6" ht="38.25" outlineLevel="1" x14ac:dyDescent="0.2">
      <c r="A775" s="34">
        <v>2</v>
      </c>
      <c r="B775" s="39" t="s">
        <v>1205</v>
      </c>
      <c r="C775" s="34"/>
      <c r="D775" s="34"/>
      <c r="E775" s="34"/>
      <c r="F775" s="34"/>
    </row>
    <row r="776" spans="1:6" ht="25.5" outlineLevel="1" x14ac:dyDescent="0.2">
      <c r="A776" s="34">
        <v>3</v>
      </c>
      <c r="B776" s="39" t="s">
        <v>1824</v>
      </c>
      <c r="C776" s="34"/>
      <c r="D776" s="34"/>
      <c r="E776" s="34"/>
      <c r="F776" s="34"/>
    </row>
    <row r="777" spans="1:6" ht="38.25" outlineLevel="1" x14ac:dyDescent="0.2">
      <c r="A777" s="34">
        <v>4</v>
      </c>
      <c r="B777" s="39" t="s">
        <v>1199</v>
      </c>
      <c r="C777" s="34"/>
      <c r="D777" s="34"/>
      <c r="E777" s="34"/>
      <c r="F777" s="34"/>
    </row>
    <row r="778" spans="1:6" ht="25.5" outlineLevel="1" x14ac:dyDescent="0.2">
      <c r="A778" s="34">
        <v>5</v>
      </c>
      <c r="B778" s="39" t="s">
        <v>1206</v>
      </c>
      <c r="C778" s="34"/>
      <c r="D778" s="34"/>
      <c r="E778" s="34"/>
      <c r="F778" s="34"/>
    </row>
    <row r="779" spans="1:6" ht="38.25" outlineLevel="1" x14ac:dyDescent="0.2">
      <c r="A779" s="34">
        <v>6</v>
      </c>
      <c r="B779" s="39" t="s">
        <v>1201</v>
      </c>
      <c r="C779" s="34"/>
      <c r="D779" s="34"/>
      <c r="E779" s="34"/>
      <c r="F779" s="34"/>
    </row>
    <row r="780" spans="1:6" outlineLevel="1" x14ac:dyDescent="0.2">
      <c r="A780" s="34"/>
      <c r="B780" s="34"/>
      <c r="C780" s="34"/>
      <c r="D780" s="34"/>
      <c r="E780" s="34"/>
      <c r="F780" s="34"/>
    </row>
    <row r="781" spans="1:6" outlineLevel="1" x14ac:dyDescent="0.2">
      <c r="A781" s="74" t="s">
        <v>7</v>
      </c>
      <c r="B781" s="74"/>
      <c r="C781" s="74"/>
      <c r="D781" s="74"/>
      <c r="E781" s="74"/>
      <c r="F781" s="74"/>
    </row>
    <row r="782" spans="1:6" outlineLevel="1" x14ac:dyDescent="0.2">
      <c r="A782" s="34">
        <v>1</v>
      </c>
      <c r="B782" s="39" t="s">
        <v>10</v>
      </c>
      <c r="C782" s="34"/>
      <c r="D782" s="34"/>
      <c r="E782" s="34"/>
      <c r="F782" s="34"/>
    </row>
    <row r="783" spans="1:6" outlineLevel="1" x14ac:dyDescent="0.2">
      <c r="A783" s="34">
        <v>2</v>
      </c>
      <c r="B783" s="39" t="s">
        <v>1207</v>
      </c>
      <c r="C783" s="34"/>
      <c r="D783" s="34"/>
      <c r="E783" s="34"/>
      <c r="F783" s="34"/>
    </row>
    <row r="784" spans="1:6" outlineLevel="1" x14ac:dyDescent="0.2">
      <c r="A784" s="34">
        <v>3</v>
      </c>
      <c r="B784" s="39" t="s">
        <v>1208</v>
      </c>
      <c r="C784" s="34"/>
      <c r="D784" s="34"/>
      <c r="E784" s="34"/>
      <c r="F784" s="34"/>
    </row>
    <row r="785" spans="1:6" ht="25.5" outlineLevel="1" x14ac:dyDescent="0.2">
      <c r="A785" s="34">
        <v>4</v>
      </c>
      <c r="B785" s="39" t="s">
        <v>1209</v>
      </c>
      <c r="C785" s="34"/>
      <c r="D785" s="34"/>
      <c r="E785" s="34"/>
      <c r="F785" s="34"/>
    </row>
    <row r="786" spans="1:6" ht="25.5" outlineLevel="1" x14ac:dyDescent="0.2">
      <c r="A786" s="34">
        <v>5</v>
      </c>
      <c r="B786" s="39" t="s">
        <v>1210</v>
      </c>
      <c r="C786" s="34"/>
      <c r="D786" s="34"/>
      <c r="E786" s="34"/>
      <c r="F786" s="34"/>
    </row>
    <row r="787" spans="1:6" outlineLevel="1" x14ac:dyDescent="0.2">
      <c r="A787" s="34">
        <v>6</v>
      </c>
      <c r="B787" s="39" t="s">
        <v>1211</v>
      </c>
      <c r="C787" s="34"/>
      <c r="D787" s="34"/>
      <c r="E787" s="34"/>
      <c r="F787" s="34"/>
    </row>
    <row r="788" spans="1:6" ht="25.5" outlineLevel="1" x14ac:dyDescent="0.2">
      <c r="A788" s="34">
        <v>7</v>
      </c>
      <c r="B788" s="39" t="s">
        <v>1212</v>
      </c>
      <c r="C788" s="34"/>
      <c r="D788" s="34"/>
      <c r="E788" s="34"/>
      <c r="F788" s="34"/>
    </row>
    <row r="789" spans="1:6" outlineLevel="1" x14ac:dyDescent="0.2">
      <c r="A789" s="34"/>
      <c r="B789" s="34"/>
      <c r="C789" s="34"/>
      <c r="D789" s="34"/>
      <c r="E789" s="34"/>
      <c r="F789" s="34"/>
    </row>
    <row r="790" spans="1:6" outlineLevel="1" x14ac:dyDescent="0.2">
      <c r="A790" s="74" t="s">
        <v>11</v>
      </c>
      <c r="B790" s="74"/>
      <c r="C790" s="74"/>
      <c r="D790" s="74"/>
      <c r="E790" s="74"/>
      <c r="F790" s="74"/>
    </row>
    <row r="791" spans="1:6" ht="25.5" outlineLevel="1" x14ac:dyDescent="0.2">
      <c r="A791" s="34">
        <v>1</v>
      </c>
      <c r="B791" s="39" t="s">
        <v>12</v>
      </c>
      <c r="C791" s="34"/>
      <c r="D791" s="34"/>
      <c r="E791" s="34"/>
      <c r="F791" s="34"/>
    </row>
    <row r="792" spans="1:6" ht="25.5" outlineLevel="1" x14ac:dyDescent="0.2">
      <c r="A792" s="34">
        <v>2</v>
      </c>
      <c r="B792" s="39" t="s">
        <v>1213</v>
      </c>
      <c r="C792" s="34"/>
      <c r="D792" s="34"/>
      <c r="E792" s="34"/>
      <c r="F792" s="34"/>
    </row>
    <row r="793" spans="1:6" outlineLevel="1" x14ac:dyDescent="0.2">
      <c r="A793" s="34">
        <v>3</v>
      </c>
      <c r="B793" s="39" t="s">
        <v>1214</v>
      </c>
      <c r="C793" s="34"/>
      <c r="D793" s="34"/>
      <c r="E793" s="34"/>
      <c r="F793" s="34"/>
    </row>
    <row r="794" spans="1:6" outlineLevel="1" x14ac:dyDescent="0.2">
      <c r="A794" s="34">
        <v>4</v>
      </c>
      <c r="B794" s="39" t="s">
        <v>1215</v>
      </c>
      <c r="C794" s="34"/>
      <c r="D794" s="34"/>
      <c r="E794" s="34"/>
      <c r="F794" s="34"/>
    </row>
    <row r="795" spans="1:6" ht="38.25" outlineLevel="1" x14ac:dyDescent="0.2">
      <c r="A795" s="34">
        <v>5</v>
      </c>
      <c r="B795" s="39" t="s">
        <v>1216</v>
      </c>
      <c r="C795" s="34"/>
      <c r="D795" s="34"/>
      <c r="E795" s="34"/>
      <c r="F795" s="34"/>
    </row>
    <row r="796" spans="1:6" outlineLevel="1" x14ac:dyDescent="0.2">
      <c r="A796" s="34"/>
      <c r="B796" s="34"/>
      <c r="C796" s="34"/>
      <c r="D796" s="34"/>
      <c r="E796" s="34"/>
      <c r="F796" s="34"/>
    </row>
    <row r="797" spans="1:6" outlineLevel="1" x14ac:dyDescent="0.2">
      <c r="A797" s="74" t="s">
        <v>13</v>
      </c>
      <c r="B797" s="74"/>
      <c r="C797" s="74"/>
      <c r="D797" s="74"/>
      <c r="E797" s="74"/>
      <c r="F797" s="74"/>
    </row>
    <row r="798" spans="1:6" ht="25.5" outlineLevel="1" x14ac:dyDescent="0.2">
      <c r="A798" s="34">
        <v>1</v>
      </c>
      <c r="B798" s="39" t="s">
        <v>15</v>
      </c>
      <c r="C798" s="34"/>
      <c r="D798" s="34"/>
      <c r="E798" s="34"/>
      <c r="F798" s="34"/>
    </row>
    <row r="799" spans="1:6" outlineLevel="1" x14ac:dyDescent="0.2">
      <c r="A799" s="34">
        <v>2</v>
      </c>
      <c r="B799" s="39" t="s">
        <v>1217</v>
      </c>
      <c r="C799" s="34"/>
      <c r="D799" s="34"/>
      <c r="E799" s="34"/>
      <c r="F799" s="34"/>
    </row>
    <row r="800" spans="1:6" outlineLevel="1" x14ac:dyDescent="0.2">
      <c r="A800" s="34">
        <v>3</v>
      </c>
      <c r="B800" s="39" t="s">
        <v>1218</v>
      </c>
      <c r="C800" s="34"/>
      <c r="D800" s="34"/>
      <c r="E800" s="34"/>
      <c r="F800" s="34"/>
    </row>
    <row r="801" spans="1:6" ht="25.5" outlineLevel="1" x14ac:dyDescent="0.2">
      <c r="A801" s="34">
        <v>4</v>
      </c>
      <c r="B801" s="39" t="s">
        <v>1219</v>
      </c>
      <c r="C801" s="34"/>
      <c r="D801" s="34"/>
      <c r="E801" s="34"/>
      <c r="F801" s="34"/>
    </row>
    <row r="802" spans="1:6" outlineLevel="1" x14ac:dyDescent="0.2">
      <c r="A802" s="34">
        <v>5</v>
      </c>
      <c r="B802" s="39" t="s">
        <v>1220</v>
      </c>
      <c r="C802" s="34"/>
      <c r="D802" s="34"/>
      <c r="E802" s="34"/>
      <c r="F802" s="34"/>
    </row>
    <row r="803" spans="1:6" ht="25.5" outlineLevel="1" x14ac:dyDescent="0.2">
      <c r="A803" s="34">
        <v>6</v>
      </c>
      <c r="B803" s="39" t="s">
        <v>1221</v>
      </c>
      <c r="C803" s="34"/>
      <c r="D803" s="34"/>
      <c r="E803" s="34"/>
      <c r="F803" s="34"/>
    </row>
    <row r="804" spans="1:6" ht="25.5" outlineLevel="1" x14ac:dyDescent="0.2">
      <c r="A804" s="34">
        <v>7</v>
      </c>
      <c r="B804" s="39" t="s">
        <v>1222</v>
      </c>
      <c r="C804" s="34"/>
      <c r="D804" s="34"/>
      <c r="E804" s="34"/>
      <c r="F804" s="34"/>
    </row>
    <row r="805" spans="1:6" ht="25.5" outlineLevel="1" x14ac:dyDescent="0.2">
      <c r="A805" s="34">
        <v>8</v>
      </c>
      <c r="B805" s="39" t="s">
        <v>1223</v>
      </c>
      <c r="C805" s="34"/>
      <c r="D805" s="34"/>
      <c r="E805" s="34"/>
      <c r="F805" s="34"/>
    </row>
    <row r="806" spans="1:6" outlineLevel="1" x14ac:dyDescent="0.2">
      <c r="A806" s="34"/>
      <c r="B806" s="34"/>
      <c r="C806" s="34"/>
      <c r="D806" s="34"/>
      <c r="E806" s="34"/>
      <c r="F806" s="34"/>
    </row>
    <row r="807" spans="1:6" outlineLevel="1" x14ac:dyDescent="0.2">
      <c r="A807" s="74" t="s">
        <v>16</v>
      </c>
      <c r="B807" s="74"/>
      <c r="C807" s="74"/>
      <c r="D807" s="74"/>
      <c r="E807" s="74"/>
      <c r="F807" s="74"/>
    </row>
    <row r="808" spans="1:6" ht="38.25" outlineLevel="1" x14ac:dyDescent="0.2">
      <c r="A808" s="34">
        <v>1</v>
      </c>
      <c r="B808" s="39" t="s">
        <v>17</v>
      </c>
      <c r="C808" s="34"/>
      <c r="D808" s="34"/>
      <c r="E808" s="34"/>
      <c r="F808" s="34"/>
    </row>
    <row r="809" spans="1:6" ht="25.5" outlineLevel="1" x14ac:dyDescent="0.2">
      <c r="A809" s="34">
        <v>2</v>
      </c>
      <c r="B809" s="39" t="s">
        <v>1224</v>
      </c>
      <c r="C809" s="34"/>
      <c r="D809" s="34"/>
      <c r="E809" s="34"/>
      <c r="F809" s="34"/>
    </row>
    <row r="810" spans="1:6" ht="38.25" outlineLevel="1" x14ac:dyDescent="0.2">
      <c r="A810" s="34">
        <v>3</v>
      </c>
      <c r="B810" s="39" t="s">
        <v>1225</v>
      </c>
      <c r="C810" s="34"/>
      <c r="D810" s="34"/>
      <c r="E810" s="34"/>
      <c r="F810" s="34"/>
    </row>
    <row r="811" spans="1:6" ht="38.25" outlineLevel="1" x14ac:dyDescent="0.2">
      <c r="A811" s="34">
        <v>4</v>
      </c>
      <c r="B811" s="39" t="s">
        <v>1226</v>
      </c>
      <c r="C811" s="34"/>
      <c r="D811" s="34"/>
      <c r="E811" s="34"/>
      <c r="F811" s="34"/>
    </row>
    <row r="812" spans="1:6" ht="25.5" outlineLevel="1" x14ac:dyDescent="0.2">
      <c r="A812" s="34">
        <v>5</v>
      </c>
      <c r="B812" s="39" t="s">
        <v>1227</v>
      </c>
      <c r="C812" s="34"/>
      <c r="D812" s="34"/>
      <c r="E812" s="34"/>
      <c r="F812" s="34"/>
    </row>
    <row r="813" spans="1:6" ht="38.25" outlineLevel="1" x14ac:dyDescent="0.2">
      <c r="A813" s="34">
        <v>6</v>
      </c>
      <c r="B813" s="39" t="s">
        <v>1228</v>
      </c>
      <c r="C813" s="34"/>
      <c r="D813" s="34"/>
      <c r="E813" s="34"/>
      <c r="F813" s="34"/>
    </row>
    <row r="814" spans="1:6" outlineLevel="1" x14ac:dyDescent="0.2">
      <c r="A814" s="34"/>
      <c r="B814" s="34"/>
      <c r="C814" s="34"/>
      <c r="D814" s="34"/>
      <c r="E814" s="34"/>
      <c r="F814" s="34"/>
    </row>
    <row r="815" spans="1:6" outlineLevel="1" x14ac:dyDescent="0.2">
      <c r="A815" s="74" t="s">
        <v>18</v>
      </c>
      <c r="B815" s="74"/>
      <c r="C815" s="74"/>
      <c r="D815" s="74"/>
      <c r="E815" s="74"/>
      <c r="F815" s="74"/>
    </row>
    <row r="816" spans="1:6" ht="38.25" outlineLevel="1" x14ac:dyDescent="0.2">
      <c r="A816" s="34">
        <v>1</v>
      </c>
      <c r="B816" s="39" t="s">
        <v>19</v>
      </c>
      <c r="C816" s="34"/>
      <c r="D816" s="34"/>
      <c r="E816" s="34"/>
      <c r="F816" s="34"/>
    </row>
    <row r="817" spans="1:6" ht="25.5" outlineLevel="1" x14ac:dyDescent="0.2">
      <c r="A817" s="34">
        <v>2</v>
      </c>
      <c r="B817" s="39" t="s">
        <v>1229</v>
      </c>
      <c r="C817" s="34"/>
      <c r="D817" s="34"/>
      <c r="E817" s="34"/>
      <c r="F817" s="34"/>
    </row>
    <row r="818" spans="1:6" ht="38.25" outlineLevel="1" x14ac:dyDescent="0.2">
      <c r="A818" s="34">
        <v>3</v>
      </c>
      <c r="B818" s="39" t="s">
        <v>1230</v>
      </c>
      <c r="C818" s="34"/>
      <c r="D818" s="34"/>
      <c r="E818" s="34"/>
      <c r="F818" s="34"/>
    </row>
    <row r="819" spans="1:6" ht="38.25" outlineLevel="1" x14ac:dyDescent="0.2">
      <c r="A819" s="34">
        <v>4</v>
      </c>
      <c r="B819" s="39" t="s">
        <v>1231</v>
      </c>
      <c r="C819" s="34"/>
      <c r="D819" s="34"/>
      <c r="E819" s="34"/>
      <c r="F819" s="34"/>
    </row>
    <row r="820" spans="1:6" ht="38.25" outlineLevel="1" x14ac:dyDescent="0.2">
      <c r="A820" s="34">
        <v>5</v>
      </c>
      <c r="B820" s="39" t="s">
        <v>1232</v>
      </c>
      <c r="C820" s="34"/>
      <c r="D820" s="34"/>
      <c r="E820" s="34"/>
      <c r="F820" s="34"/>
    </row>
    <row r="821" spans="1:6" outlineLevel="1" x14ac:dyDescent="0.2">
      <c r="A821" s="34"/>
      <c r="B821" s="34"/>
      <c r="C821" s="34"/>
      <c r="D821" s="34"/>
      <c r="E821" s="34"/>
      <c r="F821" s="34"/>
    </row>
    <row r="822" spans="1:6" outlineLevel="1" x14ac:dyDescent="0.2">
      <c r="A822" s="74" t="s">
        <v>20</v>
      </c>
      <c r="B822" s="74"/>
      <c r="C822" s="74"/>
      <c r="D822" s="74"/>
      <c r="E822" s="74"/>
      <c r="F822" s="74"/>
    </row>
    <row r="823" spans="1:6" ht="25.5" outlineLevel="1" x14ac:dyDescent="0.2">
      <c r="A823" s="34">
        <v>1</v>
      </c>
      <c r="B823" s="39" t="s">
        <v>21</v>
      </c>
      <c r="C823" s="34"/>
      <c r="D823" s="34"/>
      <c r="E823" s="34"/>
      <c r="F823" s="34"/>
    </row>
    <row r="824" spans="1:6" ht="38.25" outlineLevel="1" x14ac:dyDescent="0.2">
      <c r="A824" s="34">
        <v>2</v>
      </c>
      <c r="B824" s="39" t="s">
        <v>1233</v>
      </c>
      <c r="C824" s="34"/>
      <c r="D824" s="34"/>
      <c r="E824" s="34"/>
      <c r="F824" s="34"/>
    </row>
    <row r="825" spans="1:6" ht="25.5" outlineLevel="1" x14ac:dyDescent="0.2">
      <c r="A825" s="34">
        <v>3</v>
      </c>
      <c r="B825" s="39" t="s">
        <v>1234</v>
      </c>
      <c r="C825" s="34"/>
      <c r="D825" s="34"/>
      <c r="E825" s="34"/>
      <c r="F825" s="34"/>
    </row>
    <row r="826" spans="1:6" outlineLevel="1" x14ac:dyDescent="0.2">
      <c r="A826" s="34">
        <v>4</v>
      </c>
      <c r="B826" s="39" t="s">
        <v>1235</v>
      </c>
      <c r="C826" s="34"/>
      <c r="D826" s="34"/>
      <c r="E826" s="34"/>
      <c r="F826" s="34"/>
    </row>
    <row r="827" spans="1:6" ht="25.5" outlineLevel="1" x14ac:dyDescent="0.2">
      <c r="A827" s="34">
        <v>5</v>
      </c>
      <c r="B827" s="39" t="s">
        <v>1236</v>
      </c>
      <c r="C827" s="34"/>
      <c r="D827" s="34"/>
      <c r="E827" s="34"/>
      <c r="F827" s="34"/>
    </row>
    <row r="828" spans="1:6" ht="25.5" outlineLevel="1" x14ac:dyDescent="0.2">
      <c r="A828" s="34">
        <v>6</v>
      </c>
      <c r="B828" s="39" t="s">
        <v>1237</v>
      </c>
      <c r="C828" s="34"/>
      <c r="D828" s="34"/>
      <c r="E828" s="34"/>
      <c r="F828" s="34"/>
    </row>
    <row r="829" spans="1:6" outlineLevel="1" x14ac:dyDescent="0.2">
      <c r="A829" s="34">
        <v>7</v>
      </c>
      <c r="B829" s="39" t="s">
        <v>1238</v>
      </c>
      <c r="C829" s="34"/>
      <c r="D829" s="34"/>
      <c r="E829" s="34"/>
      <c r="F829" s="34"/>
    </row>
    <row r="830" spans="1:6" ht="25.5" outlineLevel="1" x14ac:dyDescent="0.2">
      <c r="A830" s="34">
        <v>8</v>
      </c>
      <c r="B830" s="39" t="s">
        <v>1239</v>
      </c>
      <c r="C830" s="34"/>
      <c r="D830" s="34"/>
      <c r="E830" s="34"/>
      <c r="F830" s="34"/>
    </row>
    <row r="831" spans="1:6" outlineLevel="1" x14ac:dyDescent="0.2">
      <c r="A831" s="34"/>
      <c r="B831" s="34"/>
      <c r="C831" s="34"/>
      <c r="D831" s="34"/>
      <c r="E831" s="34"/>
      <c r="F831" s="34"/>
    </row>
    <row r="832" spans="1:6" outlineLevel="1" x14ac:dyDescent="0.2">
      <c r="A832" s="74" t="s">
        <v>23</v>
      </c>
      <c r="B832" s="74"/>
      <c r="C832" s="74"/>
      <c r="D832" s="74"/>
      <c r="E832" s="74"/>
      <c r="F832" s="74"/>
    </row>
    <row r="833" spans="1:6" ht="25.5" outlineLevel="1" x14ac:dyDescent="0.2">
      <c r="A833" s="34">
        <v>1</v>
      </c>
      <c r="B833" s="39" t="s">
        <v>25</v>
      </c>
      <c r="C833" s="34"/>
      <c r="D833" s="34"/>
      <c r="E833" s="34"/>
      <c r="F833" s="34"/>
    </row>
    <row r="834" spans="1:6" ht="25.5" outlineLevel="1" x14ac:dyDescent="0.2">
      <c r="A834" s="34">
        <v>2</v>
      </c>
      <c r="B834" s="39" t="s">
        <v>1240</v>
      </c>
      <c r="C834" s="34"/>
      <c r="D834" s="34"/>
      <c r="E834" s="34"/>
      <c r="F834" s="34"/>
    </row>
    <row r="835" spans="1:6" ht="25.5" outlineLevel="1" x14ac:dyDescent="0.2">
      <c r="A835" s="34">
        <v>3</v>
      </c>
      <c r="B835" s="39" t="s">
        <v>1241</v>
      </c>
      <c r="C835" s="34"/>
      <c r="D835" s="34"/>
      <c r="E835" s="34"/>
      <c r="F835" s="34"/>
    </row>
    <row r="836" spans="1:6" ht="51" outlineLevel="1" x14ac:dyDescent="0.2">
      <c r="A836" s="34">
        <v>4</v>
      </c>
      <c r="B836" s="39" t="s">
        <v>1242</v>
      </c>
      <c r="C836" s="34"/>
      <c r="D836" s="34"/>
      <c r="E836" s="34"/>
      <c r="F836" s="34"/>
    </row>
    <row r="837" spans="1:6" ht="38.25" outlineLevel="1" x14ac:dyDescent="0.2">
      <c r="A837" s="34">
        <v>5</v>
      </c>
      <c r="B837" s="39" t="s">
        <v>1243</v>
      </c>
      <c r="C837" s="34"/>
      <c r="D837" s="34"/>
      <c r="E837" s="34"/>
      <c r="F837" s="34"/>
    </row>
    <row r="838" spans="1:6" ht="38.25" outlineLevel="1" x14ac:dyDescent="0.2">
      <c r="A838" s="34">
        <v>6</v>
      </c>
      <c r="B838" s="39" t="s">
        <v>1244</v>
      </c>
      <c r="C838" s="34"/>
      <c r="D838" s="34"/>
      <c r="E838" s="34"/>
      <c r="F838" s="34"/>
    </row>
    <row r="839" spans="1:6" ht="25.5" outlineLevel="1" x14ac:dyDescent="0.2">
      <c r="A839" s="34">
        <v>7</v>
      </c>
      <c r="B839" s="39" t="s">
        <v>1245</v>
      </c>
      <c r="C839" s="34"/>
      <c r="D839" s="34"/>
      <c r="E839" s="34"/>
      <c r="F839" s="34"/>
    </row>
    <row r="840" spans="1:6" outlineLevel="1" x14ac:dyDescent="0.2">
      <c r="A840" s="34"/>
      <c r="B840" s="34"/>
      <c r="C840" s="34"/>
      <c r="D840" s="34"/>
      <c r="E840" s="34"/>
      <c r="F840" s="34"/>
    </row>
    <row r="841" spans="1:6" outlineLevel="1" x14ac:dyDescent="0.2">
      <c r="A841" s="74" t="s">
        <v>26</v>
      </c>
      <c r="B841" s="74"/>
      <c r="C841" s="74"/>
      <c r="D841" s="74"/>
      <c r="E841" s="74"/>
      <c r="F841" s="74"/>
    </row>
    <row r="842" spans="1:6" outlineLevel="1" x14ac:dyDescent="0.2">
      <c r="A842" s="34">
        <v>1</v>
      </c>
      <c r="B842" s="39" t="s">
        <v>28</v>
      </c>
      <c r="C842" s="34"/>
      <c r="D842" s="34"/>
      <c r="E842" s="34"/>
      <c r="F842" s="34"/>
    </row>
    <row r="843" spans="1:6" ht="51" outlineLevel="1" x14ac:dyDescent="0.2">
      <c r="A843" s="34">
        <v>2</v>
      </c>
      <c r="B843" s="39" t="s">
        <v>1827</v>
      </c>
      <c r="C843" s="34"/>
      <c r="D843" s="34"/>
      <c r="E843" s="34"/>
      <c r="F843" s="34"/>
    </row>
    <row r="844" spans="1:6" ht="38.25" outlineLevel="1" x14ac:dyDescent="0.2">
      <c r="A844" s="34">
        <v>3</v>
      </c>
      <c r="B844" s="39" t="s">
        <v>1246</v>
      </c>
      <c r="C844" s="34"/>
      <c r="D844" s="34"/>
      <c r="E844" s="34"/>
      <c r="F844" s="34"/>
    </row>
    <row r="845" spans="1:6" ht="25.5" outlineLevel="1" x14ac:dyDescent="0.2">
      <c r="A845" s="34">
        <v>4</v>
      </c>
      <c r="B845" s="39" t="s">
        <v>1247</v>
      </c>
      <c r="C845" s="34"/>
      <c r="D845" s="34"/>
      <c r="E845" s="34"/>
      <c r="F845" s="34"/>
    </row>
    <row r="846" spans="1:6" ht="25.5" outlineLevel="1" x14ac:dyDescent="0.2">
      <c r="A846" s="34">
        <v>5</v>
      </c>
      <c r="B846" s="39" t="s">
        <v>1248</v>
      </c>
      <c r="C846" s="34"/>
      <c r="D846" s="34"/>
      <c r="E846" s="34"/>
      <c r="F846" s="34"/>
    </row>
    <row r="847" spans="1:6" outlineLevel="1" x14ac:dyDescent="0.2">
      <c r="A847" s="34"/>
      <c r="B847" s="34"/>
      <c r="C847" s="34"/>
      <c r="D847" s="34"/>
      <c r="E847" s="34"/>
      <c r="F847" s="34"/>
    </row>
    <row r="848" spans="1:6" outlineLevel="1" x14ac:dyDescent="0.2">
      <c r="A848" s="74" t="s">
        <v>29</v>
      </c>
      <c r="B848" s="74"/>
      <c r="C848" s="74"/>
      <c r="D848" s="74"/>
      <c r="E848" s="74"/>
      <c r="F848" s="74"/>
    </row>
    <row r="849" spans="1:6" outlineLevel="1" x14ac:dyDescent="0.2">
      <c r="A849" s="34">
        <v>1</v>
      </c>
      <c r="B849" s="39" t="s">
        <v>31</v>
      </c>
      <c r="C849" s="34"/>
      <c r="D849" s="34"/>
      <c r="E849" s="34"/>
      <c r="F849" s="34"/>
    </row>
    <row r="850" spans="1:6" ht="25.5" outlineLevel="1" x14ac:dyDescent="0.2">
      <c r="A850" s="34">
        <v>2</v>
      </c>
      <c r="B850" s="39" t="s">
        <v>1249</v>
      </c>
      <c r="C850" s="34"/>
      <c r="D850" s="34"/>
      <c r="E850" s="34"/>
      <c r="F850" s="34"/>
    </row>
    <row r="851" spans="1:6" ht="25.5" outlineLevel="1" x14ac:dyDescent="0.2">
      <c r="A851" s="34">
        <v>3</v>
      </c>
      <c r="B851" s="39" t="s">
        <v>1250</v>
      </c>
      <c r="C851" s="34"/>
      <c r="D851" s="34"/>
      <c r="E851" s="34"/>
      <c r="F851" s="34"/>
    </row>
    <row r="852" spans="1:6" ht="25.5" outlineLevel="1" x14ac:dyDescent="0.2">
      <c r="A852" s="34">
        <v>4</v>
      </c>
      <c r="B852" s="39" t="s">
        <v>1251</v>
      </c>
      <c r="C852" s="34"/>
      <c r="D852" s="34"/>
      <c r="E852" s="34"/>
      <c r="F852" s="34"/>
    </row>
    <row r="853" spans="1:6" outlineLevel="1" x14ac:dyDescent="0.2">
      <c r="A853" s="34">
        <v>5</v>
      </c>
      <c r="B853" s="39" t="s">
        <v>1252</v>
      </c>
      <c r="C853" s="34"/>
      <c r="D853" s="34"/>
      <c r="E853" s="34"/>
      <c r="F853" s="34"/>
    </row>
    <row r="854" spans="1:6" ht="25.5" outlineLevel="1" x14ac:dyDescent="0.2">
      <c r="A854" s="34">
        <v>6</v>
      </c>
      <c r="B854" s="39" t="s">
        <v>1253</v>
      </c>
      <c r="C854" s="34"/>
      <c r="D854" s="34"/>
      <c r="E854" s="34"/>
      <c r="F854" s="34"/>
    </row>
    <row r="855" spans="1:6" ht="25.5" outlineLevel="1" x14ac:dyDescent="0.2">
      <c r="A855" s="34">
        <v>7</v>
      </c>
      <c r="B855" s="39" t="s">
        <v>1254</v>
      </c>
      <c r="C855" s="34"/>
      <c r="D855" s="34"/>
      <c r="E855" s="34"/>
      <c r="F855" s="34"/>
    </row>
    <row r="856" spans="1:6" ht="25.5" outlineLevel="1" x14ac:dyDescent="0.2">
      <c r="A856" s="34">
        <v>8</v>
      </c>
      <c r="B856" s="39" t="s">
        <v>1255</v>
      </c>
      <c r="C856" s="34"/>
      <c r="D856" s="34"/>
      <c r="E856" s="34"/>
      <c r="F856" s="34"/>
    </row>
    <row r="857" spans="1:6" outlineLevel="1" x14ac:dyDescent="0.2">
      <c r="A857" s="34"/>
      <c r="B857" s="34"/>
      <c r="C857" s="34"/>
      <c r="D857" s="34"/>
      <c r="E857" s="34"/>
      <c r="F857" s="34"/>
    </row>
    <row r="858" spans="1:6" outlineLevel="1" x14ac:dyDescent="0.2">
      <c r="A858" s="74" t="s">
        <v>32</v>
      </c>
      <c r="B858" s="74"/>
      <c r="C858" s="74"/>
      <c r="D858" s="74"/>
      <c r="E858" s="74"/>
      <c r="F858" s="74"/>
    </row>
    <row r="859" spans="1:6" outlineLevel="1" x14ac:dyDescent="0.2">
      <c r="A859" s="34">
        <v>1</v>
      </c>
      <c r="B859" s="39" t="s">
        <v>33</v>
      </c>
      <c r="C859" s="34"/>
      <c r="D859" s="34"/>
      <c r="E859" s="34"/>
      <c r="F859" s="34"/>
    </row>
    <row r="860" spans="1:6" ht="25.5" outlineLevel="1" x14ac:dyDescent="0.2">
      <c r="A860" s="34">
        <v>2</v>
      </c>
      <c r="B860" s="39" t="s">
        <v>1249</v>
      </c>
      <c r="C860" s="34"/>
      <c r="D860" s="34"/>
      <c r="E860" s="34"/>
      <c r="F860" s="34"/>
    </row>
    <row r="861" spans="1:6" ht="25.5" outlineLevel="1" x14ac:dyDescent="0.2">
      <c r="A861" s="34">
        <v>3</v>
      </c>
      <c r="B861" s="39" t="s">
        <v>1250</v>
      </c>
      <c r="C861" s="34"/>
      <c r="D861" s="34"/>
      <c r="E861" s="34"/>
      <c r="F861" s="34"/>
    </row>
    <row r="862" spans="1:6" ht="25.5" outlineLevel="1" x14ac:dyDescent="0.2">
      <c r="A862" s="34">
        <v>4</v>
      </c>
      <c r="B862" s="39" t="s">
        <v>1251</v>
      </c>
      <c r="C862" s="34"/>
      <c r="D862" s="34"/>
      <c r="E862" s="34"/>
      <c r="F862" s="34"/>
    </row>
    <row r="863" spans="1:6" outlineLevel="1" x14ac:dyDescent="0.2">
      <c r="A863" s="34">
        <v>5</v>
      </c>
      <c r="B863" s="39" t="s">
        <v>1252</v>
      </c>
      <c r="C863" s="34"/>
      <c r="D863" s="34"/>
      <c r="E863" s="34"/>
      <c r="F863" s="34"/>
    </row>
    <row r="864" spans="1:6" ht="25.5" outlineLevel="1" x14ac:dyDescent="0.2">
      <c r="A864" s="34">
        <v>6</v>
      </c>
      <c r="B864" s="39" t="s">
        <v>1253</v>
      </c>
      <c r="C864" s="34"/>
      <c r="D864" s="34"/>
      <c r="E864" s="34"/>
      <c r="F864" s="34"/>
    </row>
    <row r="865" spans="1:6" ht="25.5" outlineLevel="1" x14ac:dyDescent="0.2">
      <c r="A865" s="34">
        <v>7</v>
      </c>
      <c r="B865" s="39" t="s">
        <v>1254</v>
      </c>
      <c r="C865" s="34"/>
      <c r="D865" s="34"/>
      <c r="E865" s="34"/>
      <c r="F865" s="34"/>
    </row>
    <row r="866" spans="1:6" ht="25.5" outlineLevel="1" x14ac:dyDescent="0.2">
      <c r="A866" s="34">
        <v>8</v>
      </c>
      <c r="B866" s="39" t="s">
        <v>1255</v>
      </c>
      <c r="C866" s="34"/>
      <c r="D866" s="34"/>
      <c r="E866" s="34"/>
      <c r="F866" s="34"/>
    </row>
    <row r="867" spans="1:6" outlineLevel="1" x14ac:dyDescent="0.2">
      <c r="A867" s="34"/>
      <c r="B867" s="34"/>
      <c r="C867" s="34"/>
      <c r="D867" s="34"/>
      <c r="E867" s="34"/>
      <c r="F867" s="34"/>
    </row>
    <row r="868" spans="1:6" outlineLevel="1" x14ac:dyDescent="0.2">
      <c r="A868" s="74" t="s">
        <v>34</v>
      </c>
      <c r="B868" s="74"/>
      <c r="C868" s="74"/>
      <c r="D868" s="74"/>
      <c r="E868" s="74"/>
      <c r="F868" s="74"/>
    </row>
    <row r="869" spans="1:6" outlineLevel="1" x14ac:dyDescent="0.2">
      <c r="A869" s="34">
        <v>1</v>
      </c>
      <c r="B869" s="39" t="s">
        <v>36</v>
      </c>
      <c r="C869" s="34"/>
      <c r="D869" s="34"/>
      <c r="E869" s="34"/>
      <c r="F869" s="34"/>
    </row>
    <row r="870" spans="1:6" ht="38.25" outlineLevel="1" x14ac:dyDescent="0.2">
      <c r="A870" s="34">
        <v>2</v>
      </c>
      <c r="B870" s="39" t="s">
        <v>1256</v>
      </c>
      <c r="C870" s="34"/>
      <c r="D870" s="34"/>
      <c r="E870" s="34"/>
      <c r="F870" s="34"/>
    </row>
    <row r="871" spans="1:6" ht="25.5" outlineLevel="1" x14ac:dyDescent="0.2">
      <c r="A871" s="34">
        <v>3</v>
      </c>
      <c r="B871" s="39" t="s">
        <v>1257</v>
      </c>
      <c r="C871" s="34"/>
      <c r="D871" s="34"/>
      <c r="E871" s="34"/>
      <c r="F871" s="34"/>
    </row>
    <row r="872" spans="1:6" ht="38.25" outlineLevel="1" x14ac:dyDescent="0.2">
      <c r="A872" s="34">
        <v>4</v>
      </c>
      <c r="B872" s="39" t="s">
        <v>1258</v>
      </c>
      <c r="C872" s="34"/>
      <c r="D872" s="34"/>
      <c r="E872" s="34"/>
      <c r="F872" s="34"/>
    </row>
    <row r="873" spans="1:6" ht="38.25" outlineLevel="1" x14ac:dyDescent="0.2">
      <c r="A873" s="34">
        <v>5</v>
      </c>
      <c r="B873" s="39" t="s">
        <v>1259</v>
      </c>
      <c r="C873" s="34"/>
      <c r="D873" s="34"/>
      <c r="E873" s="34"/>
      <c r="F873" s="34"/>
    </row>
    <row r="874" spans="1:6" ht="25.5" outlineLevel="1" x14ac:dyDescent="0.2">
      <c r="A874" s="34">
        <v>6</v>
      </c>
      <c r="B874" s="39" t="s">
        <v>1260</v>
      </c>
      <c r="C874" s="34"/>
      <c r="D874" s="34"/>
      <c r="E874" s="34"/>
      <c r="F874" s="34"/>
    </row>
    <row r="875" spans="1:6" ht="25.5" outlineLevel="1" x14ac:dyDescent="0.2">
      <c r="A875" s="34">
        <v>7</v>
      </c>
      <c r="B875" s="39" t="s">
        <v>1261</v>
      </c>
      <c r="C875" s="34"/>
      <c r="D875" s="34"/>
      <c r="E875" s="34"/>
      <c r="F875" s="34"/>
    </row>
    <row r="876" spans="1:6" ht="38.25" outlineLevel="1" x14ac:dyDescent="0.2">
      <c r="A876" s="34">
        <v>8</v>
      </c>
      <c r="B876" s="39" t="s">
        <v>1262</v>
      </c>
      <c r="C876" s="34"/>
      <c r="D876" s="34"/>
      <c r="E876" s="34"/>
      <c r="F876" s="34"/>
    </row>
    <row r="877" spans="1:6" outlineLevel="1" x14ac:dyDescent="0.2">
      <c r="A877" s="34">
        <v>9</v>
      </c>
      <c r="B877" s="39" t="s">
        <v>1263</v>
      </c>
      <c r="C877" s="34"/>
      <c r="D877" s="34"/>
      <c r="E877" s="34"/>
      <c r="F877" s="34"/>
    </row>
    <row r="878" spans="1:6" outlineLevel="1" x14ac:dyDescent="0.2">
      <c r="A878" s="34"/>
      <c r="B878" s="34"/>
      <c r="C878" s="34"/>
      <c r="D878" s="34"/>
      <c r="E878" s="34"/>
      <c r="F878" s="34"/>
    </row>
    <row r="879" spans="1:6" outlineLevel="1" x14ac:dyDescent="0.2">
      <c r="A879" s="74" t="s">
        <v>37</v>
      </c>
      <c r="B879" s="74"/>
      <c r="C879" s="74"/>
      <c r="D879" s="74"/>
      <c r="E879" s="74"/>
      <c r="F879" s="74"/>
    </row>
    <row r="880" spans="1:6" ht="25.5" outlineLevel="1" x14ac:dyDescent="0.2">
      <c r="A880" s="34">
        <v>1</v>
      </c>
      <c r="B880" s="39" t="s">
        <v>38</v>
      </c>
      <c r="C880" s="34"/>
      <c r="D880" s="34"/>
      <c r="E880" s="34"/>
      <c r="F880" s="34"/>
    </row>
    <row r="881" spans="1:6" ht="38.25" outlineLevel="1" x14ac:dyDescent="0.2">
      <c r="A881" s="34">
        <v>2</v>
      </c>
      <c r="B881" s="39" t="s">
        <v>1264</v>
      </c>
      <c r="C881" s="34"/>
      <c r="D881" s="34"/>
      <c r="E881" s="34"/>
      <c r="F881" s="34"/>
    </row>
    <row r="882" spans="1:6" ht="25.5" outlineLevel="1" x14ac:dyDescent="0.2">
      <c r="A882" s="34">
        <v>3</v>
      </c>
      <c r="B882" s="39" t="s">
        <v>1265</v>
      </c>
      <c r="C882" s="34"/>
      <c r="D882" s="34"/>
      <c r="E882" s="34"/>
      <c r="F882" s="34"/>
    </row>
    <row r="883" spans="1:6" ht="25.5" outlineLevel="1" x14ac:dyDescent="0.2">
      <c r="A883" s="34">
        <v>4</v>
      </c>
      <c r="B883" s="39" t="s">
        <v>1266</v>
      </c>
      <c r="C883" s="34"/>
      <c r="D883" s="34"/>
      <c r="E883" s="34"/>
      <c r="F883" s="34"/>
    </row>
    <row r="884" spans="1:6" ht="25.5" outlineLevel="1" x14ac:dyDescent="0.2">
      <c r="A884" s="34">
        <v>5</v>
      </c>
      <c r="B884" s="39" t="s">
        <v>1267</v>
      </c>
      <c r="C884" s="34"/>
      <c r="D884" s="34"/>
      <c r="E884" s="34"/>
      <c r="F884" s="34"/>
    </row>
    <row r="885" spans="1:6" ht="25.5" outlineLevel="1" x14ac:dyDescent="0.2">
      <c r="A885" s="34">
        <v>6</v>
      </c>
      <c r="B885" s="39" t="s">
        <v>1268</v>
      </c>
      <c r="C885" s="34"/>
      <c r="D885" s="34"/>
      <c r="E885" s="34"/>
      <c r="F885" s="34"/>
    </row>
    <row r="886" spans="1:6" ht="38.25" outlineLevel="1" x14ac:dyDescent="0.2">
      <c r="A886" s="34">
        <v>7</v>
      </c>
      <c r="B886" s="39" t="s">
        <v>1269</v>
      </c>
      <c r="C886" s="34"/>
      <c r="D886" s="34"/>
      <c r="E886" s="34"/>
      <c r="F886" s="34"/>
    </row>
    <row r="887" spans="1:6" outlineLevel="1" x14ac:dyDescent="0.2">
      <c r="A887" s="34"/>
      <c r="B887" s="34"/>
      <c r="C887" s="34"/>
      <c r="D887" s="34"/>
      <c r="E887" s="34"/>
      <c r="F887" s="34"/>
    </row>
    <row r="888" spans="1:6" outlineLevel="1" x14ac:dyDescent="0.2">
      <c r="A888" s="74" t="s">
        <v>39</v>
      </c>
      <c r="B888" s="74"/>
      <c r="C888" s="74"/>
      <c r="D888" s="74"/>
      <c r="E888" s="74"/>
      <c r="F888" s="74"/>
    </row>
    <row r="889" spans="1:6" ht="25.5" outlineLevel="1" x14ac:dyDescent="0.2">
      <c r="A889" s="34">
        <v>1</v>
      </c>
      <c r="B889" s="39" t="s">
        <v>40</v>
      </c>
      <c r="C889" s="34"/>
      <c r="D889" s="34"/>
      <c r="E889" s="34"/>
      <c r="F889" s="34"/>
    </row>
    <row r="890" spans="1:6" ht="38.25" outlineLevel="1" x14ac:dyDescent="0.2">
      <c r="A890" s="34">
        <v>2</v>
      </c>
      <c r="B890" s="39" t="s">
        <v>1264</v>
      </c>
      <c r="C890" s="34"/>
      <c r="D890" s="34"/>
      <c r="E890" s="34"/>
      <c r="F890" s="34"/>
    </row>
    <row r="891" spans="1:6" ht="25.5" outlineLevel="1" x14ac:dyDescent="0.2">
      <c r="A891" s="34">
        <v>3</v>
      </c>
      <c r="B891" s="39" t="s">
        <v>1265</v>
      </c>
      <c r="C891" s="34"/>
      <c r="D891" s="34"/>
      <c r="E891" s="34"/>
      <c r="F891" s="34"/>
    </row>
    <row r="892" spans="1:6" ht="25.5" outlineLevel="1" x14ac:dyDescent="0.2">
      <c r="A892" s="34">
        <v>4</v>
      </c>
      <c r="B892" s="39" t="s">
        <v>1266</v>
      </c>
      <c r="C892" s="34"/>
      <c r="D892" s="34"/>
      <c r="E892" s="34"/>
      <c r="F892" s="34"/>
    </row>
    <row r="893" spans="1:6" ht="25.5" outlineLevel="1" x14ac:dyDescent="0.2">
      <c r="A893" s="34">
        <v>5</v>
      </c>
      <c r="B893" s="39" t="s">
        <v>1267</v>
      </c>
      <c r="C893" s="34"/>
      <c r="D893" s="34"/>
      <c r="E893" s="34"/>
      <c r="F893" s="34"/>
    </row>
    <row r="894" spans="1:6" ht="25.5" outlineLevel="1" x14ac:dyDescent="0.2">
      <c r="A894" s="34">
        <v>6</v>
      </c>
      <c r="B894" s="39" t="s">
        <v>1268</v>
      </c>
      <c r="C894" s="34"/>
      <c r="D894" s="34"/>
      <c r="E894" s="34"/>
      <c r="F894" s="34"/>
    </row>
    <row r="895" spans="1:6" ht="38.25" outlineLevel="1" x14ac:dyDescent="0.2">
      <c r="A895" s="34">
        <v>7</v>
      </c>
      <c r="B895" s="39" t="s">
        <v>1269</v>
      </c>
      <c r="C895" s="34"/>
      <c r="D895" s="34"/>
      <c r="E895" s="34"/>
      <c r="F895" s="34"/>
    </row>
    <row r="896" spans="1:6" outlineLevel="1" x14ac:dyDescent="0.2">
      <c r="A896" s="34"/>
      <c r="B896" s="34"/>
      <c r="C896" s="34"/>
      <c r="D896" s="34"/>
      <c r="E896" s="34"/>
      <c r="F896" s="34"/>
    </row>
    <row r="897" spans="1:6" outlineLevel="1" x14ac:dyDescent="0.2">
      <c r="A897" s="74" t="s">
        <v>43</v>
      </c>
      <c r="B897" s="74"/>
      <c r="C897" s="74"/>
      <c r="D897" s="74"/>
      <c r="E897" s="74"/>
      <c r="F897" s="74"/>
    </row>
    <row r="898" spans="1:6" ht="25.5" outlineLevel="1" x14ac:dyDescent="0.2">
      <c r="A898" s="34">
        <v>1</v>
      </c>
      <c r="B898" s="39" t="s">
        <v>45</v>
      </c>
      <c r="C898" s="34"/>
      <c r="D898" s="34"/>
      <c r="E898" s="34"/>
      <c r="F898" s="34"/>
    </row>
    <row r="899" spans="1:6" outlineLevel="1" x14ac:dyDescent="0.2">
      <c r="A899" s="34">
        <v>2</v>
      </c>
      <c r="B899" s="39" t="s">
        <v>1270</v>
      </c>
      <c r="C899" s="34"/>
      <c r="D899" s="34"/>
      <c r="E899" s="34"/>
      <c r="F899" s="34"/>
    </row>
    <row r="900" spans="1:6" ht="25.5" outlineLevel="1" x14ac:dyDescent="0.2">
      <c r="A900" s="34">
        <v>3</v>
      </c>
      <c r="B900" s="39" t="s">
        <v>1271</v>
      </c>
      <c r="C900" s="34"/>
      <c r="D900" s="34"/>
      <c r="E900" s="34"/>
      <c r="F900" s="34"/>
    </row>
    <row r="901" spans="1:6" outlineLevel="1" x14ac:dyDescent="0.2">
      <c r="A901" s="34">
        <v>4</v>
      </c>
      <c r="B901" s="39" t="s">
        <v>1272</v>
      </c>
      <c r="C901" s="34"/>
      <c r="D901" s="34"/>
      <c r="E901" s="34"/>
      <c r="F901" s="34"/>
    </row>
    <row r="902" spans="1:6" ht="25.5" outlineLevel="1" x14ac:dyDescent="0.2">
      <c r="A902" s="34">
        <v>5</v>
      </c>
      <c r="B902" s="39" t="s">
        <v>1273</v>
      </c>
      <c r="C902" s="34"/>
      <c r="D902" s="34"/>
      <c r="E902" s="34"/>
      <c r="F902" s="34"/>
    </row>
    <row r="903" spans="1:6" outlineLevel="1" x14ac:dyDescent="0.2">
      <c r="A903" s="34"/>
      <c r="B903" s="34"/>
      <c r="C903" s="34"/>
      <c r="D903" s="34"/>
      <c r="E903" s="34"/>
      <c r="F903" s="34"/>
    </row>
    <row r="904" spans="1:6" outlineLevel="1" x14ac:dyDescent="0.2">
      <c r="A904" s="74" t="s">
        <v>46</v>
      </c>
      <c r="B904" s="74"/>
      <c r="C904" s="74"/>
      <c r="D904" s="74"/>
      <c r="E904" s="74"/>
      <c r="F904" s="74"/>
    </row>
    <row r="905" spans="1:6" ht="25.5" outlineLevel="1" x14ac:dyDescent="0.2">
      <c r="A905" s="34">
        <v>1</v>
      </c>
      <c r="B905" s="39" t="s">
        <v>47</v>
      </c>
      <c r="C905" s="34"/>
      <c r="D905" s="34"/>
      <c r="E905" s="34"/>
      <c r="F905" s="34"/>
    </row>
    <row r="906" spans="1:6" outlineLevel="1" x14ac:dyDescent="0.2">
      <c r="A906" s="34">
        <v>2</v>
      </c>
      <c r="B906" s="39" t="s">
        <v>1274</v>
      </c>
      <c r="C906" s="34"/>
      <c r="D906" s="34"/>
      <c r="E906" s="34"/>
      <c r="F906" s="34"/>
    </row>
    <row r="907" spans="1:6" ht="25.5" outlineLevel="1" x14ac:dyDescent="0.2">
      <c r="A907" s="34">
        <v>3</v>
      </c>
      <c r="B907" s="39" t="s">
        <v>1275</v>
      </c>
      <c r="C907" s="34"/>
      <c r="D907" s="34"/>
      <c r="E907" s="34"/>
      <c r="F907" s="34"/>
    </row>
    <row r="908" spans="1:6" ht="25.5" outlineLevel="1" x14ac:dyDescent="0.2">
      <c r="A908" s="34">
        <v>4</v>
      </c>
      <c r="B908" s="39" t="s">
        <v>1276</v>
      </c>
      <c r="C908" s="34"/>
      <c r="D908" s="34"/>
      <c r="E908" s="34"/>
      <c r="F908" s="34"/>
    </row>
    <row r="909" spans="1:6" outlineLevel="1" x14ac:dyDescent="0.2">
      <c r="A909" s="34">
        <v>5</v>
      </c>
      <c r="B909" s="39" t="s">
        <v>1277</v>
      </c>
      <c r="C909" s="34"/>
      <c r="D909" s="34"/>
      <c r="E909" s="34"/>
      <c r="F909" s="34"/>
    </row>
    <row r="910" spans="1:6" outlineLevel="1" x14ac:dyDescent="0.2">
      <c r="A910" s="34"/>
      <c r="B910" s="34"/>
      <c r="C910" s="34"/>
      <c r="D910" s="34"/>
      <c r="E910" s="34"/>
      <c r="F910" s="34"/>
    </row>
    <row r="911" spans="1:6" outlineLevel="1" x14ac:dyDescent="0.2">
      <c r="A911" s="74" t="s">
        <v>48</v>
      </c>
      <c r="B911" s="74"/>
      <c r="C911" s="74"/>
      <c r="D911" s="74"/>
      <c r="E911" s="74"/>
      <c r="F911" s="74"/>
    </row>
    <row r="912" spans="1:6" ht="25.5" outlineLevel="1" x14ac:dyDescent="0.2">
      <c r="A912" s="34">
        <v>1</v>
      </c>
      <c r="B912" s="39" t="s">
        <v>49</v>
      </c>
      <c r="C912" s="34"/>
      <c r="D912" s="34"/>
      <c r="E912" s="34"/>
      <c r="F912" s="34"/>
    </row>
    <row r="913" spans="1:6" outlineLevel="1" x14ac:dyDescent="0.2">
      <c r="A913" s="34">
        <v>2</v>
      </c>
      <c r="B913" s="39" t="s">
        <v>1278</v>
      </c>
      <c r="C913" s="34"/>
      <c r="D913" s="34"/>
      <c r="E913" s="34"/>
      <c r="F913" s="34"/>
    </row>
    <row r="914" spans="1:6" outlineLevel="1" x14ac:dyDescent="0.2">
      <c r="A914" s="34">
        <v>3</v>
      </c>
      <c r="B914" s="39" t="s">
        <v>1279</v>
      </c>
      <c r="C914" s="34"/>
      <c r="D914" s="34"/>
      <c r="E914" s="34"/>
      <c r="F914" s="34"/>
    </row>
    <row r="915" spans="1:6" outlineLevel="1" x14ac:dyDescent="0.2">
      <c r="A915" s="34">
        <v>4</v>
      </c>
      <c r="B915" s="39" t="s">
        <v>1280</v>
      </c>
      <c r="C915" s="34"/>
      <c r="D915" s="34"/>
      <c r="E915" s="34"/>
      <c r="F915" s="34"/>
    </row>
    <row r="916" spans="1:6" outlineLevel="1" x14ac:dyDescent="0.2">
      <c r="A916" s="34"/>
      <c r="B916" s="34"/>
      <c r="C916" s="34"/>
      <c r="D916" s="34"/>
      <c r="E916" s="34"/>
      <c r="F916" s="34"/>
    </row>
    <row r="917" spans="1:6" outlineLevel="1" x14ac:dyDescent="0.2">
      <c r="A917" s="74" t="s">
        <v>50</v>
      </c>
      <c r="B917" s="74"/>
      <c r="C917" s="74"/>
      <c r="D917" s="74"/>
      <c r="E917" s="74"/>
      <c r="F917" s="74"/>
    </row>
    <row r="918" spans="1:6" ht="25.5" outlineLevel="1" x14ac:dyDescent="0.2">
      <c r="A918" s="34">
        <v>1</v>
      </c>
      <c r="B918" s="39" t="s">
        <v>51</v>
      </c>
      <c r="C918" s="34"/>
      <c r="D918" s="34"/>
      <c r="E918" s="34"/>
      <c r="F918" s="34"/>
    </row>
    <row r="919" spans="1:6" outlineLevel="1" x14ac:dyDescent="0.2">
      <c r="A919" s="34">
        <v>2</v>
      </c>
      <c r="B919" s="39" t="s">
        <v>1281</v>
      </c>
      <c r="C919" s="34"/>
      <c r="D919" s="34"/>
      <c r="E919" s="34"/>
      <c r="F919" s="34"/>
    </row>
    <row r="920" spans="1:6" outlineLevel="1" x14ac:dyDescent="0.2">
      <c r="A920" s="34">
        <v>3</v>
      </c>
      <c r="B920" s="39" t="s">
        <v>1282</v>
      </c>
      <c r="C920" s="34"/>
      <c r="D920" s="34"/>
      <c r="E920" s="34"/>
      <c r="F920" s="34"/>
    </row>
    <row r="921" spans="1:6" ht="25.5" outlineLevel="1" x14ac:dyDescent="0.2">
      <c r="A921" s="34">
        <v>4</v>
      </c>
      <c r="B921" s="39" t="s">
        <v>1283</v>
      </c>
      <c r="C921" s="34"/>
      <c r="D921" s="34"/>
      <c r="E921" s="34"/>
      <c r="F921" s="34"/>
    </row>
    <row r="922" spans="1:6" outlineLevel="1" x14ac:dyDescent="0.2">
      <c r="A922" s="34"/>
      <c r="B922" s="34"/>
      <c r="C922" s="34"/>
      <c r="D922" s="34"/>
      <c r="E922" s="34"/>
      <c r="F922" s="34"/>
    </row>
    <row r="923" spans="1:6" outlineLevel="1" x14ac:dyDescent="0.2">
      <c r="A923" s="74" t="s">
        <v>52</v>
      </c>
      <c r="B923" s="74"/>
      <c r="C923" s="74"/>
      <c r="D923" s="74"/>
      <c r="E923" s="74"/>
      <c r="F923" s="74"/>
    </row>
    <row r="924" spans="1:6" ht="25.5" outlineLevel="1" x14ac:dyDescent="0.2">
      <c r="A924" s="34">
        <v>1</v>
      </c>
      <c r="B924" s="39" t="s">
        <v>53</v>
      </c>
      <c r="C924" s="34"/>
      <c r="D924" s="34"/>
      <c r="E924" s="34"/>
      <c r="F924" s="34"/>
    </row>
    <row r="925" spans="1:6" outlineLevel="1" x14ac:dyDescent="0.2">
      <c r="A925" s="34">
        <v>2</v>
      </c>
      <c r="B925" s="39" t="s">
        <v>1284</v>
      </c>
      <c r="C925" s="34"/>
      <c r="D925" s="34"/>
      <c r="E925" s="34"/>
      <c r="F925" s="34"/>
    </row>
    <row r="926" spans="1:6" outlineLevel="1" x14ac:dyDescent="0.2">
      <c r="A926" s="34">
        <v>3</v>
      </c>
      <c r="B926" s="39" t="s">
        <v>1285</v>
      </c>
      <c r="C926" s="34"/>
      <c r="D926" s="34"/>
      <c r="E926" s="34"/>
      <c r="F926" s="34"/>
    </row>
    <row r="927" spans="1:6" ht="25.5" outlineLevel="1" x14ac:dyDescent="0.2">
      <c r="A927" s="34">
        <v>4</v>
      </c>
      <c r="B927" s="39" t="s">
        <v>1286</v>
      </c>
      <c r="C927" s="34"/>
      <c r="D927" s="34"/>
      <c r="E927" s="34"/>
      <c r="F927" s="34"/>
    </row>
    <row r="928" spans="1:6" outlineLevel="1" x14ac:dyDescent="0.2">
      <c r="A928" s="34"/>
      <c r="B928" s="34"/>
      <c r="C928" s="34"/>
      <c r="D928" s="34"/>
      <c r="E928" s="34"/>
      <c r="F928" s="34"/>
    </row>
    <row r="929" spans="1:6" outlineLevel="1" x14ac:dyDescent="0.2">
      <c r="A929" s="74" t="s">
        <v>54</v>
      </c>
      <c r="B929" s="74"/>
      <c r="C929" s="74"/>
      <c r="D929" s="74"/>
      <c r="E929" s="74"/>
      <c r="F929" s="74"/>
    </row>
    <row r="930" spans="1:6" ht="25.5" outlineLevel="1" x14ac:dyDescent="0.2">
      <c r="A930" s="34">
        <v>1</v>
      </c>
      <c r="B930" s="39" t="s">
        <v>55</v>
      </c>
      <c r="C930" s="34"/>
      <c r="D930" s="34"/>
      <c r="E930" s="34"/>
      <c r="F930" s="34"/>
    </row>
    <row r="931" spans="1:6" outlineLevel="1" x14ac:dyDescent="0.2">
      <c r="A931" s="34">
        <v>2</v>
      </c>
      <c r="B931" s="39" t="s">
        <v>1287</v>
      </c>
      <c r="C931" s="34"/>
      <c r="D931" s="34"/>
      <c r="E931" s="34"/>
      <c r="F931" s="34"/>
    </row>
    <row r="932" spans="1:6" outlineLevel="1" x14ac:dyDescent="0.2">
      <c r="A932" s="34">
        <v>3</v>
      </c>
      <c r="B932" s="39" t="s">
        <v>1288</v>
      </c>
      <c r="C932" s="34"/>
      <c r="D932" s="34"/>
      <c r="E932" s="34"/>
      <c r="F932" s="34"/>
    </row>
    <row r="933" spans="1:6" ht="25.5" outlineLevel="1" x14ac:dyDescent="0.2">
      <c r="A933" s="34">
        <v>4</v>
      </c>
      <c r="B933" s="39" t="s">
        <v>1289</v>
      </c>
      <c r="C933" s="34"/>
      <c r="D933" s="34"/>
      <c r="E933" s="34"/>
      <c r="F933" s="34"/>
    </row>
    <row r="934" spans="1:6" outlineLevel="1" x14ac:dyDescent="0.2">
      <c r="A934" s="34"/>
      <c r="B934" s="34"/>
      <c r="C934" s="34"/>
      <c r="D934" s="34"/>
      <c r="E934" s="34"/>
      <c r="F934" s="34"/>
    </row>
    <row r="935" spans="1:6" outlineLevel="1" x14ac:dyDescent="0.2">
      <c r="A935" s="74" t="s">
        <v>57</v>
      </c>
      <c r="B935" s="74"/>
      <c r="C935" s="74"/>
      <c r="D935" s="74"/>
      <c r="E935" s="74"/>
      <c r="F935" s="74"/>
    </row>
    <row r="936" spans="1:6" outlineLevel="1" x14ac:dyDescent="0.2">
      <c r="A936" s="34">
        <v>1</v>
      </c>
      <c r="B936" s="39" t="s">
        <v>58</v>
      </c>
      <c r="C936" s="34"/>
      <c r="D936" s="34"/>
      <c r="E936" s="34"/>
      <c r="F936" s="34"/>
    </row>
    <row r="937" spans="1:6" outlineLevel="1" x14ac:dyDescent="0.2">
      <c r="A937" s="34">
        <v>2</v>
      </c>
      <c r="B937" s="39" t="s">
        <v>1290</v>
      </c>
      <c r="C937" s="34"/>
      <c r="D937" s="34"/>
      <c r="E937" s="34"/>
      <c r="F937" s="34"/>
    </row>
    <row r="938" spans="1:6" outlineLevel="1" x14ac:dyDescent="0.2">
      <c r="A938" s="34">
        <v>3</v>
      </c>
      <c r="B938" s="39" t="s">
        <v>1291</v>
      </c>
      <c r="C938" s="34"/>
      <c r="D938" s="34"/>
      <c r="E938" s="34"/>
      <c r="F938" s="34"/>
    </row>
    <row r="939" spans="1:6" outlineLevel="1" x14ac:dyDescent="0.2">
      <c r="A939" s="34">
        <v>4</v>
      </c>
      <c r="B939" s="39" t="s">
        <v>1292</v>
      </c>
      <c r="C939" s="34"/>
      <c r="D939" s="34"/>
      <c r="E939" s="34"/>
      <c r="F939" s="34"/>
    </row>
    <row r="940" spans="1:6" outlineLevel="1" x14ac:dyDescent="0.2">
      <c r="A940" s="34"/>
      <c r="B940" s="34"/>
      <c r="C940" s="34"/>
      <c r="D940" s="34"/>
      <c r="E940" s="34"/>
      <c r="F940" s="34"/>
    </row>
    <row r="941" spans="1:6" outlineLevel="1" x14ac:dyDescent="0.2">
      <c r="A941" s="74" t="s">
        <v>60</v>
      </c>
      <c r="B941" s="74"/>
      <c r="C941" s="74"/>
      <c r="D941" s="74"/>
      <c r="E941" s="74"/>
      <c r="F941" s="74"/>
    </row>
    <row r="942" spans="1:6" ht="25.5" outlineLevel="1" x14ac:dyDescent="0.2">
      <c r="A942" s="34">
        <v>1</v>
      </c>
      <c r="B942" s="39" t="s">
        <v>62</v>
      </c>
      <c r="C942" s="34"/>
      <c r="D942" s="34"/>
      <c r="E942" s="34"/>
      <c r="F942" s="34"/>
    </row>
    <row r="943" spans="1:6" ht="25.5" outlineLevel="1" x14ac:dyDescent="0.2">
      <c r="A943" s="34">
        <v>2</v>
      </c>
      <c r="B943" s="39" t="s">
        <v>1293</v>
      </c>
      <c r="C943" s="34"/>
      <c r="D943" s="34"/>
      <c r="E943" s="34"/>
      <c r="F943" s="34"/>
    </row>
    <row r="944" spans="1:6" ht="25.5" outlineLevel="1" x14ac:dyDescent="0.2">
      <c r="A944" s="34">
        <v>3</v>
      </c>
      <c r="B944" s="39" t="s">
        <v>1294</v>
      </c>
      <c r="C944" s="34"/>
      <c r="D944" s="34"/>
      <c r="E944" s="34"/>
      <c r="F944" s="34"/>
    </row>
    <row r="945" spans="1:6" ht="25.5" outlineLevel="1" x14ac:dyDescent="0.2">
      <c r="A945" s="34">
        <v>4</v>
      </c>
      <c r="B945" s="39" t="s">
        <v>1295</v>
      </c>
      <c r="C945" s="34"/>
      <c r="D945" s="34"/>
      <c r="E945" s="34"/>
      <c r="F945" s="34"/>
    </row>
    <row r="946" spans="1:6" ht="25.5" outlineLevel="1" x14ac:dyDescent="0.2">
      <c r="A946" s="34">
        <v>5</v>
      </c>
      <c r="B946" s="39" t="s">
        <v>1296</v>
      </c>
      <c r="C946" s="34"/>
      <c r="D946" s="34"/>
      <c r="E946" s="34"/>
      <c r="F946" s="34"/>
    </row>
    <row r="947" spans="1:6" ht="25.5" outlineLevel="1" x14ac:dyDescent="0.2">
      <c r="A947" s="34">
        <v>6</v>
      </c>
      <c r="B947" s="39" t="s">
        <v>1297</v>
      </c>
      <c r="C947" s="34"/>
      <c r="D947" s="34"/>
      <c r="E947" s="34"/>
      <c r="F947" s="34"/>
    </row>
    <row r="948" spans="1:6" outlineLevel="1" x14ac:dyDescent="0.2">
      <c r="A948" s="34"/>
      <c r="B948" s="34"/>
      <c r="C948" s="34"/>
      <c r="D948" s="34"/>
      <c r="E948" s="34"/>
      <c r="F948" s="34"/>
    </row>
    <row r="949" spans="1:6" outlineLevel="1" x14ac:dyDescent="0.2">
      <c r="A949" s="74" t="s">
        <v>63</v>
      </c>
      <c r="B949" s="74"/>
      <c r="C949" s="74"/>
      <c r="D949" s="74"/>
      <c r="E949" s="74"/>
      <c r="F949" s="74"/>
    </row>
    <row r="950" spans="1:6" outlineLevel="1" x14ac:dyDescent="0.2">
      <c r="A950" s="34">
        <v>1</v>
      </c>
      <c r="B950" s="39" t="s">
        <v>64</v>
      </c>
      <c r="C950" s="34"/>
      <c r="D950" s="34"/>
      <c r="E950" s="34"/>
      <c r="F950" s="34"/>
    </row>
    <row r="951" spans="1:6" ht="25.5" outlineLevel="1" x14ac:dyDescent="0.2">
      <c r="A951" s="34">
        <v>2</v>
      </c>
      <c r="B951" s="39" t="s">
        <v>1298</v>
      </c>
      <c r="C951" s="34"/>
      <c r="D951" s="34"/>
      <c r="E951" s="34"/>
      <c r="F951" s="34"/>
    </row>
    <row r="952" spans="1:6" ht="25.5" outlineLevel="1" x14ac:dyDescent="0.2">
      <c r="A952" s="34">
        <v>3</v>
      </c>
      <c r="B952" s="39" t="s">
        <v>1299</v>
      </c>
      <c r="C952" s="34"/>
      <c r="D952" s="34"/>
      <c r="E952" s="34"/>
      <c r="F952" s="34"/>
    </row>
    <row r="953" spans="1:6" outlineLevel="1" x14ac:dyDescent="0.2">
      <c r="A953" s="34">
        <v>4</v>
      </c>
      <c r="B953" s="39" t="s">
        <v>1300</v>
      </c>
      <c r="C953" s="34"/>
      <c r="D953" s="34"/>
      <c r="E953" s="34"/>
      <c r="F953" s="34"/>
    </row>
    <row r="954" spans="1:6" ht="25.5" outlineLevel="1" x14ac:dyDescent="0.2">
      <c r="A954" s="34">
        <v>5</v>
      </c>
      <c r="B954" s="39" t="s">
        <v>1301</v>
      </c>
      <c r="C954" s="34"/>
      <c r="D954" s="34"/>
      <c r="E954" s="34"/>
      <c r="F954" s="34"/>
    </row>
    <row r="955" spans="1:6" ht="25.5" outlineLevel="1" x14ac:dyDescent="0.2">
      <c r="A955" s="34">
        <v>6</v>
      </c>
      <c r="B955" s="39" t="s">
        <v>1302</v>
      </c>
      <c r="C955" s="34"/>
      <c r="D955" s="34"/>
      <c r="E955" s="34"/>
      <c r="F955" s="34"/>
    </row>
    <row r="956" spans="1:6" ht="25.5" outlineLevel="1" x14ac:dyDescent="0.2">
      <c r="A956" s="34">
        <v>7</v>
      </c>
      <c r="B956" s="39" t="s">
        <v>1303</v>
      </c>
      <c r="C956" s="34"/>
      <c r="D956" s="34"/>
      <c r="E956" s="34"/>
      <c r="F956" s="34"/>
    </row>
    <row r="957" spans="1:6" outlineLevel="1" x14ac:dyDescent="0.2">
      <c r="A957" s="34">
        <v>8</v>
      </c>
      <c r="B957" s="39" t="s">
        <v>1304</v>
      </c>
      <c r="C957" s="34"/>
      <c r="D957" s="34"/>
      <c r="E957" s="34"/>
      <c r="F957" s="34"/>
    </row>
    <row r="958" spans="1:6" outlineLevel="1" x14ac:dyDescent="0.2">
      <c r="A958" s="34"/>
      <c r="B958" s="34"/>
      <c r="C958" s="34"/>
      <c r="D958" s="34"/>
      <c r="E958" s="34"/>
      <c r="F958" s="34"/>
    </row>
    <row r="959" spans="1:6" outlineLevel="1" x14ac:dyDescent="0.2">
      <c r="A959" s="74" t="s">
        <v>66</v>
      </c>
      <c r="B959" s="74"/>
      <c r="C959" s="74"/>
      <c r="D959" s="74"/>
      <c r="E959" s="74"/>
      <c r="F959" s="74"/>
    </row>
    <row r="960" spans="1:6" ht="25.5" outlineLevel="1" x14ac:dyDescent="0.2">
      <c r="A960" s="34">
        <v>1</v>
      </c>
      <c r="B960" s="39" t="s">
        <v>67</v>
      </c>
      <c r="C960" s="34"/>
      <c r="D960" s="34"/>
      <c r="E960" s="34"/>
      <c r="F960" s="34"/>
    </row>
    <row r="961" spans="1:6" ht="25.5" outlineLevel="1" x14ac:dyDescent="0.2">
      <c r="A961" s="34">
        <v>2</v>
      </c>
      <c r="B961" s="39" t="s">
        <v>1305</v>
      </c>
      <c r="C961" s="34"/>
      <c r="D961" s="34"/>
      <c r="E961" s="34"/>
      <c r="F961" s="34"/>
    </row>
    <row r="962" spans="1:6" ht="25.5" outlineLevel="1" x14ac:dyDescent="0.2">
      <c r="A962" s="34">
        <v>3</v>
      </c>
      <c r="B962" s="39" t="s">
        <v>1306</v>
      </c>
      <c r="C962" s="34"/>
      <c r="D962" s="34"/>
      <c r="E962" s="34"/>
      <c r="F962" s="34"/>
    </row>
    <row r="963" spans="1:6" ht="25.5" outlineLevel="1" x14ac:dyDescent="0.2">
      <c r="A963" s="34">
        <v>4</v>
      </c>
      <c r="B963" s="39" t="s">
        <v>1307</v>
      </c>
      <c r="C963" s="34"/>
      <c r="D963" s="34"/>
      <c r="E963" s="34"/>
      <c r="F963" s="34"/>
    </row>
    <row r="964" spans="1:6" ht="25.5" outlineLevel="1" x14ac:dyDescent="0.2">
      <c r="A964" s="34">
        <v>5</v>
      </c>
      <c r="B964" s="39" t="s">
        <v>1308</v>
      </c>
      <c r="C964" s="34"/>
      <c r="D964" s="34"/>
      <c r="E964" s="34"/>
      <c r="F964" s="34"/>
    </row>
    <row r="965" spans="1:6" outlineLevel="1" x14ac:dyDescent="0.2">
      <c r="A965" s="34">
        <v>6</v>
      </c>
      <c r="B965" s="39" t="s">
        <v>1309</v>
      </c>
      <c r="C965" s="34"/>
      <c r="D965" s="34"/>
      <c r="E965" s="34"/>
      <c r="F965" s="34"/>
    </row>
    <row r="966" spans="1:6" outlineLevel="1" x14ac:dyDescent="0.2">
      <c r="A966" s="34"/>
      <c r="B966" s="34"/>
      <c r="C966" s="34"/>
      <c r="D966" s="34"/>
      <c r="E966" s="34"/>
      <c r="F966" s="34"/>
    </row>
    <row r="967" spans="1:6" outlineLevel="1" x14ac:dyDescent="0.2">
      <c r="A967" s="74" t="s">
        <v>69</v>
      </c>
      <c r="B967" s="74"/>
      <c r="C967" s="74"/>
      <c r="D967" s="74"/>
      <c r="E967" s="74"/>
      <c r="F967" s="74"/>
    </row>
    <row r="968" spans="1:6" outlineLevel="1" x14ac:dyDescent="0.2">
      <c r="A968" s="34">
        <v>1</v>
      </c>
      <c r="B968" s="39" t="s">
        <v>70</v>
      </c>
      <c r="C968" s="34"/>
      <c r="D968" s="34"/>
      <c r="E968" s="34"/>
      <c r="F968" s="34"/>
    </row>
    <row r="969" spans="1:6" outlineLevel="1" x14ac:dyDescent="0.2">
      <c r="A969" s="34">
        <v>2</v>
      </c>
      <c r="B969" s="39" t="s">
        <v>1310</v>
      </c>
      <c r="C969" s="34"/>
      <c r="D969" s="34"/>
      <c r="E969" s="34"/>
      <c r="F969" s="34"/>
    </row>
    <row r="970" spans="1:6" ht="38.25" outlineLevel="1" x14ac:dyDescent="0.2">
      <c r="A970" s="34">
        <v>3</v>
      </c>
      <c r="B970" s="39" t="s">
        <v>1311</v>
      </c>
      <c r="C970" s="34"/>
      <c r="D970" s="34"/>
      <c r="E970" s="34"/>
      <c r="F970" s="34"/>
    </row>
    <row r="971" spans="1:6" ht="25.5" outlineLevel="1" x14ac:dyDescent="0.2">
      <c r="A971" s="34">
        <v>4</v>
      </c>
      <c r="B971" s="39" t="s">
        <v>1312</v>
      </c>
      <c r="C971" s="34"/>
      <c r="D971" s="34"/>
      <c r="E971" s="34"/>
      <c r="F971" s="34"/>
    </row>
    <row r="972" spans="1:6" ht="25.5" outlineLevel="1" x14ac:dyDescent="0.2">
      <c r="A972" s="34">
        <v>5</v>
      </c>
      <c r="B972" s="39" t="s">
        <v>1313</v>
      </c>
      <c r="C972" s="34"/>
      <c r="D972" s="34"/>
      <c r="E972" s="34"/>
      <c r="F972" s="34"/>
    </row>
    <row r="973" spans="1:6" ht="25.5" outlineLevel="1" x14ac:dyDescent="0.2">
      <c r="A973" s="34">
        <v>6</v>
      </c>
      <c r="B973" s="39" t="s">
        <v>1314</v>
      </c>
      <c r="C973" s="34"/>
      <c r="D973" s="34"/>
      <c r="E973" s="34"/>
      <c r="F973" s="34"/>
    </row>
    <row r="974" spans="1:6" outlineLevel="1" x14ac:dyDescent="0.2">
      <c r="A974" s="34"/>
      <c r="B974" s="34"/>
      <c r="C974" s="34"/>
      <c r="D974" s="34"/>
      <c r="E974" s="34"/>
      <c r="F974" s="34"/>
    </row>
    <row r="975" spans="1:6" outlineLevel="1" x14ac:dyDescent="0.2">
      <c r="A975" s="74" t="s">
        <v>71</v>
      </c>
      <c r="B975" s="74"/>
      <c r="C975" s="74"/>
      <c r="D975" s="74"/>
      <c r="E975" s="74"/>
      <c r="F975" s="74"/>
    </row>
    <row r="976" spans="1:6" outlineLevel="1" x14ac:dyDescent="0.2">
      <c r="A976" s="34">
        <v>1</v>
      </c>
      <c r="B976" s="39" t="s">
        <v>73</v>
      </c>
      <c r="C976" s="34"/>
      <c r="D976" s="34"/>
      <c r="E976" s="34"/>
      <c r="F976" s="34"/>
    </row>
    <row r="977" spans="1:6" outlineLevel="1" x14ac:dyDescent="0.2">
      <c r="A977" s="34">
        <v>2</v>
      </c>
      <c r="B977" s="39" t="s">
        <v>1315</v>
      </c>
      <c r="C977" s="34"/>
      <c r="D977" s="34"/>
      <c r="E977" s="34"/>
      <c r="F977" s="34"/>
    </row>
    <row r="978" spans="1:6" ht="25.5" outlineLevel="1" x14ac:dyDescent="0.2">
      <c r="A978" s="34">
        <v>3</v>
      </c>
      <c r="B978" s="39" t="s">
        <v>1316</v>
      </c>
      <c r="C978" s="34"/>
      <c r="D978" s="34"/>
      <c r="E978" s="34"/>
      <c r="F978" s="34"/>
    </row>
    <row r="979" spans="1:6" ht="25.5" outlineLevel="1" x14ac:dyDescent="0.2">
      <c r="A979" s="34">
        <v>4</v>
      </c>
      <c r="B979" s="39" t="s">
        <v>1317</v>
      </c>
      <c r="C979" s="34"/>
      <c r="D979" s="34"/>
      <c r="E979" s="34"/>
      <c r="F979" s="34"/>
    </row>
    <row r="980" spans="1:6" ht="25.5" outlineLevel="1" x14ac:dyDescent="0.2">
      <c r="A980" s="34">
        <v>5</v>
      </c>
      <c r="B980" s="39" t="s">
        <v>1318</v>
      </c>
      <c r="C980" s="34"/>
      <c r="D980" s="34"/>
      <c r="E980" s="34"/>
      <c r="F980" s="34"/>
    </row>
    <row r="981" spans="1:6" outlineLevel="1" x14ac:dyDescent="0.2">
      <c r="A981" s="34"/>
      <c r="B981" s="34"/>
      <c r="C981" s="34"/>
      <c r="D981" s="34"/>
      <c r="E981" s="34"/>
      <c r="F981" s="34"/>
    </row>
    <row r="982" spans="1:6" outlineLevel="1" x14ac:dyDescent="0.2">
      <c r="A982" s="74" t="s">
        <v>74</v>
      </c>
      <c r="B982" s="74"/>
      <c r="C982" s="74"/>
      <c r="D982" s="74"/>
      <c r="E982" s="74"/>
      <c r="F982" s="74"/>
    </row>
    <row r="983" spans="1:6" outlineLevel="1" x14ac:dyDescent="0.2">
      <c r="A983" s="34">
        <v>1</v>
      </c>
      <c r="B983" s="39" t="s">
        <v>75</v>
      </c>
      <c r="C983" s="34"/>
      <c r="D983" s="34"/>
      <c r="E983" s="34"/>
      <c r="F983" s="34"/>
    </row>
    <row r="984" spans="1:6" outlineLevel="1" x14ac:dyDescent="0.2">
      <c r="A984" s="34">
        <v>2</v>
      </c>
      <c r="B984" s="39" t="s">
        <v>1319</v>
      </c>
      <c r="C984" s="34"/>
      <c r="D984" s="34"/>
      <c r="E984" s="34"/>
      <c r="F984" s="34"/>
    </row>
    <row r="985" spans="1:6" ht="38.25" outlineLevel="1" x14ac:dyDescent="0.2">
      <c r="A985" s="34">
        <v>3</v>
      </c>
      <c r="B985" s="39" t="s">
        <v>1320</v>
      </c>
      <c r="C985" s="34"/>
      <c r="D985" s="34"/>
      <c r="E985" s="34"/>
      <c r="F985" s="34"/>
    </row>
    <row r="986" spans="1:6" outlineLevel="1" x14ac:dyDescent="0.2">
      <c r="A986" s="34">
        <v>4</v>
      </c>
      <c r="B986" s="39" t="s">
        <v>1321</v>
      </c>
      <c r="C986" s="34"/>
      <c r="D986" s="34"/>
      <c r="E986" s="34"/>
      <c r="F986" s="34"/>
    </row>
    <row r="987" spans="1:6" ht="25.5" outlineLevel="1" x14ac:dyDescent="0.2">
      <c r="A987" s="34">
        <v>5</v>
      </c>
      <c r="B987" s="39" t="s">
        <v>1322</v>
      </c>
      <c r="C987" s="34"/>
      <c r="D987" s="34"/>
      <c r="E987" s="34"/>
      <c r="F987" s="34"/>
    </row>
    <row r="988" spans="1:6" ht="38.25" outlineLevel="1" x14ac:dyDescent="0.2">
      <c r="A988" s="34">
        <v>6</v>
      </c>
      <c r="B988" s="39" t="s">
        <v>1323</v>
      </c>
      <c r="C988" s="34"/>
      <c r="D988" s="34"/>
      <c r="E988" s="34"/>
      <c r="F988" s="34"/>
    </row>
    <row r="989" spans="1:6" outlineLevel="1" x14ac:dyDescent="0.2">
      <c r="A989" s="34"/>
      <c r="B989" s="34"/>
      <c r="C989" s="34"/>
      <c r="D989" s="34"/>
      <c r="E989" s="34"/>
      <c r="F989" s="34"/>
    </row>
    <row r="990" spans="1:6" outlineLevel="1" x14ac:dyDescent="0.2">
      <c r="A990" s="74" t="s">
        <v>76</v>
      </c>
      <c r="B990" s="74"/>
      <c r="C990" s="74"/>
      <c r="D990" s="74"/>
      <c r="E990" s="74"/>
      <c r="F990" s="74"/>
    </row>
    <row r="991" spans="1:6" outlineLevel="1" x14ac:dyDescent="0.2">
      <c r="A991" s="34">
        <v>1</v>
      </c>
      <c r="B991" s="39" t="s">
        <v>77</v>
      </c>
      <c r="C991" s="34"/>
      <c r="D991" s="34"/>
      <c r="E991" s="34"/>
      <c r="F991" s="34"/>
    </row>
    <row r="992" spans="1:6" outlineLevel="1" x14ac:dyDescent="0.2">
      <c r="A992" s="34">
        <v>2</v>
      </c>
      <c r="B992" s="39" t="s">
        <v>1324</v>
      </c>
      <c r="C992" s="34"/>
      <c r="D992" s="34"/>
      <c r="E992" s="34"/>
      <c r="F992" s="34"/>
    </row>
    <row r="993" spans="1:6" ht="38.25" outlineLevel="1" x14ac:dyDescent="0.2">
      <c r="A993" s="34">
        <v>3</v>
      </c>
      <c r="B993" s="39" t="s">
        <v>1325</v>
      </c>
      <c r="C993" s="34"/>
      <c r="D993" s="34"/>
      <c r="E993" s="34"/>
      <c r="F993" s="34"/>
    </row>
    <row r="994" spans="1:6" outlineLevel="1" x14ac:dyDescent="0.2">
      <c r="A994" s="34">
        <v>4</v>
      </c>
      <c r="B994" s="39" t="s">
        <v>1326</v>
      </c>
      <c r="C994" s="34"/>
      <c r="D994" s="34"/>
      <c r="E994" s="34"/>
      <c r="F994" s="34"/>
    </row>
    <row r="995" spans="1:6" outlineLevel="1" x14ac:dyDescent="0.2">
      <c r="A995" s="34">
        <v>5</v>
      </c>
      <c r="B995" s="39" t="s">
        <v>1327</v>
      </c>
      <c r="C995" s="34"/>
      <c r="D995" s="34"/>
      <c r="E995" s="34"/>
      <c r="F995" s="34"/>
    </row>
    <row r="996" spans="1:6" ht="25.5" outlineLevel="1" x14ac:dyDescent="0.2">
      <c r="A996" s="34">
        <v>6</v>
      </c>
      <c r="B996" s="39" t="s">
        <v>1328</v>
      </c>
      <c r="C996" s="34"/>
      <c r="D996" s="34"/>
      <c r="E996" s="34"/>
      <c r="F996" s="34"/>
    </row>
    <row r="997" spans="1:6" outlineLevel="1" x14ac:dyDescent="0.2">
      <c r="A997" s="34"/>
      <c r="B997" s="34"/>
      <c r="C997" s="34"/>
      <c r="D997" s="34"/>
      <c r="E997" s="34"/>
      <c r="F997" s="34"/>
    </row>
    <row r="998" spans="1:6" outlineLevel="1" x14ac:dyDescent="0.2">
      <c r="A998" s="74" t="s">
        <v>78</v>
      </c>
      <c r="B998" s="74"/>
      <c r="C998" s="74"/>
      <c r="D998" s="74"/>
      <c r="E998" s="74"/>
      <c r="F998" s="74"/>
    </row>
    <row r="999" spans="1:6" outlineLevel="1" x14ac:dyDescent="0.2">
      <c r="A999" s="34">
        <v>1</v>
      </c>
      <c r="B999" s="39" t="s">
        <v>79</v>
      </c>
      <c r="C999" s="34"/>
      <c r="D999" s="34"/>
      <c r="E999" s="34"/>
      <c r="F999" s="34"/>
    </row>
    <row r="1000" spans="1:6" outlineLevel="1" x14ac:dyDescent="0.2">
      <c r="A1000" s="34">
        <v>2</v>
      </c>
      <c r="B1000" s="39" t="s">
        <v>1329</v>
      </c>
      <c r="C1000" s="34"/>
      <c r="D1000" s="34"/>
      <c r="E1000" s="34"/>
      <c r="F1000" s="34"/>
    </row>
    <row r="1001" spans="1:6" ht="25.5" outlineLevel="1" x14ac:dyDescent="0.2">
      <c r="A1001" s="34">
        <v>3</v>
      </c>
      <c r="B1001" s="39" t="s">
        <v>1330</v>
      </c>
      <c r="C1001" s="34"/>
      <c r="D1001" s="34"/>
      <c r="E1001" s="34"/>
      <c r="F1001" s="34"/>
    </row>
    <row r="1002" spans="1:6" ht="25.5" outlineLevel="1" x14ac:dyDescent="0.2">
      <c r="A1002" s="34">
        <v>4</v>
      </c>
      <c r="B1002" s="39" t="s">
        <v>1331</v>
      </c>
      <c r="C1002" s="34"/>
      <c r="D1002" s="34"/>
      <c r="E1002" s="34"/>
      <c r="F1002" s="34"/>
    </row>
    <row r="1003" spans="1:6" ht="38.25" outlineLevel="1" x14ac:dyDescent="0.2">
      <c r="A1003" s="34">
        <v>5</v>
      </c>
      <c r="B1003" s="39" t="s">
        <v>1332</v>
      </c>
      <c r="C1003" s="34"/>
      <c r="D1003" s="34"/>
      <c r="E1003" s="34"/>
      <c r="F1003" s="34"/>
    </row>
    <row r="1004" spans="1:6" ht="51" outlineLevel="1" x14ac:dyDescent="0.2">
      <c r="A1004" s="34">
        <v>6</v>
      </c>
      <c r="B1004" s="39" t="s">
        <v>1333</v>
      </c>
      <c r="C1004" s="34"/>
      <c r="D1004" s="34"/>
      <c r="E1004" s="34"/>
      <c r="F1004" s="34"/>
    </row>
    <row r="1005" spans="1:6" ht="25.5" outlineLevel="1" x14ac:dyDescent="0.2">
      <c r="A1005" s="34">
        <v>7</v>
      </c>
      <c r="B1005" s="39" t="s">
        <v>1334</v>
      </c>
      <c r="C1005" s="34"/>
      <c r="D1005" s="34"/>
      <c r="E1005" s="34"/>
      <c r="F1005" s="34"/>
    </row>
    <row r="1006" spans="1:6" ht="38.25" outlineLevel="1" x14ac:dyDescent="0.2">
      <c r="A1006" s="34">
        <v>8</v>
      </c>
      <c r="B1006" s="39" t="s">
        <v>1335</v>
      </c>
      <c r="C1006" s="34"/>
      <c r="D1006" s="34"/>
      <c r="E1006" s="34"/>
      <c r="F1006" s="34"/>
    </row>
    <row r="1007" spans="1:6" outlineLevel="1" x14ac:dyDescent="0.2">
      <c r="A1007" s="34">
        <v>9</v>
      </c>
      <c r="B1007" s="39" t="s">
        <v>1336</v>
      </c>
      <c r="C1007" s="34"/>
      <c r="D1007" s="34"/>
      <c r="E1007" s="34"/>
      <c r="F1007" s="34"/>
    </row>
    <row r="1008" spans="1:6" ht="25.5" outlineLevel="1" x14ac:dyDescent="0.2">
      <c r="A1008" s="34">
        <v>10</v>
      </c>
      <c r="B1008" s="39" t="s">
        <v>1337</v>
      </c>
      <c r="C1008" s="34"/>
      <c r="D1008" s="34"/>
      <c r="E1008" s="34"/>
      <c r="F1008" s="34"/>
    </row>
    <row r="1009" spans="1:6" outlineLevel="1" x14ac:dyDescent="0.2">
      <c r="A1009" s="34"/>
      <c r="B1009" s="34"/>
      <c r="C1009" s="34"/>
      <c r="D1009" s="34"/>
      <c r="E1009" s="34"/>
      <c r="F1009" s="34"/>
    </row>
    <row r="1010" spans="1:6" outlineLevel="1" x14ac:dyDescent="0.2">
      <c r="A1010" s="74" t="s">
        <v>80</v>
      </c>
      <c r="B1010" s="74"/>
      <c r="C1010" s="74"/>
      <c r="D1010" s="74"/>
      <c r="E1010" s="74"/>
      <c r="F1010" s="74"/>
    </row>
    <row r="1011" spans="1:6" ht="25.5" outlineLevel="1" x14ac:dyDescent="0.2">
      <c r="A1011" s="34">
        <v>1</v>
      </c>
      <c r="B1011" s="39" t="s">
        <v>81</v>
      </c>
      <c r="C1011" s="34"/>
      <c r="D1011" s="34"/>
      <c r="E1011" s="34"/>
      <c r="F1011" s="34"/>
    </row>
    <row r="1012" spans="1:6" outlineLevel="1" x14ac:dyDescent="0.2">
      <c r="A1012" s="34">
        <v>2</v>
      </c>
      <c r="B1012" s="39" t="s">
        <v>1338</v>
      </c>
      <c r="C1012" s="34"/>
      <c r="D1012" s="34"/>
      <c r="E1012" s="34"/>
      <c r="F1012" s="34"/>
    </row>
    <row r="1013" spans="1:6" ht="25.5" outlineLevel="1" x14ac:dyDescent="0.2">
      <c r="A1013" s="34">
        <v>3</v>
      </c>
      <c r="B1013" s="39" t="s">
        <v>1339</v>
      </c>
      <c r="C1013" s="34"/>
      <c r="D1013" s="34"/>
      <c r="E1013" s="34"/>
      <c r="F1013" s="34"/>
    </row>
    <row r="1014" spans="1:6" ht="25.5" outlineLevel="1" x14ac:dyDescent="0.2">
      <c r="A1014" s="34">
        <v>4</v>
      </c>
      <c r="B1014" s="39" t="s">
        <v>1340</v>
      </c>
      <c r="C1014" s="34"/>
      <c r="D1014" s="34"/>
      <c r="E1014" s="34"/>
      <c r="F1014" s="34"/>
    </row>
    <row r="1015" spans="1:6" ht="38.25" outlineLevel="1" x14ac:dyDescent="0.2">
      <c r="A1015" s="34">
        <v>5</v>
      </c>
      <c r="B1015" s="39" t="s">
        <v>1341</v>
      </c>
      <c r="C1015" s="34"/>
      <c r="D1015" s="34"/>
      <c r="E1015" s="34"/>
      <c r="F1015" s="34"/>
    </row>
    <row r="1016" spans="1:6" ht="25.5" outlineLevel="1" x14ac:dyDescent="0.2">
      <c r="A1016" s="34">
        <v>6</v>
      </c>
      <c r="B1016" s="39" t="s">
        <v>1342</v>
      </c>
      <c r="C1016" s="34"/>
      <c r="D1016" s="34"/>
      <c r="E1016" s="34"/>
      <c r="F1016" s="34"/>
    </row>
    <row r="1017" spans="1:6" ht="25.5" outlineLevel="1" x14ac:dyDescent="0.2">
      <c r="A1017" s="34">
        <v>7</v>
      </c>
      <c r="B1017" s="39" t="s">
        <v>1343</v>
      </c>
      <c r="C1017" s="34"/>
      <c r="D1017" s="34"/>
      <c r="E1017" s="34"/>
      <c r="F1017" s="34"/>
    </row>
    <row r="1018" spans="1:6" outlineLevel="1" x14ac:dyDescent="0.2">
      <c r="A1018" s="34">
        <v>8</v>
      </c>
      <c r="B1018" s="39" t="s">
        <v>1344</v>
      </c>
      <c r="C1018" s="34"/>
      <c r="D1018" s="34"/>
      <c r="E1018" s="34"/>
      <c r="F1018" s="34"/>
    </row>
    <row r="1019" spans="1:6" outlineLevel="1" x14ac:dyDescent="0.2">
      <c r="A1019" s="34">
        <v>9</v>
      </c>
      <c r="B1019" s="39" t="s">
        <v>1345</v>
      </c>
      <c r="C1019" s="34"/>
      <c r="D1019" s="34"/>
      <c r="E1019" s="34"/>
      <c r="F1019" s="34"/>
    </row>
    <row r="1020" spans="1:6" ht="25.5" outlineLevel="1" x14ac:dyDescent="0.2">
      <c r="A1020" s="34">
        <v>10</v>
      </c>
      <c r="B1020" s="39" t="s">
        <v>1346</v>
      </c>
      <c r="C1020" s="34"/>
      <c r="D1020" s="34"/>
      <c r="E1020" s="34"/>
      <c r="F1020" s="34"/>
    </row>
    <row r="1021" spans="1:6" outlineLevel="1" x14ac:dyDescent="0.2">
      <c r="A1021" s="34"/>
      <c r="B1021" s="34"/>
      <c r="C1021" s="34"/>
      <c r="D1021" s="34"/>
      <c r="E1021" s="34"/>
      <c r="F1021" s="34"/>
    </row>
    <row r="1022" spans="1:6" outlineLevel="1" x14ac:dyDescent="0.2">
      <c r="A1022" s="74" t="s">
        <v>83</v>
      </c>
      <c r="B1022" s="74"/>
      <c r="C1022" s="74"/>
      <c r="D1022" s="74"/>
      <c r="E1022" s="74"/>
      <c r="F1022" s="74"/>
    </row>
    <row r="1023" spans="1:6" outlineLevel="1" x14ac:dyDescent="0.2">
      <c r="A1023" s="34">
        <v>1</v>
      </c>
      <c r="B1023" s="39" t="s">
        <v>85</v>
      </c>
      <c r="C1023" s="34"/>
      <c r="D1023" s="34"/>
      <c r="E1023" s="34"/>
      <c r="F1023" s="34"/>
    </row>
    <row r="1024" spans="1:6" ht="38.25" outlineLevel="1" x14ac:dyDescent="0.2">
      <c r="A1024" s="34">
        <v>2</v>
      </c>
      <c r="B1024" s="39" t="s">
        <v>1347</v>
      </c>
      <c r="C1024" s="34"/>
      <c r="D1024" s="34"/>
      <c r="E1024" s="34"/>
      <c r="F1024" s="34"/>
    </row>
    <row r="1025" spans="1:6" ht="25.5" outlineLevel="1" x14ac:dyDescent="0.2">
      <c r="A1025" s="34">
        <v>3</v>
      </c>
      <c r="B1025" s="39" t="s">
        <v>1348</v>
      </c>
      <c r="C1025" s="34"/>
      <c r="D1025" s="34"/>
      <c r="E1025" s="34"/>
      <c r="F1025" s="34"/>
    </row>
    <row r="1026" spans="1:6" ht="25.5" outlineLevel="1" x14ac:dyDescent="0.2">
      <c r="A1026" s="34">
        <v>4</v>
      </c>
      <c r="B1026" s="39" t="s">
        <v>1349</v>
      </c>
      <c r="C1026" s="34"/>
      <c r="D1026" s="34"/>
      <c r="E1026" s="34"/>
      <c r="F1026" s="34"/>
    </row>
    <row r="1027" spans="1:6" ht="38.25" outlineLevel="1" x14ac:dyDescent="0.2">
      <c r="A1027" s="34">
        <v>5</v>
      </c>
      <c r="B1027" s="39" t="s">
        <v>1350</v>
      </c>
      <c r="C1027" s="34"/>
      <c r="D1027" s="34"/>
      <c r="E1027" s="34"/>
      <c r="F1027" s="34"/>
    </row>
    <row r="1028" spans="1:6" outlineLevel="1" x14ac:dyDescent="0.2">
      <c r="A1028" s="34">
        <v>6</v>
      </c>
      <c r="B1028" s="39" t="s">
        <v>1351</v>
      </c>
      <c r="C1028" s="34"/>
      <c r="D1028" s="34"/>
      <c r="E1028" s="34"/>
      <c r="F1028" s="34"/>
    </row>
    <row r="1029" spans="1:6" outlineLevel="1" x14ac:dyDescent="0.2">
      <c r="A1029" s="34"/>
      <c r="B1029" s="34"/>
      <c r="C1029" s="34"/>
      <c r="D1029" s="34"/>
      <c r="E1029" s="34"/>
      <c r="F1029" s="34"/>
    </row>
    <row r="1030" spans="1:6" outlineLevel="1" x14ac:dyDescent="0.2">
      <c r="A1030" s="74" t="s">
        <v>86</v>
      </c>
      <c r="B1030" s="74"/>
      <c r="C1030" s="74"/>
      <c r="D1030" s="74"/>
      <c r="E1030" s="74"/>
      <c r="F1030" s="74"/>
    </row>
    <row r="1031" spans="1:6" outlineLevel="1" x14ac:dyDescent="0.2">
      <c r="A1031" s="34">
        <v>1</v>
      </c>
      <c r="B1031" s="39" t="s">
        <v>87</v>
      </c>
      <c r="C1031" s="34"/>
      <c r="D1031" s="34"/>
      <c r="E1031" s="34"/>
      <c r="F1031" s="34"/>
    </row>
    <row r="1032" spans="1:6" outlineLevel="1" x14ac:dyDescent="0.2">
      <c r="A1032" s="34">
        <v>2</v>
      </c>
      <c r="B1032" s="39" t="s">
        <v>1352</v>
      </c>
      <c r="C1032" s="34"/>
      <c r="D1032" s="34"/>
      <c r="E1032" s="34"/>
      <c r="F1032" s="34"/>
    </row>
    <row r="1033" spans="1:6" ht="25.5" outlineLevel="1" x14ac:dyDescent="0.2">
      <c r="A1033" s="34">
        <v>3</v>
      </c>
      <c r="B1033" s="39" t="s">
        <v>1353</v>
      </c>
      <c r="C1033" s="34"/>
      <c r="D1033" s="34"/>
      <c r="E1033" s="34"/>
      <c r="F1033" s="34"/>
    </row>
    <row r="1034" spans="1:6" outlineLevel="1" x14ac:dyDescent="0.2">
      <c r="A1034" s="34">
        <v>4</v>
      </c>
      <c r="B1034" s="39" t="s">
        <v>1354</v>
      </c>
      <c r="C1034" s="34"/>
      <c r="D1034" s="34"/>
      <c r="E1034" s="34"/>
      <c r="F1034" s="34"/>
    </row>
    <row r="1035" spans="1:6" ht="63.75" outlineLevel="1" x14ac:dyDescent="0.2">
      <c r="A1035" s="34">
        <v>5</v>
      </c>
      <c r="B1035" s="39" t="s">
        <v>1355</v>
      </c>
      <c r="C1035" s="34"/>
      <c r="D1035" s="34"/>
      <c r="E1035" s="34"/>
      <c r="F1035" s="34"/>
    </row>
    <row r="1036" spans="1:6" outlineLevel="1" x14ac:dyDescent="0.2">
      <c r="A1036" s="34">
        <v>6</v>
      </c>
      <c r="B1036" s="39" t="s">
        <v>1356</v>
      </c>
      <c r="C1036" s="34"/>
      <c r="D1036" s="34"/>
      <c r="E1036" s="34"/>
      <c r="F1036" s="34"/>
    </row>
    <row r="1037" spans="1:6" ht="25.5" outlineLevel="1" x14ac:dyDescent="0.2">
      <c r="A1037" s="34">
        <v>7</v>
      </c>
      <c r="B1037" s="39" t="s">
        <v>1357</v>
      </c>
      <c r="C1037" s="34"/>
      <c r="D1037" s="34"/>
      <c r="E1037" s="34"/>
      <c r="F1037" s="34"/>
    </row>
    <row r="1038" spans="1:6" outlineLevel="1" x14ac:dyDescent="0.2">
      <c r="A1038" s="34"/>
      <c r="B1038" s="34"/>
      <c r="C1038" s="34"/>
      <c r="D1038" s="34"/>
      <c r="E1038" s="34"/>
      <c r="F1038" s="34"/>
    </row>
    <row r="1039" spans="1:6" outlineLevel="1" x14ac:dyDescent="0.2">
      <c r="A1039" s="74" t="s">
        <v>88</v>
      </c>
      <c r="B1039" s="74"/>
      <c r="C1039" s="74"/>
      <c r="D1039" s="74"/>
      <c r="E1039" s="74"/>
      <c r="F1039" s="74"/>
    </row>
    <row r="1040" spans="1:6" outlineLevel="1" x14ac:dyDescent="0.2">
      <c r="A1040" s="34">
        <v>1</v>
      </c>
      <c r="B1040" s="39" t="s">
        <v>89</v>
      </c>
      <c r="C1040" s="34"/>
      <c r="D1040" s="34"/>
      <c r="E1040" s="34"/>
      <c r="F1040" s="34"/>
    </row>
    <row r="1041" spans="1:6" ht="25.5" outlineLevel="1" x14ac:dyDescent="0.2">
      <c r="A1041" s="34">
        <v>2</v>
      </c>
      <c r="B1041" s="39" t="s">
        <v>1358</v>
      </c>
      <c r="C1041" s="34"/>
      <c r="D1041" s="34"/>
      <c r="E1041" s="34"/>
      <c r="F1041" s="34"/>
    </row>
    <row r="1042" spans="1:6" outlineLevel="1" x14ac:dyDescent="0.2">
      <c r="A1042" s="34">
        <v>3</v>
      </c>
      <c r="B1042" s="39" t="s">
        <v>1359</v>
      </c>
      <c r="C1042" s="34"/>
      <c r="D1042" s="34"/>
      <c r="E1042" s="34"/>
      <c r="F1042" s="34"/>
    </row>
    <row r="1043" spans="1:6" ht="25.5" outlineLevel="1" x14ac:dyDescent="0.2">
      <c r="A1043" s="34">
        <v>4</v>
      </c>
      <c r="B1043" s="39" t="s">
        <v>1360</v>
      </c>
      <c r="C1043" s="34"/>
      <c r="D1043" s="34"/>
      <c r="E1043" s="34"/>
      <c r="F1043" s="34"/>
    </row>
    <row r="1044" spans="1:6" ht="25.5" outlineLevel="1" x14ac:dyDescent="0.2">
      <c r="A1044" s="34">
        <v>5</v>
      </c>
      <c r="B1044" s="39" t="s">
        <v>1361</v>
      </c>
      <c r="C1044" s="34"/>
      <c r="D1044" s="34"/>
      <c r="E1044" s="34"/>
      <c r="F1044" s="34"/>
    </row>
    <row r="1045" spans="1:6" ht="25.5" outlineLevel="1" x14ac:dyDescent="0.2">
      <c r="A1045" s="34">
        <v>6</v>
      </c>
      <c r="B1045" s="39" t="s">
        <v>1362</v>
      </c>
      <c r="C1045" s="34"/>
      <c r="D1045" s="34"/>
      <c r="E1045" s="34"/>
      <c r="F1045" s="34"/>
    </row>
    <row r="1046" spans="1:6" outlineLevel="1" x14ac:dyDescent="0.2">
      <c r="A1046" s="34">
        <v>7</v>
      </c>
      <c r="B1046" s="39" t="s">
        <v>1363</v>
      </c>
      <c r="C1046" s="34"/>
      <c r="D1046" s="34"/>
      <c r="E1046" s="34"/>
      <c r="F1046" s="34"/>
    </row>
    <row r="1047" spans="1:6" ht="25.5" outlineLevel="1" x14ac:dyDescent="0.2">
      <c r="A1047" s="34">
        <v>8</v>
      </c>
      <c r="B1047" s="39" t="s">
        <v>1364</v>
      </c>
      <c r="C1047" s="34"/>
      <c r="D1047" s="34"/>
      <c r="E1047" s="34"/>
      <c r="F1047" s="34"/>
    </row>
    <row r="1048" spans="1:6" outlineLevel="1" x14ac:dyDescent="0.2">
      <c r="A1048" s="34"/>
      <c r="B1048" s="34"/>
      <c r="C1048" s="34"/>
      <c r="D1048" s="34"/>
      <c r="E1048" s="34"/>
      <c r="F1048" s="34"/>
    </row>
    <row r="1049" spans="1:6" outlineLevel="1" x14ac:dyDescent="0.2">
      <c r="A1049" s="74" t="s">
        <v>90</v>
      </c>
      <c r="B1049" s="74"/>
      <c r="C1049" s="74"/>
      <c r="D1049" s="74"/>
      <c r="E1049" s="74"/>
      <c r="F1049" s="74"/>
    </row>
    <row r="1050" spans="1:6" outlineLevel="1" x14ac:dyDescent="0.2">
      <c r="A1050" s="34">
        <v>1</v>
      </c>
      <c r="B1050" s="39" t="s">
        <v>91</v>
      </c>
      <c r="C1050" s="34"/>
      <c r="D1050" s="34"/>
      <c r="E1050" s="34"/>
      <c r="F1050" s="34"/>
    </row>
    <row r="1051" spans="1:6" ht="25.5" outlineLevel="1" x14ac:dyDescent="0.2">
      <c r="A1051" s="34">
        <v>2</v>
      </c>
      <c r="B1051" s="39" t="s">
        <v>1358</v>
      </c>
      <c r="C1051" s="34"/>
      <c r="D1051" s="34"/>
      <c r="E1051" s="34"/>
      <c r="F1051" s="34"/>
    </row>
    <row r="1052" spans="1:6" outlineLevel="1" x14ac:dyDescent="0.2">
      <c r="A1052" s="34">
        <v>3</v>
      </c>
      <c r="B1052" s="39" t="s">
        <v>1359</v>
      </c>
      <c r="C1052" s="34"/>
      <c r="D1052" s="34"/>
      <c r="E1052" s="34"/>
      <c r="F1052" s="34"/>
    </row>
    <row r="1053" spans="1:6" ht="25.5" outlineLevel="1" x14ac:dyDescent="0.2">
      <c r="A1053" s="34">
        <v>4</v>
      </c>
      <c r="B1053" s="39" t="s">
        <v>1360</v>
      </c>
      <c r="C1053" s="34"/>
      <c r="D1053" s="34"/>
      <c r="E1053" s="34"/>
      <c r="F1053" s="34"/>
    </row>
    <row r="1054" spans="1:6" ht="25.5" outlineLevel="1" x14ac:dyDescent="0.2">
      <c r="A1054" s="34">
        <v>5</v>
      </c>
      <c r="B1054" s="39" t="s">
        <v>1361</v>
      </c>
      <c r="C1054" s="34"/>
      <c r="D1054" s="34"/>
      <c r="E1054" s="34"/>
      <c r="F1054" s="34"/>
    </row>
    <row r="1055" spans="1:6" ht="25.5" outlineLevel="1" x14ac:dyDescent="0.2">
      <c r="A1055" s="34">
        <v>6</v>
      </c>
      <c r="B1055" s="39" t="s">
        <v>1362</v>
      </c>
      <c r="C1055" s="34"/>
      <c r="D1055" s="34"/>
      <c r="E1055" s="34"/>
      <c r="F1055" s="34"/>
    </row>
    <row r="1056" spans="1:6" outlineLevel="1" x14ac:dyDescent="0.2">
      <c r="A1056" s="34">
        <v>7</v>
      </c>
      <c r="B1056" s="39" t="s">
        <v>1363</v>
      </c>
      <c r="C1056" s="34"/>
      <c r="D1056" s="34"/>
      <c r="E1056" s="34"/>
      <c r="F1056" s="34"/>
    </row>
    <row r="1057" spans="1:6" ht="25.5" outlineLevel="1" x14ac:dyDescent="0.2">
      <c r="A1057" s="34">
        <v>8</v>
      </c>
      <c r="B1057" s="39" t="s">
        <v>1364</v>
      </c>
      <c r="C1057" s="34"/>
      <c r="D1057" s="34"/>
      <c r="E1057" s="34"/>
      <c r="F1057" s="34"/>
    </row>
    <row r="1058" spans="1:6" outlineLevel="1" x14ac:dyDescent="0.2">
      <c r="A1058" s="34"/>
      <c r="B1058" s="34"/>
      <c r="C1058" s="34"/>
      <c r="D1058" s="34"/>
      <c r="E1058" s="34"/>
      <c r="F1058" s="34"/>
    </row>
    <row r="1059" spans="1:6" outlineLevel="1" x14ac:dyDescent="0.2">
      <c r="A1059" s="74" t="s">
        <v>92</v>
      </c>
      <c r="B1059" s="74"/>
      <c r="C1059" s="74"/>
      <c r="D1059" s="74"/>
      <c r="E1059" s="74"/>
      <c r="F1059" s="74"/>
    </row>
    <row r="1060" spans="1:6" outlineLevel="1" x14ac:dyDescent="0.2">
      <c r="A1060" s="34">
        <v>1</v>
      </c>
      <c r="B1060" s="39" t="s">
        <v>94</v>
      </c>
      <c r="C1060" s="34"/>
      <c r="D1060" s="34"/>
      <c r="E1060" s="34"/>
      <c r="F1060" s="34"/>
    </row>
    <row r="1061" spans="1:6" ht="25.5" outlineLevel="1" x14ac:dyDescent="0.2">
      <c r="A1061" s="34">
        <v>2</v>
      </c>
      <c r="B1061" s="39" t="s">
        <v>1365</v>
      </c>
      <c r="C1061" s="34"/>
      <c r="D1061" s="34"/>
      <c r="E1061" s="34"/>
      <c r="F1061" s="34"/>
    </row>
    <row r="1062" spans="1:6" ht="25.5" outlineLevel="1" x14ac:dyDescent="0.2">
      <c r="A1062" s="34">
        <v>3</v>
      </c>
      <c r="B1062" s="39" t="s">
        <v>1366</v>
      </c>
      <c r="C1062" s="34"/>
      <c r="D1062" s="34"/>
      <c r="E1062" s="34"/>
      <c r="F1062" s="34"/>
    </row>
    <row r="1063" spans="1:6" ht="25.5" outlineLevel="1" x14ac:dyDescent="0.2">
      <c r="A1063" s="34">
        <v>4</v>
      </c>
      <c r="B1063" s="39" t="s">
        <v>1367</v>
      </c>
      <c r="C1063" s="34"/>
      <c r="D1063" s="34"/>
      <c r="E1063" s="34"/>
      <c r="F1063" s="34"/>
    </row>
    <row r="1064" spans="1:6" outlineLevel="1" x14ac:dyDescent="0.2">
      <c r="A1064" s="34">
        <v>5</v>
      </c>
      <c r="B1064" s="39" t="s">
        <v>1368</v>
      </c>
      <c r="C1064" s="34"/>
      <c r="D1064" s="34"/>
      <c r="E1064" s="34"/>
      <c r="F1064" s="34"/>
    </row>
    <row r="1065" spans="1:6" ht="25.5" outlineLevel="1" x14ac:dyDescent="0.2">
      <c r="A1065" s="34">
        <v>6</v>
      </c>
      <c r="B1065" s="39" t="s">
        <v>1369</v>
      </c>
      <c r="C1065" s="34"/>
      <c r="D1065" s="34"/>
      <c r="E1065" s="34"/>
      <c r="F1065" s="34"/>
    </row>
    <row r="1066" spans="1:6" outlineLevel="1" x14ac:dyDescent="0.2">
      <c r="A1066" s="34"/>
      <c r="B1066" s="34"/>
      <c r="C1066" s="34"/>
      <c r="D1066" s="34"/>
      <c r="E1066" s="34"/>
      <c r="F1066" s="34"/>
    </row>
    <row r="1067" spans="1:6" outlineLevel="1" x14ac:dyDescent="0.2">
      <c r="A1067" s="74" t="s">
        <v>95</v>
      </c>
      <c r="B1067" s="74"/>
      <c r="C1067" s="74"/>
      <c r="D1067" s="74"/>
      <c r="E1067" s="74"/>
      <c r="F1067" s="74"/>
    </row>
    <row r="1068" spans="1:6" outlineLevel="1" x14ac:dyDescent="0.2">
      <c r="A1068" s="34">
        <v>1</v>
      </c>
      <c r="B1068" s="39" t="s">
        <v>96</v>
      </c>
      <c r="C1068" s="34"/>
      <c r="D1068" s="34"/>
      <c r="E1068" s="34"/>
      <c r="F1068" s="34"/>
    </row>
    <row r="1069" spans="1:6" ht="25.5" outlineLevel="1" x14ac:dyDescent="0.2">
      <c r="A1069" s="34">
        <v>2</v>
      </c>
      <c r="B1069" s="39" t="s">
        <v>1370</v>
      </c>
      <c r="C1069" s="34"/>
      <c r="D1069" s="34"/>
      <c r="E1069" s="34"/>
      <c r="F1069" s="34"/>
    </row>
    <row r="1070" spans="1:6" outlineLevel="1" x14ac:dyDescent="0.2">
      <c r="A1070" s="34">
        <v>3</v>
      </c>
      <c r="B1070" s="39" t="s">
        <v>1371</v>
      </c>
      <c r="C1070" s="34"/>
      <c r="D1070" s="34"/>
      <c r="E1070" s="34"/>
      <c r="F1070" s="34"/>
    </row>
    <row r="1071" spans="1:6" ht="25.5" outlineLevel="1" x14ac:dyDescent="0.2">
      <c r="A1071" s="34">
        <v>4</v>
      </c>
      <c r="B1071" s="39" t="s">
        <v>1372</v>
      </c>
      <c r="C1071" s="34"/>
      <c r="D1071" s="34"/>
      <c r="E1071" s="34"/>
      <c r="F1071" s="34"/>
    </row>
    <row r="1072" spans="1:6" outlineLevel="1" x14ac:dyDescent="0.2">
      <c r="A1072" s="34">
        <v>5</v>
      </c>
      <c r="B1072" s="39" t="s">
        <v>1373</v>
      </c>
      <c r="C1072" s="34"/>
      <c r="D1072" s="34"/>
      <c r="E1072" s="34"/>
      <c r="F1072" s="34"/>
    </row>
    <row r="1073" spans="1:6" outlineLevel="1" x14ac:dyDescent="0.2">
      <c r="A1073" s="34">
        <v>6</v>
      </c>
      <c r="B1073" s="39" t="s">
        <v>1374</v>
      </c>
      <c r="C1073" s="34"/>
      <c r="D1073" s="34"/>
      <c r="E1073" s="34"/>
      <c r="F1073" s="34"/>
    </row>
    <row r="1074" spans="1:6" outlineLevel="1" x14ac:dyDescent="0.2">
      <c r="A1074" s="34">
        <v>7</v>
      </c>
      <c r="B1074" s="39" t="s">
        <v>1375</v>
      </c>
      <c r="C1074" s="34"/>
      <c r="D1074" s="34"/>
      <c r="E1074" s="34"/>
      <c r="F1074" s="34"/>
    </row>
    <row r="1075" spans="1:6" outlineLevel="1" x14ac:dyDescent="0.2">
      <c r="A1075" s="34"/>
      <c r="B1075" s="34"/>
      <c r="C1075" s="34"/>
      <c r="D1075" s="34"/>
      <c r="E1075" s="34"/>
      <c r="F1075" s="34"/>
    </row>
    <row r="1076" spans="1:6" outlineLevel="1" x14ac:dyDescent="0.2">
      <c r="A1076" s="74" t="s">
        <v>97</v>
      </c>
      <c r="B1076" s="74"/>
      <c r="C1076" s="74"/>
      <c r="D1076" s="74"/>
      <c r="E1076" s="74"/>
      <c r="F1076" s="74"/>
    </row>
    <row r="1077" spans="1:6" outlineLevel="1" x14ac:dyDescent="0.2">
      <c r="A1077" s="34">
        <v>1</v>
      </c>
      <c r="B1077" s="39" t="s">
        <v>98</v>
      </c>
      <c r="C1077" s="34"/>
      <c r="D1077" s="34"/>
      <c r="E1077" s="34"/>
      <c r="F1077" s="34"/>
    </row>
    <row r="1078" spans="1:6" ht="25.5" outlineLevel="1" x14ac:dyDescent="0.2">
      <c r="A1078" s="34">
        <v>2</v>
      </c>
      <c r="B1078" s="39" t="s">
        <v>1370</v>
      </c>
      <c r="C1078" s="34"/>
      <c r="D1078" s="34"/>
      <c r="E1078" s="34"/>
      <c r="F1078" s="34"/>
    </row>
    <row r="1079" spans="1:6" outlineLevel="1" x14ac:dyDescent="0.2">
      <c r="A1079" s="34">
        <v>3</v>
      </c>
      <c r="B1079" s="39" t="s">
        <v>1371</v>
      </c>
      <c r="C1079" s="34"/>
      <c r="D1079" s="34"/>
      <c r="E1079" s="34"/>
      <c r="F1079" s="34"/>
    </row>
    <row r="1080" spans="1:6" ht="25.5" outlineLevel="1" x14ac:dyDescent="0.2">
      <c r="A1080" s="34">
        <v>4</v>
      </c>
      <c r="B1080" s="39" t="s">
        <v>1372</v>
      </c>
      <c r="C1080" s="34"/>
      <c r="D1080" s="34"/>
      <c r="E1080" s="34"/>
      <c r="F1080" s="34"/>
    </row>
    <row r="1081" spans="1:6" outlineLevel="1" x14ac:dyDescent="0.2">
      <c r="A1081" s="34">
        <v>5</v>
      </c>
      <c r="B1081" s="39" t="s">
        <v>1373</v>
      </c>
      <c r="C1081" s="34"/>
      <c r="D1081" s="34"/>
      <c r="E1081" s="34"/>
      <c r="F1081" s="34"/>
    </row>
    <row r="1082" spans="1:6" outlineLevel="1" x14ac:dyDescent="0.2">
      <c r="A1082" s="34">
        <v>6</v>
      </c>
      <c r="B1082" s="39" t="s">
        <v>1374</v>
      </c>
      <c r="C1082" s="34"/>
      <c r="D1082" s="34"/>
      <c r="E1082" s="34"/>
      <c r="F1082" s="34"/>
    </row>
    <row r="1083" spans="1:6" outlineLevel="1" x14ac:dyDescent="0.2">
      <c r="A1083" s="34">
        <v>7</v>
      </c>
      <c r="B1083" s="39" t="s">
        <v>1375</v>
      </c>
      <c r="C1083" s="34"/>
      <c r="D1083" s="34"/>
      <c r="E1083" s="34"/>
      <c r="F1083" s="34"/>
    </row>
    <row r="1084" spans="1:6" outlineLevel="1" x14ac:dyDescent="0.2">
      <c r="A1084" s="34"/>
      <c r="B1084" s="34"/>
      <c r="C1084" s="34"/>
      <c r="D1084" s="34"/>
      <c r="E1084" s="34"/>
      <c r="F1084" s="34"/>
    </row>
    <row r="1085" spans="1:6" outlineLevel="1" x14ac:dyDescent="0.2">
      <c r="A1085" s="74" t="s">
        <v>99</v>
      </c>
      <c r="B1085" s="74"/>
      <c r="C1085" s="74"/>
      <c r="D1085" s="74"/>
      <c r="E1085" s="74"/>
      <c r="F1085" s="74"/>
    </row>
    <row r="1086" spans="1:6" ht="25.5" outlineLevel="1" x14ac:dyDescent="0.2">
      <c r="A1086" s="34">
        <v>1</v>
      </c>
      <c r="B1086" s="39" t="s">
        <v>101</v>
      </c>
      <c r="C1086" s="34"/>
      <c r="D1086" s="34"/>
      <c r="E1086" s="34"/>
      <c r="F1086" s="34"/>
    </row>
    <row r="1087" spans="1:6" ht="25.5" outlineLevel="1" x14ac:dyDescent="0.2">
      <c r="A1087" s="34">
        <v>2</v>
      </c>
      <c r="B1087" s="39" t="s">
        <v>1376</v>
      </c>
      <c r="C1087" s="34"/>
      <c r="D1087" s="34"/>
      <c r="E1087" s="34"/>
      <c r="F1087" s="34"/>
    </row>
    <row r="1088" spans="1:6" ht="25.5" outlineLevel="1" x14ac:dyDescent="0.2">
      <c r="A1088" s="34">
        <v>3</v>
      </c>
      <c r="B1088" s="39" t="s">
        <v>1377</v>
      </c>
      <c r="C1088" s="34"/>
      <c r="D1088" s="34"/>
      <c r="E1088" s="34"/>
      <c r="F1088" s="34"/>
    </row>
    <row r="1089" spans="1:6" ht="25.5" outlineLevel="1" x14ac:dyDescent="0.2">
      <c r="A1089" s="34">
        <v>4</v>
      </c>
      <c r="B1089" s="39" t="s">
        <v>1378</v>
      </c>
      <c r="C1089" s="34"/>
      <c r="D1089" s="34"/>
      <c r="E1089" s="34"/>
      <c r="F1089" s="34"/>
    </row>
    <row r="1090" spans="1:6" ht="25.5" outlineLevel="1" x14ac:dyDescent="0.2">
      <c r="A1090" s="34">
        <v>5</v>
      </c>
      <c r="B1090" s="39" t="s">
        <v>1379</v>
      </c>
      <c r="C1090" s="34"/>
      <c r="D1090" s="34"/>
      <c r="E1090" s="34"/>
      <c r="F1090" s="34"/>
    </row>
    <row r="1091" spans="1:6" ht="25.5" outlineLevel="1" x14ac:dyDescent="0.2">
      <c r="A1091" s="34">
        <v>6</v>
      </c>
      <c r="B1091" s="39" t="s">
        <v>1380</v>
      </c>
      <c r="C1091" s="34"/>
      <c r="D1091" s="34"/>
      <c r="E1091" s="34"/>
      <c r="F1091" s="34"/>
    </row>
    <row r="1092" spans="1:6" outlineLevel="1" x14ac:dyDescent="0.2">
      <c r="A1092" s="34"/>
      <c r="B1092" s="34"/>
      <c r="C1092" s="34"/>
      <c r="D1092" s="34"/>
      <c r="E1092" s="34"/>
      <c r="F1092" s="34"/>
    </row>
    <row r="1093" spans="1:6" outlineLevel="1" x14ac:dyDescent="0.2">
      <c r="A1093" s="74" t="s">
        <v>102</v>
      </c>
      <c r="B1093" s="74"/>
      <c r="C1093" s="74"/>
      <c r="D1093" s="74"/>
      <c r="E1093" s="74"/>
      <c r="F1093" s="74"/>
    </row>
    <row r="1094" spans="1:6" outlineLevel="1" x14ac:dyDescent="0.2">
      <c r="A1094" s="34">
        <v>1</v>
      </c>
      <c r="B1094" s="39" t="s">
        <v>103</v>
      </c>
      <c r="C1094" s="34"/>
      <c r="D1094" s="34"/>
      <c r="E1094" s="34"/>
      <c r="F1094" s="34"/>
    </row>
    <row r="1095" spans="1:6" outlineLevel="1" x14ac:dyDescent="0.2">
      <c r="A1095" s="34">
        <v>2</v>
      </c>
      <c r="B1095" s="39" t="s">
        <v>1381</v>
      </c>
      <c r="C1095" s="34"/>
      <c r="D1095" s="34"/>
      <c r="E1095" s="34"/>
      <c r="F1095" s="34"/>
    </row>
    <row r="1096" spans="1:6" ht="38.25" outlineLevel="1" x14ac:dyDescent="0.2">
      <c r="A1096" s="34">
        <v>3</v>
      </c>
      <c r="B1096" s="39" t="s">
        <v>1382</v>
      </c>
      <c r="C1096" s="34"/>
      <c r="D1096" s="34"/>
      <c r="E1096" s="34"/>
      <c r="F1096" s="34"/>
    </row>
    <row r="1097" spans="1:6" outlineLevel="1" x14ac:dyDescent="0.2">
      <c r="A1097" s="34">
        <v>4</v>
      </c>
      <c r="B1097" s="39" t="s">
        <v>1383</v>
      </c>
      <c r="C1097" s="34"/>
      <c r="D1097" s="34"/>
      <c r="E1097" s="34"/>
      <c r="F1097" s="34"/>
    </row>
    <row r="1098" spans="1:6" outlineLevel="1" x14ac:dyDescent="0.2">
      <c r="A1098" s="34">
        <v>5</v>
      </c>
      <c r="B1098" s="39" t="s">
        <v>1384</v>
      </c>
      <c r="C1098" s="34"/>
      <c r="D1098" s="34"/>
      <c r="E1098" s="34"/>
      <c r="F1098" s="34"/>
    </row>
    <row r="1099" spans="1:6" outlineLevel="1" x14ac:dyDescent="0.2">
      <c r="A1099" s="34">
        <v>6</v>
      </c>
      <c r="B1099" s="39" t="s">
        <v>1385</v>
      </c>
      <c r="C1099" s="34"/>
      <c r="D1099" s="34"/>
      <c r="E1099" s="34"/>
      <c r="F1099" s="34"/>
    </row>
    <row r="1100" spans="1:6" outlineLevel="1" x14ac:dyDescent="0.2">
      <c r="A1100" s="34">
        <v>7</v>
      </c>
      <c r="B1100" s="39" t="s">
        <v>1386</v>
      </c>
      <c r="C1100" s="34"/>
      <c r="D1100" s="34"/>
      <c r="E1100" s="34"/>
      <c r="F1100" s="34"/>
    </row>
    <row r="1101" spans="1:6" outlineLevel="1" x14ac:dyDescent="0.2">
      <c r="A1101" s="34">
        <v>8</v>
      </c>
      <c r="B1101" s="39" t="s">
        <v>1387</v>
      </c>
      <c r="C1101" s="34"/>
      <c r="D1101" s="34"/>
      <c r="E1101" s="34"/>
      <c r="F1101" s="34"/>
    </row>
    <row r="1102" spans="1:6" outlineLevel="1" x14ac:dyDescent="0.2">
      <c r="A1102" s="34"/>
      <c r="B1102" s="34"/>
      <c r="C1102" s="34"/>
      <c r="D1102" s="34"/>
      <c r="E1102" s="34"/>
      <c r="F1102" s="34"/>
    </row>
    <row r="1103" spans="1:6" outlineLevel="1" x14ac:dyDescent="0.2">
      <c r="A1103" s="74" t="s">
        <v>104</v>
      </c>
      <c r="B1103" s="74"/>
      <c r="C1103" s="74"/>
      <c r="D1103" s="74"/>
      <c r="E1103" s="74"/>
      <c r="F1103" s="74"/>
    </row>
    <row r="1104" spans="1:6" outlineLevel="1" x14ac:dyDescent="0.2">
      <c r="A1104" s="34">
        <v>1</v>
      </c>
      <c r="B1104" s="39" t="s">
        <v>105</v>
      </c>
      <c r="C1104" s="34"/>
      <c r="D1104" s="34"/>
      <c r="E1104" s="34"/>
      <c r="F1104" s="34"/>
    </row>
    <row r="1105" spans="1:6" outlineLevel="1" x14ac:dyDescent="0.2">
      <c r="A1105" s="34">
        <v>2</v>
      </c>
      <c r="B1105" s="39" t="s">
        <v>1381</v>
      </c>
      <c r="C1105" s="34"/>
      <c r="D1105" s="34"/>
      <c r="E1105" s="34"/>
      <c r="F1105" s="34"/>
    </row>
    <row r="1106" spans="1:6" ht="38.25" outlineLevel="1" x14ac:dyDescent="0.2">
      <c r="A1106" s="34">
        <v>3</v>
      </c>
      <c r="B1106" s="39" t="s">
        <v>1382</v>
      </c>
      <c r="C1106" s="34"/>
      <c r="D1106" s="34"/>
      <c r="E1106" s="34"/>
      <c r="F1106" s="34"/>
    </row>
    <row r="1107" spans="1:6" outlineLevel="1" x14ac:dyDescent="0.2">
      <c r="A1107" s="34">
        <v>4</v>
      </c>
      <c r="B1107" s="39" t="s">
        <v>1383</v>
      </c>
      <c r="C1107" s="34"/>
      <c r="D1107" s="34"/>
      <c r="E1107" s="34"/>
      <c r="F1107" s="34"/>
    </row>
    <row r="1108" spans="1:6" outlineLevel="1" x14ac:dyDescent="0.2">
      <c r="A1108" s="34">
        <v>5</v>
      </c>
      <c r="B1108" s="39" t="s">
        <v>1384</v>
      </c>
      <c r="C1108" s="34"/>
      <c r="D1108" s="34"/>
      <c r="E1108" s="34"/>
      <c r="F1108" s="34"/>
    </row>
    <row r="1109" spans="1:6" outlineLevel="1" x14ac:dyDescent="0.2">
      <c r="A1109" s="34">
        <v>6</v>
      </c>
      <c r="B1109" s="39" t="s">
        <v>1385</v>
      </c>
      <c r="C1109" s="34"/>
      <c r="D1109" s="34"/>
      <c r="E1109" s="34"/>
      <c r="F1109" s="34"/>
    </row>
    <row r="1110" spans="1:6" outlineLevel="1" x14ac:dyDescent="0.2">
      <c r="A1110" s="34">
        <v>7</v>
      </c>
      <c r="B1110" s="39" t="s">
        <v>1386</v>
      </c>
      <c r="C1110" s="34"/>
      <c r="D1110" s="34"/>
      <c r="E1110" s="34"/>
      <c r="F1110" s="34"/>
    </row>
    <row r="1111" spans="1:6" outlineLevel="1" x14ac:dyDescent="0.2">
      <c r="A1111" s="34">
        <v>8</v>
      </c>
      <c r="B1111" s="39" t="s">
        <v>1387</v>
      </c>
      <c r="C1111" s="34"/>
      <c r="D1111" s="34"/>
      <c r="E1111" s="34"/>
      <c r="F1111" s="34"/>
    </row>
    <row r="1112" spans="1:6" outlineLevel="1" x14ac:dyDescent="0.2">
      <c r="A1112" s="34"/>
      <c r="B1112" s="34"/>
      <c r="C1112" s="34"/>
      <c r="D1112" s="34"/>
      <c r="E1112" s="34"/>
      <c r="F1112" s="34"/>
    </row>
    <row r="1113" spans="1:6" outlineLevel="1" x14ac:dyDescent="0.2">
      <c r="A1113" s="74" t="s">
        <v>106</v>
      </c>
      <c r="B1113" s="74"/>
      <c r="C1113" s="74"/>
      <c r="D1113" s="74"/>
      <c r="E1113" s="74"/>
      <c r="F1113" s="74"/>
    </row>
    <row r="1114" spans="1:6" ht="25.5" outlineLevel="1" x14ac:dyDescent="0.2">
      <c r="A1114" s="34">
        <v>1</v>
      </c>
      <c r="B1114" s="39" t="s">
        <v>108</v>
      </c>
      <c r="C1114" s="34"/>
      <c r="D1114" s="34"/>
      <c r="E1114" s="34"/>
      <c r="F1114" s="34"/>
    </row>
    <row r="1115" spans="1:6" ht="25.5" outlineLevel="1" x14ac:dyDescent="0.2">
      <c r="A1115" s="34">
        <v>2</v>
      </c>
      <c r="B1115" s="39" t="s">
        <v>1388</v>
      </c>
      <c r="C1115" s="34"/>
      <c r="D1115" s="34"/>
      <c r="E1115" s="34"/>
      <c r="F1115" s="34"/>
    </row>
    <row r="1116" spans="1:6" ht="25.5" outlineLevel="1" x14ac:dyDescent="0.2">
      <c r="A1116" s="34">
        <v>3</v>
      </c>
      <c r="B1116" s="39" t="s">
        <v>1389</v>
      </c>
      <c r="C1116" s="34"/>
      <c r="D1116" s="34"/>
      <c r="E1116" s="34"/>
      <c r="F1116" s="34"/>
    </row>
    <row r="1117" spans="1:6" ht="25.5" outlineLevel="1" x14ac:dyDescent="0.2">
      <c r="A1117" s="34">
        <v>4</v>
      </c>
      <c r="B1117" s="39" t="s">
        <v>1390</v>
      </c>
      <c r="C1117" s="34"/>
      <c r="D1117" s="34"/>
      <c r="E1117" s="34"/>
      <c r="F1117" s="34"/>
    </row>
    <row r="1118" spans="1:6" outlineLevel="1" x14ac:dyDescent="0.2">
      <c r="A1118" s="34">
        <v>5</v>
      </c>
      <c r="B1118" s="39" t="s">
        <v>1391</v>
      </c>
      <c r="C1118" s="34"/>
      <c r="D1118" s="34"/>
      <c r="E1118" s="34"/>
      <c r="F1118" s="34"/>
    </row>
    <row r="1119" spans="1:6" outlineLevel="1" x14ac:dyDescent="0.2">
      <c r="A1119" s="34"/>
      <c r="B1119" s="34"/>
      <c r="C1119" s="34"/>
      <c r="D1119" s="34"/>
      <c r="E1119" s="34"/>
      <c r="F1119" s="34"/>
    </row>
    <row r="1120" spans="1:6" outlineLevel="1" x14ac:dyDescent="0.2">
      <c r="A1120" s="74" t="s">
        <v>109</v>
      </c>
      <c r="B1120" s="74"/>
      <c r="C1120" s="74"/>
      <c r="D1120" s="74"/>
      <c r="E1120" s="74"/>
      <c r="F1120" s="74"/>
    </row>
    <row r="1121" spans="1:6" outlineLevel="1" x14ac:dyDescent="0.2">
      <c r="A1121" s="34">
        <v>1</v>
      </c>
      <c r="B1121" s="39" t="s">
        <v>110</v>
      </c>
      <c r="C1121" s="34"/>
      <c r="D1121" s="34"/>
      <c r="E1121" s="34"/>
      <c r="F1121" s="34"/>
    </row>
    <row r="1122" spans="1:6" ht="25.5" outlineLevel="1" x14ac:dyDescent="0.2">
      <c r="A1122" s="34">
        <v>2</v>
      </c>
      <c r="B1122" s="39" t="s">
        <v>1392</v>
      </c>
      <c r="C1122" s="34"/>
      <c r="D1122" s="34"/>
      <c r="E1122" s="34"/>
      <c r="F1122" s="34"/>
    </row>
    <row r="1123" spans="1:6" outlineLevel="1" x14ac:dyDescent="0.2">
      <c r="A1123" s="34">
        <v>3</v>
      </c>
      <c r="B1123" s="39" t="s">
        <v>1393</v>
      </c>
      <c r="C1123" s="34"/>
      <c r="D1123" s="34"/>
      <c r="E1123" s="34"/>
      <c r="F1123" s="34"/>
    </row>
    <row r="1124" spans="1:6" outlineLevel="1" x14ac:dyDescent="0.2">
      <c r="A1124" s="34">
        <v>4</v>
      </c>
      <c r="B1124" s="39" t="s">
        <v>1394</v>
      </c>
      <c r="C1124" s="34"/>
      <c r="D1124" s="34"/>
      <c r="E1124" s="34"/>
      <c r="F1124" s="34"/>
    </row>
    <row r="1125" spans="1:6" ht="25.5" outlineLevel="1" x14ac:dyDescent="0.2">
      <c r="A1125" s="34">
        <v>5</v>
      </c>
      <c r="B1125" s="39" t="s">
        <v>1395</v>
      </c>
      <c r="C1125" s="34"/>
      <c r="D1125" s="34"/>
      <c r="E1125" s="34"/>
      <c r="F1125" s="34"/>
    </row>
    <row r="1126" spans="1:6" outlineLevel="1" x14ac:dyDescent="0.2">
      <c r="A1126" s="34">
        <v>6</v>
      </c>
      <c r="B1126" s="39" t="s">
        <v>1396</v>
      </c>
      <c r="C1126" s="34"/>
      <c r="D1126" s="34"/>
      <c r="E1126" s="34"/>
      <c r="F1126" s="34"/>
    </row>
    <row r="1127" spans="1:6" ht="25.5" outlineLevel="1" x14ac:dyDescent="0.2">
      <c r="A1127" s="34">
        <v>7</v>
      </c>
      <c r="B1127" s="39" t="s">
        <v>1397</v>
      </c>
      <c r="C1127" s="34"/>
      <c r="D1127" s="34"/>
      <c r="E1127" s="34"/>
      <c r="F1127" s="34"/>
    </row>
    <row r="1128" spans="1:6" ht="25.5" outlineLevel="1" x14ac:dyDescent="0.2">
      <c r="A1128" s="34">
        <v>8</v>
      </c>
      <c r="B1128" s="39" t="s">
        <v>1398</v>
      </c>
      <c r="C1128" s="34"/>
      <c r="D1128" s="34"/>
      <c r="E1128" s="34"/>
      <c r="F1128" s="34"/>
    </row>
    <row r="1129" spans="1:6" outlineLevel="1" x14ac:dyDescent="0.2">
      <c r="A1129" s="34">
        <v>9</v>
      </c>
      <c r="B1129" s="39" t="s">
        <v>1399</v>
      </c>
      <c r="C1129" s="34"/>
      <c r="D1129" s="34"/>
      <c r="E1129" s="34"/>
      <c r="F1129" s="34"/>
    </row>
    <row r="1130" spans="1:6" outlineLevel="1" x14ac:dyDescent="0.2">
      <c r="A1130" s="34"/>
      <c r="B1130" s="34"/>
      <c r="C1130" s="34"/>
      <c r="D1130" s="34"/>
      <c r="E1130" s="34"/>
      <c r="F1130" s="34"/>
    </row>
    <row r="1131" spans="1:6" outlineLevel="1" x14ac:dyDescent="0.2">
      <c r="A1131" s="74" t="s">
        <v>112</v>
      </c>
      <c r="B1131" s="74"/>
      <c r="C1131" s="74"/>
      <c r="D1131" s="74"/>
      <c r="E1131" s="74"/>
      <c r="F1131" s="74"/>
    </row>
    <row r="1132" spans="1:6" outlineLevel="1" x14ac:dyDescent="0.2">
      <c r="A1132" s="34">
        <v>1</v>
      </c>
      <c r="B1132" s="39" t="s">
        <v>113</v>
      </c>
      <c r="C1132" s="34"/>
      <c r="D1132" s="34"/>
      <c r="E1132" s="34"/>
      <c r="F1132" s="34"/>
    </row>
    <row r="1133" spans="1:6" outlineLevel="1" x14ac:dyDescent="0.2">
      <c r="A1133" s="34">
        <v>2</v>
      </c>
      <c r="B1133" s="39" t="s">
        <v>1400</v>
      </c>
      <c r="C1133" s="34"/>
      <c r="D1133" s="34"/>
      <c r="E1133" s="34"/>
      <c r="F1133" s="34"/>
    </row>
    <row r="1134" spans="1:6" outlineLevel="1" x14ac:dyDescent="0.2">
      <c r="A1134" s="34">
        <v>3</v>
      </c>
      <c r="B1134" s="39" t="s">
        <v>1401</v>
      </c>
      <c r="C1134" s="34"/>
      <c r="D1134" s="34"/>
      <c r="E1134" s="34"/>
      <c r="F1134" s="34"/>
    </row>
    <row r="1135" spans="1:6" outlineLevel="1" x14ac:dyDescent="0.2">
      <c r="A1135" s="34"/>
      <c r="B1135" s="34"/>
      <c r="C1135" s="34"/>
      <c r="D1135" s="34"/>
      <c r="E1135" s="34"/>
      <c r="F1135" s="34"/>
    </row>
    <row r="1136" spans="1:6" outlineLevel="1" x14ac:dyDescent="0.2">
      <c r="A1136" s="74" t="s">
        <v>114</v>
      </c>
      <c r="B1136" s="74"/>
      <c r="C1136" s="74"/>
      <c r="D1136" s="74"/>
      <c r="E1136" s="74"/>
      <c r="F1136" s="74"/>
    </row>
    <row r="1137" spans="1:6" outlineLevel="1" x14ac:dyDescent="0.2">
      <c r="A1137" s="34">
        <v>1</v>
      </c>
      <c r="B1137" s="39" t="s">
        <v>115</v>
      </c>
      <c r="C1137" s="34"/>
      <c r="D1137" s="34"/>
      <c r="E1137" s="34"/>
      <c r="F1137" s="34"/>
    </row>
    <row r="1138" spans="1:6" outlineLevel="1" x14ac:dyDescent="0.2">
      <c r="A1138" s="34">
        <v>2</v>
      </c>
      <c r="B1138" s="39" t="s">
        <v>1402</v>
      </c>
      <c r="C1138" s="34"/>
      <c r="D1138" s="34"/>
      <c r="E1138" s="34"/>
      <c r="F1138" s="34"/>
    </row>
    <row r="1139" spans="1:6" ht="38.25" outlineLevel="1" x14ac:dyDescent="0.2">
      <c r="A1139" s="34">
        <v>3</v>
      </c>
      <c r="B1139" s="39" t="s">
        <v>1403</v>
      </c>
      <c r="C1139" s="34"/>
      <c r="D1139" s="34"/>
      <c r="E1139" s="34"/>
      <c r="F1139" s="34"/>
    </row>
    <row r="1140" spans="1:6" outlineLevel="1" x14ac:dyDescent="0.2">
      <c r="A1140" s="34"/>
      <c r="B1140" s="34"/>
      <c r="C1140" s="34"/>
      <c r="D1140" s="34"/>
      <c r="E1140" s="34"/>
      <c r="F1140" s="34"/>
    </row>
    <row r="1141" spans="1:6" outlineLevel="1" x14ac:dyDescent="0.2">
      <c r="A1141" s="74" t="s">
        <v>116</v>
      </c>
      <c r="B1141" s="74"/>
      <c r="C1141" s="74"/>
      <c r="D1141" s="74"/>
      <c r="E1141" s="74"/>
      <c r="F1141" s="74"/>
    </row>
    <row r="1142" spans="1:6" outlineLevel="1" x14ac:dyDescent="0.2">
      <c r="A1142" s="34">
        <v>1</v>
      </c>
      <c r="B1142" s="39" t="s">
        <v>117</v>
      </c>
      <c r="C1142" s="34"/>
      <c r="D1142" s="34"/>
      <c r="E1142" s="34"/>
      <c r="F1142" s="34"/>
    </row>
    <row r="1143" spans="1:6" outlineLevel="1" x14ac:dyDescent="0.2">
      <c r="A1143" s="34">
        <v>2</v>
      </c>
      <c r="B1143" s="39" t="s">
        <v>1404</v>
      </c>
      <c r="C1143" s="34"/>
      <c r="D1143" s="34"/>
      <c r="E1143" s="34"/>
      <c r="F1143" s="34"/>
    </row>
    <row r="1144" spans="1:6" ht="38.25" outlineLevel="1" x14ac:dyDescent="0.2">
      <c r="A1144" s="34">
        <v>3</v>
      </c>
      <c r="B1144" s="39" t="s">
        <v>1405</v>
      </c>
      <c r="C1144" s="34"/>
      <c r="D1144" s="34"/>
      <c r="E1144" s="34"/>
      <c r="F1144" s="34"/>
    </row>
    <row r="1145" spans="1:6" outlineLevel="1" x14ac:dyDescent="0.2">
      <c r="A1145" s="34"/>
      <c r="B1145" s="34"/>
      <c r="C1145" s="34"/>
      <c r="D1145" s="34"/>
      <c r="E1145" s="34"/>
      <c r="F1145" s="34"/>
    </row>
    <row r="1146" spans="1:6" outlineLevel="1" x14ac:dyDescent="0.2">
      <c r="A1146" s="74" t="s">
        <v>119</v>
      </c>
      <c r="B1146" s="74"/>
      <c r="C1146" s="74"/>
      <c r="D1146" s="74"/>
      <c r="E1146" s="74"/>
      <c r="F1146" s="74"/>
    </row>
    <row r="1147" spans="1:6" outlineLevel="1" x14ac:dyDescent="0.2">
      <c r="A1147" s="34">
        <v>1</v>
      </c>
      <c r="B1147" s="39" t="s">
        <v>120</v>
      </c>
      <c r="C1147" s="34"/>
      <c r="D1147" s="34"/>
      <c r="E1147" s="34"/>
      <c r="F1147" s="34"/>
    </row>
    <row r="1148" spans="1:6" ht="25.5" outlineLevel="1" x14ac:dyDescent="0.2">
      <c r="A1148" s="34">
        <v>2</v>
      </c>
      <c r="B1148" s="39" t="s">
        <v>1406</v>
      </c>
      <c r="C1148" s="34"/>
      <c r="D1148" s="34"/>
      <c r="E1148" s="34"/>
      <c r="F1148" s="34"/>
    </row>
    <row r="1149" spans="1:6" ht="25.5" outlineLevel="1" x14ac:dyDescent="0.2">
      <c r="A1149" s="34">
        <v>3</v>
      </c>
      <c r="B1149" s="39" t="s">
        <v>1407</v>
      </c>
      <c r="C1149" s="34"/>
      <c r="D1149" s="34"/>
      <c r="E1149" s="34"/>
      <c r="F1149" s="34"/>
    </row>
    <row r="1150" spans="1:6" outlineLevel="1" x14ac:dyDescent="0.2">
      <c r="A1150" s="34"/>
      <c r="B1150" s="34"/>
      <c r="C1150" s="34"/>
      <c r="D1150" s="34"/>
      <c r="E1150" s="34"/>
      <c r="F1150" s="34"/>
    </row>
    <row r="1151" spans="1:6" outlineLevel="1" x14ac:dyDescent="0.2">
      <c r="A1151" s="74" t="s">
        <v>121</v>
      </c>
      <c r="B1151" s="74"/>
      <c r="C1151" s="74"/>
      <c r="D1151" s="74"/>
      <c r="E1151" s="74"/>
      <c r="F1151" s="74"/>
    </row>
    <row r="1152" spans="1:6" ht="25.5" outlineLevel="1" x14ac:dyDescent="0.2">
      <c r="A1152" s="34">
        <v>1</v>
      </c>
      <c r="B1152" s="39" t="s">
        <v>122</v>
      </c>
      <c r="C1152" s="34"/>
      <c r="D1152" s="34"/>
      <c r="E1152" s="34"/>
      <c r="F1152" s="34"/>
    </row>
    <row r="1153" spans="1:6" ht="25.5" outlineLevel="1" x14ac:dyDescent="0.2">
      <c r="A1153" s="34">
        <v>2</v>
      </c>
      <c r="B1153" s="39" t="s">
        <v>1408</v>
      </c>
      <c r="C1153" s="34"/>
      <c r="D1153" s="34"/>
      <c r="E1153" s="34"/>
      <c r="F1153" s="34"/>
    </row>
    <row r="1154" spans="1:6" outlineLevel="1" x14ac:dyDescent="0.2">
      <c r="A1154" s="34">
        <v>3</v>
      </c>
      <c r="B1154" s="39" t="s">
        <v>1409</v>
      </c>
      <c r="C1154" s="34"/>
      <c r="D1154" s="34"/>
      <c r="E1154" s="34"/>
      <c r="F1154" s="34"/>
    </row>
    <row r="1155" spans="1:6" outlineLevel="1" x14ac:dyDescent="0.2">
      <c r="A1155" s="34"/>
      <c r="B1155" s="34"/>
      <c r="C1155" s="34"/>
      <c r="D1155" s="34"/>
      <c r="E1155" s="34"/>
      <c r="F1155" s="34"/>
    </row>
    <row r="1156" spans="1:6" outlineLevel="1" x14ac:dyDescent="0.2">
      <c r="A1156" s="74" t="s">
        <v>124</v>
      </c>
      <c r="B1156" s="74"/>
      <c r="C1156" s="74"/>
      <c r="D1156" s="74"/>
      <c r="E1156" s="74"/>
      <c r="F1156" s="74"/>
    </row>
    <row r="1157" spans="1:6" outlineLevel="1" x14ac:dyDescent="0.2">
      <c r="A1157" s="34">
        <v>1</v>
      </c>
      <c r="B1157" s="39" t="s">
        <v>125</v>
      </c>
      <c r="C1157" s="34"/>
      <c r="D1157" s="34"/>
      <c r="E1157" s="34"/>
      <c r="F1157" s="34"/>
    </row>
    <row r="1158" spans="1:6" ht="25.5" outlineLevel="1" x14ac:dyDescent="0.2">
      <c r="A1158" s="34">
        <v>2</v>
      </c>
      <c r="B1158" s="39" t="s">
        <v>1410</v>
      </c>
      <c r="C1158" s="34"/>
      <c r="D1158" s="34"/>
      <c r="E1158" s="34"/>
      <c r="F1158" s="34"/>
    </row>
    <row r="1159" spans="1:6" ht="25.5" outlineLevel="1" x14ac:dyDescent="0.2">
      <c r="A1159" s="34">
        <v>3</v>
      </c>
      <c r="B1159" s="39" t="s">
        <v>1411</v>
      </c>
      <c r="C1159" s="34"/>
      <c r="D1159" s="34"/>
      <c r="E1159" s="34"/>
      <c r="F1159" s="34"/>
    </row>
    <row r="1160" spans="1:6" outlineLevel="1" x14ac:dyDescent="0.2">
      <c r="A1160" s="34"/>
      <c r="B1160" s="34"/>
      <c r="C1160" s="34"/>
      <c r="D1160" s="34"/>
      <c r="E1160" s="34"/>
      <c r="F1160" s="34"/>
    </row>
    <row r="1161" spans="1:6" outlineLevel="1" x14ac:dyDescent="0.2">
      <c r="A1161" s="74" t="s">
        <v>126</v>
      </c>
      <c r="B1161" s="74"/>
      <c r="C1161" s="74"/>
      <c r="D1161" s="74"/>
      <c r="E1161" s="74"/>
      <c r="F1161" s="74"/>
    </row>
    <row r="1162" spans="1:6" outlineLevel="1" x14ac:dyDescent="0.2">
      <c r="A1162" s="34">
        <v>1</v>
      </c>
      <c r="B1162" s="39" t="s">
        <v>127</v>
      </c>
      <c r="C1162" s="34"/>
      <c r="D1162" s="34"/>
      <c r="E1162" s="34"/>
      <c r="F1162" s="34"/>
    </row>
    <row r="1163" spans="1:6" outlineLevel="1" x14ac:dyDescent="0.2">
      <c r="A1163" s="34">
        <v>2</v>
      </c>
      <c r="B1163" s="39" t="s">
        <v>1412</v>
      </c>
      <c r="C1163" s="34"/>
      <c r="D1163" s="34"/>
      <c r="E1163" s="34"/>
      <c r="F1163" s="34"/>
    </row>
    <row r="1164" spans="1:6" ht="25.5" outlineLevel="1" x14ac:dyDescent="0.2">
      <c r="A1164" s="34">
        <v>3</v>
      </c>
      <c r="B1164" s="39" t="s">
        <v>1413</v>
      </c>
      <c r="C1164" s="34"/>
      <c r="D1164" s="34"/>
      <c r="E1164" s="34"/>
      <c r="F1164" s="34"/>
    </row>
    <row r="1165" spans="1:6" outlineLevel="1" x14ac:dyDescent="0.2">
      <c r="A1165" s="34">
        <v>4</v>
      </c>
      <c r="B1165" s="39" t="s">
        <v>1414</v>
      </c>
      <c r="C1165" s="34"/>
      <c r="D1165" s="34"/>
      <c r="E1165" s="34"/>
      <c r="F1165" s="34"/>
    </row>
    <row r="1166" spans="1:6" ht="25.5" outlineLevel="1" x14ac:dyDescent="0.2">
      <c r="A1166" s="34">
        <v>5</v>
      </c>
      <c r="B1166" s="39" t="s">
        <v>1415</v>
      </c>
      <c r="C1166" s="34"/>
      <c r="D1166" s="34"/>
      <c r="E1166" s="34"/>
      <c r="F1166" s="34"/>
    </row>
    <row r="1167" spans="1:6" ht="25.5" outlineLevel="1" x14ac:dyDescent="0.2">
      <c r="A1167" s="34">
        <v>6</v>
      </c>
      <c r="B1167" s="39" t="s">
        <v>1416</v>
      </c>
      <c r="C1167" s="34"/>
      <c r="D1167" s="34"/>
      <c r="E1167" s="34"/>
      <c r="F1167" s="34"/>
    </row>
    <row r="1168" spans="1:6" ht="25.5" outlineLevel="1" x14ac:dyDescent="0.2">
      <c r="A1168" s="34">
        <v>7</v>
      </c>
      <c r="B1168" s="39" t="s">
        <v>1417</v>
      </c>
      <c r="C1168" s="34"/>
      <c r="D1168" s="34"/>
      <c r="E1168" s="34"/>
      <c r="F1168" s="34"/>
    </row>
    <row r="1169" spans="1:6" outlineLevel="1" x14ac:dyDescent="0.2">
      <c r="A1169" s="34"/>
      <c r="B1169" s="34"/>
      <c r="C1169" s="34"/>
      <c r="D1169" s="34"/>
      <c r="E1169" s="34"/>
      <c r="F1169" s="34"/>
    </row>
    <row r="1170" spans="1:6" outlineLevel="1" x14ac:dyDescent="0.2">
      <c r="A1170" s="74" t="s">
        <v>128</v>
      </c>
      <c r="B1170" s="74"/>
      <c r="C1170" s="74"/>
      <c r="D1170" s="74"/>
      <c r="E1170" s="74"/>
      <c r="F1170" s="74"/>
    </row>
    <row r="1171" spans="1:6" outlineLevel="1" x14ac:dyDescent="0.2">
      <c r="A1171" s="34">
        <v>1</v>
      </c>
      <c r="B1171" s="39" t="s">
        <v>129</v>
      </c>
      <c r="C1171" s="34"/>
      <c r="D1171" s="34"/>
      <c r="E1171" s="34"/>
      <c r="F1171" s="34"/>
    </row>
    <row r="1172" spans="1:6" ht="25.5" outlineLevel="1" x14ac:dyDescent="0.2">
      <c r="A1172" s="34">
        <v>2</v>
      </c>
      <c r="B1172" s="39" t="s">
        <v>1418</v>
      </c>
      <c r="C1172" s="34"/>
      <c r="D1172" s="34"/>
      <c r="E1172" s="34"/>
      <c r="F1172" s="34"/>
    </row>
    <row r="1173" spans="1:6" ht="25.5" outlineLevel="1" x14ac:dyDescent="0.2">
      <c r="A1173" s="34">
        <v>3</v>
      </c>
      <c r="B1173" s="39" t="s">
        <v>1419</v>
      </c>
      <c r="C1173" s="34"/>
      <c r="D1173" s="34"/>
      <c r="E1173" s="34"/>
      <c r="F1173" s="34"/>
    </row>
    <row r="1174" spans="1:6" ht="38.25" outlineLevel="1" x14ac:dyDescent="0.2">
      <c r="A1174" s="34">
        <v>4</v>
      </c>
      <c r="B1174" s="39" t="s">
        <v>1420</v>
      </c>
      <c r="C1174" s="34"/>
      <c r="D1174" s="34"/>
      <c r="E1174" s="34"/>
      <c r="F1174" s="34"/>
    </row>
    <row r="1175" spans="1:6" ht="38.25" outlineLevel="1" x14ac:dyDescent="0.2">
      <c r="A1175" s="34">
        <v>5</v>
      </c>
      <c r="B1175" s="39" t="s">
        <v>1421</v>
      </c>
      <c r="C1175" s="34"/>
      <c r="D1175" s="34"/>
      <c r="E1175" s="34"/>
      <c r="F1175" s="34"/>
    </row>
    <row r="1176" spans="1:6" outlineLevel="1" x14ac:dyDescent="0.2">
      <c r="A1176" s="34"/>
      <c r="B1176" s="34"/>
      <c r="C1176" s="34"/>
      <c r="D1176" s="34"/>
      <c r="E1176" s="34"/>
      <c r="F1176" s="34"/>
    </row>
    <row r="1177" spans="1:6" outlineLevel="1" x14ac:dyDescent="0.2">
      <c r="A1177" s="74" t="s">
        <v>130</v>
      </c>
      <c r="B1177" s="74"/>
      <c r="C1177" s="74"/>
      <c r="D1177" s="74"/>
      <c r="E1177" s="74"/>
      <c r="F1177" s="74"/>
    </row>
    <row r="1178" spans="1:6" ht="25.5" outlineLevel="1" x14ac:dyDescent="0.2">
      <c r="A1178" s="34">
        <v>1</v>
      </c>
      <c r="B1178" s="39" t="s">
        <v>131</v>
      </c>
      <c r="C1178" s="34"/>
      <c r="D1178" s="34"/>
      <c r="E1178" s="34"/>
      <c r="F1178" s="34"/>
    </row>
    <row r="1179" spans="1:6" ht="25.5" outlineLevel="1" x14ac:dyDescent="0.2">
      <c r="A1179" s="34">
        <v>2</v>
      </c>
      <c r="B1179" s="39" t="s">
        <v>1422</v>
      </c>
      <c r="C1179" s="34"/>
      <c r="D1179" s="34"/>
      <c r="E1179" s="34"/>
      <c r="F1179" s="34"/>
    </row>
    <row r="1180" spans="1:6" ht="38.25" outlineLevel="1" x14ac:dyDescent="0.2">
      <c r="A1180" s="34">
        <v>3</v>
      </c>
      <c r="B1180" s="39" t="s">
        <v>1423</v>
      </c>
      <c r="C1180" s="34"/>
      <c r="D1180" s="34"/>
      <c r="E1180" s="34"/>
      <c r="F1180" s="34"/>
    </row>
    <row r="1181" spans="1:6" ht="25.5" outlineLevel="1" x14ac:dyDescent="0.2">
      <c r="A1181" s="34">
        <v>4</v>
      </c>
      <c r="B1181" s="39" t="s">
        <v>1424</v>
      </c>
      <c r="C1181" s="34"/>
      <c r="D1181" s="34"/>
      <c r="E1181" s="34"/>
      <c r="F1181" s="34"/>
    </row>
    <row r="1182" spans="1:6" outlineLevel="1" x14ac:dyDescent="0.2">
      <c r="A1182" s="34"/>
      <c r="B1182" s="34"/>
      <c r="C1182" s="34"/>
      <c r="D1182" s="34"/>
      <c r="E1182" s="34"/>
      <c r="F1182" s="34"/>
    </row>
    <row r="1183" spans="1:6" outlineLevel="1" x14ac:dyDescent="0.2">
      <c r="A1183" s="74" t="s">
        <v>133</v>
      </c>
      <c r="B1183" s="74"/>
      <c r="C1183" s="74"/>
      <c r="D1183" s="74"/>
      <c r="E1183" s="74"/>
      <c r="F1183" s="74"/>
    </row>
    <row r="1184" spans="1:6" outlineLevel="1" x14ac:dyDescent="0.2">
      <c r="A1184" s="34">
        <v>1</v>
      </c>
      <c r="B1184" s="39" t="s">
        <v>135</v>
      </c>
      <c r="C1184" s="34"/>
      <c r="D1184" s="34"/>
      <c r="E1184" s="34"/>
      <c r="F1184" s="34"/>
    </row>
    <row r="1185" spans="1:6" outlineLevel="1" x14ac:dyDescent="0.2">
      <c r="A1185" s="34">
        <v>2</v>
      </c>
      <c r="B1185" s="39" t="s">
        <v>1425</v>
      </c>
      <c r="C1185" s="34"/>
      <c r="D1185" s="34"/>
      <c r="E1185" s="34"/>
      <c r="F1185" s="34"/>
    </row>
    <row r="1186" spans="1:6" ht="25.5" outlineLevel="1" x14ac:dyDescent="0.2">
      <c r="A1186" s="34">
        <v>3</v>
      </c>
      <c r="B1186" s="39" t="s">
        <v>1426</v>
      </c>
      <c r="C1186" s="34"/>
      <c r="D1186" s="34"/>
      <c r="E1186" s="34"/>
      <c r="F1186" s="34"/>
    </row>
    <row r="1187" spans="1:6" ht="25.5" outlineLevel="1" x14ac:dyDescent="0.2">
      <c r="A1187" s="34">
        <v>4</v>
      </c>
      <c r="B1187" s="39" t="s">
        <v>1427</v>
      </c>
      <c r="C1187" s="34"/>
      <c r="D1187" s="34"/>
      <c r="E1187" s="34"/>
      <c r="F1187" s="34"/>
    </row>
    <row r="1188" spans="1:6" ht="38.25" outlineLevel="1" x14ac:dyDescent="0.2">
      <c r="A1188" s="34">
        <v>5</v>
      </c>
      <c r="B1188" s="39" t="s">
        <v>1428</v>
      </c>
      <c r="C1188" s="34"/>
      <c r="D1188" s="34"/>
      <c r="E1188" s="34"/>
      <c r="F1188" s="34"/>
    </row>
    <row r="1189" spans="1:6" ht="28.5" outlineLevel="1" x14ac:dyDescent="0.2">
      <c r="A1189" s="34">
        <v>6</v>
      </c>
      <c r="B1189" s="40" t="s">
        <v>1429</v>
      </c>
      <c r="C1189" s="34"/>
      <c r="D1189" s="34"/>
      <c r="E1189" s="34"/>
      <c r="F1189" s="34"/>
    </row>
    <row r="1190" spans="1:6" outlineLevel="1" x14ac:dyDescent="0.2">
      <c r="A1190" s="34"/>
      <c r="B1190" s="34"/>
      <c r="C1190" s="34"/>
      <c r="D1190" s="34"/>
      <c r="E1190" s="34"/>
      <c r="F1190" s="34"/>
    </row>
    <row r="1191" spans="1:6" outlineLevel="1" x14ac:dyDescent="0.2">
      <c r="A1191" s="74" t="s">
        <v>136</v>
      </c>
      <c r="B1191" s="74"/>
      <c r="C1191" s="74"/>
      <c r="D1191" s="74"/>
      <c r="E1191" s="74"/>
      <c r="F1191" s="74"/>
    </row>
    <row r="1192" spans="1:6" ht="25.5" outlineLevel="1" x14ac:dyDescent="0.2">
      <c r="A1192" s="34">
        <v>1</v>
      </c>
      <c r="B1192" s="39" t="s">
        <v>138</v>
      </c>
      <c r="C1192" s="34"/>
      <c r="D1192" s="34"/>
      <c r="E1192" s="34"/>
      <c r="F1192" s="34"/>
    </row>
    <row r="1193" spans="1:6" outlineLevel="1" x14ac:dyDescent="0.2">
      <c r="A1193" s="34">
        <v>2</v>
      </c>
      <c r="B1193" s="39" t="s">
        <v>1430</v>
      </c>
      <c r="C1193" s="34"/>
      <c r="D1193" s="34"/>
      <c r="E1193" s="34"/>
      <c r="F1193" s="34"/>
    </row>
    <row r="1194" spans="1:6" ht="25.5" outlineLevel="1" x14ac:dyDescent="0.2">
      <c r="A1194" s="34">
        <v>3</v>
      </c>
      <c r="B1194" s="39" t="s">
        <v>1431</v>
      </c>
      <c r="C1194" s="34"/>
      <c r="D1194" s="34"/>
      <c r="E1194" s="34"/>
      <c r="F1194" s="34"/>
    </row>
    <row r="1195" spans="1:6" ht="25.5" outlineLevel="1" x14ac:dyDescent="0.2">
      <c r="A1195" s="34">
        <v>4</v>
      </c>
      <c r="B1195" s="39" t="s">
        <v>1432</v>
      </c>
      <c r="C1195" s="34"/>
      <c r="D1195" s="34"/>
      <c r="E1195" s="34"/>
      <c r="F1195" s="34"/>
    </row>
    <row r="1196" spans="1:6" outlineLevel="1" x14ac:dyDescent="0.2">
      <c r="A1196" s="34"/>
      <c r="B1196" s="34"/>
      <c r="C1196" s="34"/>
      <c r="D1196" s="34"/>
      <c r="E1196" s="34"/>
      <c r="F1196" s="34"/>
    </row>
    <row r="1197" spans="1:6" outlineLevel="1" x14ac:dyDescent="0.2">
      <c r="A1197" s="74" t="s">
        <v>139</v>
      </c>
      <c r="B1197" s="74"/>
      <c r="C1197" s="74"/>
      <c r="D1197" s="74"/>
      <c r="E1197" s="74"/>
      <c r="F1197" s="74"/>
    </row>
    <row r="1198" spans="1:6" outlineLevel="1" x14ac:dyDescent="0.2">
      <c r="A1198" s="34">
        <v>1</v>
      </c>
      <c r="B1198" s="39" t="s">
        <v>140</v>
      </c>
      <c r="C1198" s="34"/>
      <c r="D1198" s="34"/>
      <c r="E1198" s="34"/>
      <c r="F1198" s="34"/>
    </row>
    <row r="1199" spans="1:6" outlineLevel="1" x14ac:dyDescent="0.2">
      <c r="A1199" s="34">
        <v>2</v>
      </c>
      <c r="B1199" s="39" t="s">
        <v>1433</v>
      </c>
      <c r="C1199" s="34"/>
      <c r="D1199" s="34"/>
      <c r="E1199" s="34"/>
      <c r="F1199" s="34"/>
    </row>
    <row r="1200" spans="1:6" ht="25.5" outlineLevel="1" x14ac:dyDescent="0.2">
      <c r="A1200" s="34">
        <v>3</v>
      </c>
      <c r="B1200" s="39" t="s">
        <v>1434</v>
      </c>
      <c r="C1200" s="34"/>
      <c r="D1200" s="34"/>
      <c r="E1200" s="34"/>
      <c r="F1200" s="34"/>
    </row>
    <row r="1201" spans="1:6" outlineLevel="1" x14ac:dyDescent="0.2">
      <c r="A1201" s="34"/>
      <c r="B1201" s="34"/>
      <c r="C1201" s="34"/>
      <c r="D1201" s="34"/>
      <c r="E1201" s="34"/>
      <c r="F1201" s="34"/>
    </row>
    <row r="1202" spans="1:6" outlineLevel="1" x14ac:dyDescent="0.2">
      <c r="A1202" s="74" t="s">
        <v>141</v>
      </c>
      <c r="B1202" s="74"/>
      <c r="C1202" s="74"/>
      <c r="D1202" s="74"/>
      <c r="E1202" s="74"/>
      <c r="F1202" s="74"/>
    </row>
    <row r="1203" spans="1:6" ht="25.5" outlineLevel="1" x14ac:dyDescent="0.2">
      <c r="A1203" s="34">
        <v>1</v>
      </c>
      <c r="B1203" s="39" t="s">
        <v>142</v>
      </c>
      <c r="C1203" s="34"/>
      <c r="D1203" s="34"/>
      <c r="E1203" s="34"/>
      <c r="F1203" s="34"/>
    </row>
    <row r="1204" spans="1:6" outlineLevel="1" x14ac:dyDescent="0.2">
      <c r="A1204" s="34">
        <v>2</v>
      </c>
      <c r="B1204" s="39" t="s">
        <v>1435</v>
      </c>
      <c r="C1204" s="34"/>
      <c r="D1204" s="34"/>
      <c r="E1204" s="34"/>
      <c r="F1204" s="34"/>
    </row>
    <row r="1205" spans="1:6" ht="25.5" outlineLevel="1" x14ac:dyDescent="0.2">
      <c r="A1205" s="34">
        <v>3</v>
      </c>
      <c r="B1205" s="39" t="s">
        <v>1436</v>
      </c>
      <c r="C1205" s="34"/>
      <c r="D1205" s="34"/>
      <c r="E1205" s="34"/>
      <c r="F1205" s="34"/>
    </row>
    <row r="1206" spans="1:6" outlineLevel="1" x14ac:dyDescent="0.2">
      <c r="A1206" s="34"/>
      <c r="B1206" s="34"/>
      <c r="C1206" s="34"/>
      <c r="D1206" s="34"/>
      <c r="E1206" s="34"/>
      <c r="F1206" s="34"/>
    </row>
    <row r="1207" spans="1:6" outlineLevel="1" x14ac:dyDescent="0.2">
      <c r="A1207" s="74" t="s">
        <v>143</v>
      </c>
      <c r="B1207" s="74"/>
      <c r="C1207" s="74"/>
      <c r="D1207" s="74"/>
      <c r="E1207" s="74"/>
      <c r="F1207" s="74"/>
    </row>
    <row r="1208" spans="1:6" outlineLevel="1" x14ac:dyDescent="0.2">
      <c r="A1208" s="34">
        <v>1</v>
      </c>
      <c r="B1208" s="39" t="s">
        <v>144</v>
      </c>
      <c r="C1208" s="34"/>
      <c r="D1208" s="34"/>
      <c r="E1208" s="34"/>
      <c r="F1208" s="34"/>
    </row>
    <row r="1209" spans="1:6" outlineLevel="1" x14ac:dyDescent="0.2">
      <c r="A1209" s="34">
        <v>2</v>
      </c>
      <c r="B1209" s="39" t="s">
        <v>1437</v>
      </c>
      <c r="C1209" s="34"/>
      <c r="D1209" s="34"/>
      <c r="E1209" s="34"/>
      <c r="F1209" s="34"/>
    </row>
    <row r="1210" spans="1:6" ht="25.5" outlineLevel="1" x14ac:dyDescent="0.2">
      <c r="A1210" s="34">
        <v>3</v>
      </c>
      <c r="B1210" s="39" t="s">
        <v>1438</v>
      </c>
      <c r="C1210" s="34"/>
      <c r="D1210" s="34"/>
      <c r="E1210" s="34"/>
      <c r="F1210" s="34"/>
    </row>
    <row r="1211" spans="1:6" outlineLevel="1" x14ac:dyDescent="0.2">
      <c r="A1211" s="34">
        <v>4</v>
      </c>
      <c r="B1211" s="39" t="s">
        <v>1439</v>
      </c>
      <c r="C1211" s="34"/>
      <c r="D1211" s="34"/>
      <c r="E1211" s="34"/>
      <c r="F1211" s="34"/>
    </row>
    <row r="1212" spans="1:6" outlineLevel="1" x14ac:dyDescent="0.2">
      <c r="A1212" s="34"/>
      <c r="B1212" s="34"/>
      <c r="C1212" s="34"/>
      <c r="D1212" s="34"/>
      <c r="E1212" s="34"/>
      <c r="F1212" s="34"/>
    </row>
    <row r="1213" spans="1:6" outlineLevel="1" x14ac:dyDescent="0.2">
      <c r="A1213" s="74" t="s">
        <v>145</v>
      </c>
      <c r="B1213" s="74"/>
      <c r="C1213" s="74"/>
      <c r="D1213" s="74"/>
      <c r="E1213" s="74"/>
      <c r="F1213" s="74"/>
    </row>
    <row r="1214" spans="1:6" outlineLevel="1" x14ac:dyDescent="0.2">
      <c r="A1214" s="34">
        <v>1</v>
      </c>
      <c r="B1214" s="39" t="s">
        <v>146</v>
      </c>
      <c r="C1214" s="34"/>
      <c r="D1214" s="34"/>
      <c r="E1214" s="34"/>
      <c r="F1214" s="34"/>
    </row>
    <row r="1215" spans="1:6" outlineLevel="1" x14ac:dyDescent="0.2">
      <c r="A1215" s="34">
        <v>2</v>
      </c>
      <c r="B1215" s="39" t="s">
        <v>1440</v>
      </c>
      <c r="C1215" s="34"/>
      <c r="D1215" s="34"/>
      <c r="E1215" s="34"/>
      <c r="F1215" s="34"/>
    </row>
    <row r="1216" spans="1:6" ht="25.5" outlineLevel="1" x14ac:dyDescent="0.2">
      <c r="A1216" s="34">
        <v>3</v>
      </c>
      <c r="B1216" s="39" t="s">
        <v>1441</v>
      </c>
      <c r="C1216" s="34"/>
      <c r="D1216" s="34"/>
      <c r="E1216" s="34"/>
      <c r="F1216" s="34"/>
    </row>
    <row r="1217" spans="1:6" outlineLevel="1" x14ac:dyDescent="0.2">
      <c r="A1217" s="34"/>
      <c r="B1217" s="34"/>
      <c r="C1217" s="34"/>
      <c r="D1217" s="34"/>
      <c r="E1217" s="34"/>
      <c r="F1217" s="34"/>
    </row>
    <row r="1218" spans="1:6" outlineLevel="1" x14ac:dyDescent="0.2">
      <c r="A1218" s="74" t="s">
        <v>147</v>
      </c>
      <c r="B1218" s="74"/>
      <c r="C1218" s="74"/>
      <c r="D1218" s="74"/>
      <c r="E1218" s="74"/>
      <c r="F1218" s="74"/>
    </row>
    <row r="1219" spans="1:6" ht="25.5" outlineLevel="1" x14ac:dyDescent="0.2">
      <c r="A1219" s="34">
        <v>1</v>
      </c>
      <c r="B1219" s="39" t="s">
        <v>149</v>
      </c>
      <c r="C1219" s="34"/>
      <c r="D1219" s="34"/>
      <c r="E1219" s="34"/>
      <c r="F1219" s="34"/>
    </row>
    <row r="1220" spans="1:6" ht="25.5" outlineLevel="1" x14ac:dyDescent="0.2">
      <c r="A1220" s="34">
        <v>2</v>
      </c>
      <c r="B1220" s="39" t="s">
        <v>1442</v>
      </c>
      <c r="C1220" s="34"/>
      <c r="D1220" s="34"/>
      <c r="E1220" s="34"/>
      <c r="F1220" s="34"/>
    </row>
    <row r="1221" spans="1:6" ht="38.25" outlineLevel="1" x14ac:dyDescent="0.2">
      <c r="A1221" s="34">
        <v>3</v>
      </c>
      <c r="B1221" s="39" t="s">
        <v>1443</v>
      </c>
      <c r="C1221" s="34"/>
      <c r="D1221" s="34"/>
      <c r="E1221" s="34"/>
      <c r="F1221" s="34"/>
    </row>
    <row r="1222" spans="1:6" ht="25.5" outlineLevel="1" x14ac:dyDescent="0.2">
      <c r="A1222" s="34">
        <v>4</v>
      </c>
      <c r="B1222" s="39" t="s">
        <v>1444</v>
      </c>
      <c r="C1222" s="34"/>
      <c r="D1222" s="34"/>
      <c r="E1222" s="34"/>
      <c r="F1222" s="34"/>
    </row>
    <row r="1223" spans="1:6" ht="38.25" outlineLevel="1" x14ac:dyDescent="0.2">
      <c r="A1223" s="34">
        <v>5</v>
      </c>
      <c r="B1223" s="39" t="s">
        <v>1445</v>
      </c>
      <c r="C1223" s="34"/>
      <c r="D1223" s="34"/>
      <c r="E1223" s="34"/>
      <c r="F1223" s="34"/>
    </row>
    <row r="1224" spans="1:6" ht="25.5" outlineLevel="1" x14ac:dyDescent="0.2">
      <c r="A1224" s="34">
        <v>6</v>
      </c>
      <c r="B1224" s="39" t="s">
        <v>1446</v>
      </c>
      <c r="C1224" s="34"/>
      <c r="D1224" s="34"/>
      <c r="E1224" s="34"/>
      <c r="F1224" s="34"/>
    </row>
    <row r="1225" spans="1:6" outlineLevel="1" x14ac:dyDescent="0.2">
      <c r="A1225" s="34"/>
      <c r="B1225" s="34"/>
      <c r="C1225" s="34"/>
      <c r="D1225" s="34"/>
      <c r="E1225" s="34"/>
      <c r="F1225" s="34"/>
    </row>
    <row r="1226" spans="1:6" outlineLevel="1" x14ac:dyDescent="0.2">
      <c r="A1226" s="74" t="s">
        <v>150</v>
      </c>
      <c r="B1226" s="74"/>
      <c r="C1226" s="74"/>
      <c r="D1226" s="74"/>
      <c r="E1226" s="74"/>
      <c r="F1226" s="74"/>
    </row>
    <row r="1227" spans="1:6" outlineLevel="1" x14ac:dyDescent="0.2">
      <c r="A1227" s="34">
        <v>1</v>
      </c>
      <c r="B1227" s="39" t="s">
        <v>152</v>
      </c>
      <c r="C1227" s="34"/>
      <c r="D1227" s="34"/>
      <c r="E1227" s="34"/>
      <c r="F1227" s="34"/>
    </row>
    <row r="1228" spans="1:6" ht="25.5" outlineLevel="1" x14ac:dyDescent="0.2">
      <c r="A1228" s="34">
        <v>2</v>
      </c>
      <c r="B1228" s="39" t="s">
        <v>1447</v>
      </c>
      <c r="C1228" s="34"/>
      <c r="D1228" s="34"/>
      <c r="E1228" s="34"/>
      <c r="F1228" s="34"/>
    </row>
    <row r="1229" spans="1:6" ht="25.5" outlineLevel="1" x14ac:dyDescent="0.2">
      <c r="A1229" s="34">
        <v>3</v>
      </c>
      <c r="B1229" s="39" t="s">
        <v>1448</v>
      </c>
      <c r="C1229" s="34"/>
      <c r="D1229" s="34"/>
      <c r="E1229" s="34"/>
      <c r="F1229" s="34"/>
    </row>
    <row r="1230" spans="1:6" ht="25.5" outlineLevel="1" x14ac:dyDescent="0.2">
      <c r="A1230" s="34">
        <v>4</v>
      </c>
      <c r="B1230" s="39" t="s">
        <v>1449</v>
      </c>
      <c r="C1230" s="34"/>
      <c r="D1230" s="34"/>
      <c r="E1230" s="34"/>
      <c r="F1230" s="34"/>
    </row>
    <row r="1231" spans="1:6" outlineLevel="1" x14ac:dyDescent="0.2">
      <c r="A1231" s="34"/>
      <c r="B1231" s="34"/>
      <c r="C1231" s="34"/>
      <c r="D1231" s="34"/>
      <c r="E1231" s="34"/>
      <c r="F1231" s="34"/>
    </row>
    <row r="1232" spans="1:6" outlineLevel="1" x14ac:dyDescent="0.2">
      <c r="A1232" s="74" t="s">
        <v>153</v>
      </c>
      <c r="B1232" s="74"/>
      <c r="C1232" s="74"/>
      <c r="D1232" s="74"/>
      <c r="E1232" s="74"/>
      <c r="F1232" s="74"/>
    </row>
    <row r="1233" spans="1:6" outlineLevel="1" x14ac:dyDescent="0.2">
      <c r="A1233" s="34">
        <v>1</v>
      </c>
      <c r="B1233" s="39" t="s">
        <v>154</v>
      </c>
      <c r="C1233" s="34"/>
      <c r="D1233" s="34"/>
      <c r="E1233" s="34"/>
      <c r="F1233" s="34"/>
    </row>
    <row r="1234" spans="1:6" ht="25.5" outlineLevel="1" x14ac:dyDescent="0.2">
      <c r="A1234" s="34">
        <v>2</v>
      </c>
      <c r="B1234" s="39" t="s">
        <v>1450</v>
      </c>
      <c r="C1234" s="34"/>
      <c r="D1234" s="34"/>
      <c r="E1234" s="34"/>
      <c r="F1234" s="34"/>
    </row>
    <row r="1235" spans="1:6" ht="25.5" outlineLevel="1" x14ac:dyDescent="0.2">
      <c r="A1235" s="34">
        <v>3</v>
      </c>
      <c r="B1235" s="39" t="s">
        <v>1451</v>
      </c>
      <c r="C1235" s="34"/>
      <c r="D1235" s="34"/>
      <c r="E1235" s="34"/>
      <c r="F1235" s="34"/>
    </row>
    <row r="1236" spans="1:6" ht="25.5" outlineLevel="1" x14ac:dyDescent="0.2">
      <c r="A1236" s="34">
        <v>4</v>
      </c>
      <c r="B1236" s="39" t="s">
        <v>1452</v>
      </c>
      <c r="C1236" s="34"/>
      <c r="D1236" s="34"/>
      <c r="E1236" s="34"/>
      <c r="F1236" s="34"/>
    </row>
    <row r="1237" spans="1:6" outlineLevel="1" x14ac:dyDescent="0.2">
      <c r="A1237" s="34"/>
      <c r="B1237" s="34"/>
      <c r="C1237" s="34"/>
      <c r="D1237" s="34"/>
      <c r="E1237" s="34"/>
      <c r="F1237" s="34"/>
    </row>
    <row r="1238" spans="1:6" outlineLevel="1" x14ac:dyDescent="0.2">
      <c r="A1238" s="74" t="s">
        <v>156</v>
      </c>
      <c r="B1238" s="74"/>
      <c r="C1238" s="74"/>
      <c r="D1238" s="74"/>
      <c r="E1238" s="74"/>
      <c r="F1238" s="74"/>
    </row>
    <row r="1239" spans="1:6" ht="25.5" outlineLevel="1" x14ac:dyDescent="0.2">
      <c r="A1239" s="34">
        <v>1</v>
      </c>
      <c r="B1239" s="39" t="s">
        <v>157</v>
      </c>
      <c r="C1239" s="34"/>
      <c r="D1239" s="34"/>
      <c r="E1239" s="34"/>
      <c r="F1239" s="34"/>
    </row>
    <row r="1240" spans="1:6" ht="25.5" outlineLevel="1" x14ac:dyDescent="0.2">
      <c r="A1240" s="34">
        <v>2</v>
      </c>
      <c r="B1240" s="39" t="s">
        <v>1453</v>
      </c>
      <c r="C1240" s="34"/>
      <c r="D1240" s="34"/>
      <c r="E1240" s="34"/>
      <c r="F1240" s="34"/>
    </row>
    <row r="1241" spans="1:6" ht="25.5" outlineLevel="1" x14ac:dyDescent="0.2">
      <c r="A1241" s="34">
        <v>3</v>
      </c>
      <c r="B1241" s="39" t="s">
        <v>1454</v>
      </c>
      <c r="C1241" s="34"/>
      <c r="D1241" s="34"/>
      <c r="E1241" s="34"/>
      <c r="F1241" s="34"/>
    </row>
    <row r="1242" spans="1:6" outlineLevel="1" x14ac:dyDescent="0.2">
      <c r="A1242" s="34"/>
      <c r="B1242" s="34"/>
      <c r="C1242" s="34"/>
      <c r="D1242" s="34"/>
      <c r="E1242" s="34"/>
      <c r="F1242" s="34"/>
    </row>
    <row r="1243" spans="1:6" outlineLevel="1" x14ac:dyDescent="0.2">
      <c r="A1243" s="74" t="s">
        <v>158</v>
      </c>
      <c r="B1243" s="74"/>
      <c r="C1243" s="74"/>
      <c r="D1243" s="74"/>
      <c r="E1243" s="74"/>
      <c r="F1243" s="74"/>
    </row>
    <row r="1244" spans="1:6" ht="25.5" outlineLevel="1" x14ac:dyDescent="0.2">
      <c r="A1244" s="34">
        <v>1</v>
      </c>
      <c r="B1244" s="39" t="s">
        <v>159</v>
      </c>
      <c r="C1244" s="34"/>
      <c r="D1244" s="34"/>
      <c r="E1244" s="34"/>
      <c r="F1244" s="34"/>
    </row>
    <row r="1245" spans="1:6" outlineLevel="1" x14ac:dyDescent="0.2">
      <c r="A1245" s="34">
        <v>2</v>
      </c>
      <c r="B1245" s="39" t="s">
        <v>1455</v>
      </c>
      <c r="C1245" s="34"/>
      <c r="D1245" s="34"/>
      <c r="E1245" s="34"/>
      <c r="F1245" s="34"/>
    </row>
    <row r="1246" spans="1:6" ht="25.5" outlineLevel="1" x14ac:dyDescent="0.2">
      <c r="A1246" s="34">
        <v>3</v>
      </c>
      <c r="B1246" s="39" t="s">
        <v>1456</v>
      </c>
      <c r="C1246" s="34"/>
      <c r="D1246" s="34"/>
      <c r="E1246" s="34"/>
      <c r="F1246" s="34"/>
    </row>
    <row r="1247" spans="1:6" outlineLevel="1" x14ac:dyDescent="0.2">
      <c r="A1247" s="34"/>
      <c r="B1247" s="34"/>
      <c r="C1247" s="34"/>
      <c r="D1247" s="34"/>
      <c r="E1247" s="34"/>
      <c r="F1247" s="34"/>
    </row>
    <row r="1248" spans="1:6" outlineLevel="1" x14ac:dyDescent="0.2">
      <c r="A1248" s="74" t="s">
        <v>160</v>
      </c>
      <c r="B1248" s="74"/>
      <c r="C1248" s="74"/>
      <c r="D1248" s="74"/>
      <c r="E1248" s="74"/>
      <c r="F1248" s="74"/>
    </row>
    <row r="1249" spans="1:6" ht="38.25" outlineLevel="1" x14ac:dyDescent="0.2">
      <c r="A1249" s="34">
        <v>1</v>
      </c>
      <c r="B1249" s="39" t="s">
        <v>161</v>
      </c>
      <c r="C1249" s="34"/>
      <c r="D1249" s="34"/>
      <c r="E1249" s="34"/>
      <c r="F1249" s="34"/>
    </row>
    <row r="1250" spans="1:6" ht="25.5" outlineLevel="1" x14ac:dyDescent="0.2">
      <c r="A1250" s="34">
        <v>2</v>
      </c>
      <c r="B1250" s="39" t="s">
        <v>1457</v>
      </c>
      <c r="C1250" s="34"/>
      <c r="D1250" s="34"/>
      <c r="E1250" s="34"/>
      <c r="F1250" s="34"/>
    </row>
    <row r="1251" spans="1:6" ht="25.5" outlineLevel="1" x14ac:dyDescent="0.2">
      <c r="A1251" s="34">
        <v>3</v>
      </c>
      <c r="B1251" s="39" t="s">
        <v>1458</v>
      </c>
      <c r="C1251" s="34"/>
      <c r="D1251" s="34"/>
      <c r="E1251" s="34"/>
      <c r="F1251" s="34"/>
    </row>
    <row r="1252" spans="1:6" outlineLevel="1" x14ac:dyDescent="0.2">
      <c r="A1252" s="34"/>
      <c r="B1252" s="34"/>
      <c r="C1252" s="34"/>
      <c r="D1252" s="34"/>
      <c r="E1252" s="34"/>
      <c r="F1252" s="34"/>
    </row>
    <row r="1253" spans="1:6" outlineLevel="1" x14ac:dyDescent="0.2">
      <c r="A1253" s="74" t="s">
        <v>162</v>
      </c>
      <c r="B1253" s="74"/>
      <c r="C1253" s="74"/>
      <c r="D1253" s="74"/>
      <c r="E1253" s="74"/>
      <c r="F1253" s="74"/>
    </row>
    <row r="1254" spans="1:6" ht="25.5" outlineLevel="1" x14ac:dyDescent="0.2">
      <c r="A1254" s="34">
        <v>1</v>
      </c>
      <c r="B1254" s="39" t="s">
        <v>164</v>
      </c>
      <c r="C1254" s="34"/>
      <c r="D1254" s="34"/>
      <c r="E1254" s="34"/>
      <c r="F1254" s="34"/>
    </row>
    <row r="1255" spans="1:6" ht="25.5" outlineLevel="1" x14ac:dyDescent="0.2">
      <c r="A1255" s="34">
        <v>2</v>
      </c>
      <c r="B1255" s="39" t="s">
        <v>1459</v>
      </c>
      <c r="C1255" s="34"/>
      <c r="D1255" s="34"/>
      <c r="E1255" s="34"/>
      <c r="F1255" s="34"/>
    </row>
    <row r="1256" spans="1:6" ht="38.25" outlineLevel="1" x14ac:dyDescent="0.2">
      <c r="A1256" s="34">
        <v>3</v>
      </c>
      <c r="B1256" s="39" t="s">
        <v>1460</v>
      </c>
      <c r="C1256" s="34"/>
      <c r="D1256" s="34"/>
      <c r="E1256" s="34"/>
      <c r="F1256" s="34"/>
    </row>
    <row r="1257" spans="1:6" outlineLevel="1" x14ac:dyDescent="0.2">
      <c r="A1257" s="34"/>
      <c r="B1257" s="34"/>
      <c r="C1257" s="34"/>
      <c r="D1257" s="34"/>
      <c r="E1257" s="34"/>
      <c r="F1257" s="34"/>
    </row>
    <row r="1258" spans="1:6" outlineLevel="1" x14ac:dyDescent="0.2">
      <c r="A1258" s="74" t="s">
        <v>165</v>
      </c>
      <c r="B1258" s="74"/>
      <c r="C1258" s="74"/>
      <c r="D1258" s="74"/>
      <c r="E1258" s="74"/>
      <c r="F1258" s="74"/>
    </row>
    <row r="1259" spans="1:6" outlineLevel="1" x14ac:dyDescent="0.2">
      <c r="A1259" s="34">
        <v>1</v>
      </c>
      <c r="B1259" s="39" t="s">
        <v>167</v>
      </c>
      <c r="C1259" s="34"/>
      <c r="D1259" s="34"/>
      <c r="E1259" s="34"/>
      <c r="F1259" s="34"/>
    </row>
    <row r="1260" spans="1:6" outlineLevel="1" x14ac:dyDescent="0.2">
      <c r="A1260" s="34">
        <v>2</v>
      </c>
      <c r="B1260" s="39" t="s">
        <v>1461</v>
      </c>
      <c r="C1260" s="34"/>
      <c r="D1260" s="34"/>
      <c r="E1260" s="34"/>
      <c r="F1260" s="34"/>
    </row>
    <row r="1261" spans="1:6" ht="25.5" outlineLevel="1" x14ac:dyDescent="0.2">
      <c r="A1261" s="34">
        <v>3</v>
      </c>
      <c r="B1261" s="39" t="s">
        <v>1462</v>
      </c>
      <c r="C1261" s="34"/>
      <c r="D1261" s="34"/>
      <c r="E1261" s="34"/>
      <c r="F1261" s="34"/>
    </row>
    <row r="1262" spans="1:6" outlineLevel="1" x14ac:dyDescent="0.2">
      <c r="A1262" s="34"/>
      <c r="B1262" s="34"/>
      <c r="C1262" s="34"/>
      <c r="D1262" s="34"/>
      <c r="E1262" s="34"/>
      <c r="F1262" s="34"/>
    </row>
    <row r="1263" spans="1:6" outlineLevel="1" x14ac:dyDescent="0.2">
      <c r="A1263" s="74" t="s">
        <v>168</v>
      </c>
      <c r="B1263" s="74"/>
      <c r="C1263" s="74"/>
      <c r="D1263" s="74"/>
      <c r="E1263" s="74"/>
      <c r="F1263" s="74"/>
    </row>
    <row r="1264" spans="1:6" outlineLevel="1" x14ac:dyDescent="0.2">
      <c r="A1264" s="34">
        <v>1</v>
      </c>
      <c r="B1264" s="39" t="s">
        <v>170</v>
      </c>
      <c r="C1264" s="34"/>
      <c r="D1264" s="34"/>
      <c r="E1264" s="34"/>
      <c r="F1264" s="34"/>
    </row>
    <row r="1265" spans="1:6" ht="25.5" outlineLevel="1" x14ac:dyDescent="0.2">
      <c r="A1265" s="34">
        <v>2</v>
      </c>
      <c r="B1265" s="39" t="s">
        <v>1463</v>
      </c>
      <c r="C1265" s="34"/>
      <c r="D1265" s="34"/>
      <c r="E1265" s="34"/>
      <c r="F1265" s="34"/>
    </row>
    <row r="1266" spans="1:6" ht="25.5" outlineLevel="1" x14ac:dyDescent="0.2">
      <c r="A1266" s="34">
        <v>3</v>
      </c>
      <c r="B1266" s="39" t="s">
        <v>1464</v>
      </c>
      <c r="C1266" s="34"/>
      <c r="D1266" s="34"/>
      <c r="E1266" s="34"/>
      <c r="F1266" s="34"/>
    </row>
    <row r="1267" spans="1:6" outlineLevel="1" x14ac:dyDescent="0.2">
      <c r="A1267" s="34"/>
      <c r="B1267" s="34"/>
      <c r="C1267" s="34"/>
      <c r="D1267" s="34"/>
      <c r="E1267" s="34"/>
      <c r="F1267" s="34"/>
    </row>
    <row r="1268" spans="1:6" outlineLevel="1" x14ac:dyDescent="0.2">
      <c r="A1268" s="74" t="s">
        <v>172</v>
      </c>
      <c r="B1268" s="74"/>
      <c r="C1268" s="74"/>
      <c r="D1268" s="74"/>
      <c r="E1268" s="74"/>
      <c r="F1268" s="74"/>
    </row>
    <row r="1269" spans="1:6" ht="25.5" outlineLevel="1" x14ac:dyDescent="0.2">
      <c r="A1269" s="34">
        <v>1</v>
      </c>
      <c r="B1269" s="39" t="s">
        <v>174</v>
      </c>
      <c r="C1269" s="34"/>
      <c r="D1269" s="34"/>
      <c r="E1269" s="34"/>
      <c r="F1269" s="34"/>
    </row>
    <row r="1270" spans="1:6" ht="25.5" outlineLevel="1" x14ac:dyDescent="0.2">
      <c r="A1270" s="34">
        <v>2</v>
      </c>
      <c r="B1270" s="39" t="s">
        <v>1465</v>
      </c>
      <c r="C1270" s="34"/>
      <c r="D1270" s="34"/>
      <c r="E1270" s="34"/>
      <c r="F1270" s="34"/>
    </row>
    <row r="1271" spans="1:6" ht="38.25" outlineLevel="1" x14ac:dyDescent="0.2">
      <c r="A1271" s="34">
        <v>3</v>
      </c>
      <c r="B1271" s="39" t="s">
        <v>1466</v>
      </c>
      <c r="C1271" s="34"/>
      <c r="D1271" s="34"/>
      <c r="E1271" s="34"/>
      <c r="F1271" s="34"/>
    </row>
    <row r="1272" spans="1:6" ht="25.5" outlineLevel="1" x14ac:dyDescent="0.2">
      <c r="A1272" s="34">
        <v>4</v>
      </c>
      <c r="B1272" s="39" t="s">
        <v>1467</v>
      </c>
      <c r="C1272" s="34"/>
      <c r="D1272" s="34"/>
      <c r="E1272" s="34"/>
      <c r="F1272" s="34"/>
    </row>
    <row r="1273" spans="1:6" ht="25.5" outlineLevel="1" x14ac:dyDescent="0.2">
      <c r="A1273" s="34">
        <v>5</v>
      </c>
      <c r="B1273" s="39" t="s">
        <v>1468</v>
      </c>
      <c r="C1273" s="34"/>
      <c r="D1273" s="34"/>
      <c r="E1273" s="34"/>
      <c r="F1273" s="34"/>
    </row>
    <row r="1274" spans="1:6" ht="38.25" outlineLevel="1" x14ac:dyDescent="0.2">
      <c r="A1274" s="34">
        <v>6</v>
      </c>
      <c r="B1274" s="39" t="s">
        <v>1469</v>
      </c>
      <c r="C1274" s="34"/>
      <c r="D1274" s="34"/>
      <c r="E1274" s="34"/>
      <c r="F1274" s="34"/>
    </row>
    <row r="1275" spans="1:6" ht="38.25" outlineLevel="1" x14ac:dyDescent="0.2">
      <c r="A1275" s="34">
        <v>7</v>
      </c>
      <c r="B1275" s="39" t="s">
        <v>1470</v>
      </c>
      <c r="C1275" s="34"/>
      <c r="D1275" s="34"/>
      <c r="E1275" s="34"/>
      <c r="F1275" s="34"/>
    </row>
    <row r="1276" spans="1:6" ht="25.5" outlineLevel="1" x14ac:dyDescent="0.2">
      <c r="A1276" s="34">
        <v>8</v>
      </c>
      <c r="B1276" s="39" t="s">
        <v>1471</v>
      </c>
      <c r="C1276" s="34"/>
      <c r="D1276" s="34"/>
      <c r="E1276" s="34"/>
      <c r="F1276" s="34"/>
    </row>
    <row r="1277" spans="1:6" outlineLevel="1" x14ac:dyDescent="0.2">
      <c r="A1277" s="34"/>
      <c r="B1277" s="34"/>
      <c r="C1277" s="34"/>
      <c r="D1277" s="34"/>
      <c r="E1277" s="34"/>
      <c r="F1277" s="34"/>
    </row>
    <row r="1278" spans="1:6" outlineLevel="1" x14ac:dyDescent="0.2">
      <c r="A1278" s="74" t="s">
        <v>175</v>
      </c>
      <c r="B1278" s="74"/>
      <c r="C1278" s="74"/>
      <c r="D1278" s="74"/>
      <c r="E1278" s="74"/>
      <c r="F1278" s="74"/>
    </row>
    <row r="1279" spans="1:6" ht="25.5" outlineLevel="1" x14ac:dyDescent="0.2">
      <c r="A1279" s="34">
        <v>1</v>
      </c>
      <c r="B1279" s="39" t="s">
        <v>177</v>
      </c>
      <c r="C1279" s="34"/>
      <c r="D1279" s="34"/>
      <c r="E1279" s="34"/>
      <c r="F1279" s="34"/>
    </row>
    <row r="1280" spans="1:6" ht="25.5" outlineLevel="1" x14ac:dyDescent="0.2">
      <c r="A1280" s="34">
        <v>2</v>
      </c>
      <c r="B1280" s="39" t="s">
        <v>1472</v>
      </c>
      <c r="C1280" s="34"/>
      <c r="D1280" s="34"/>
      <c r="E1280" s="34"/>
      <c r="F1280" s="34"/>
    </row>
    <row r="1281" spans="1:6" ht="25.5" outlineLevel="1" x14ac:dyDescent="0.2">
      <c r="A1281" s="34">
        <v>3</v>
      </c>
      <c r="B1281" s="39" t="s">
        <v>1473</v>
      </c>
      <c r="C1281" s="34"/>
      <c r="D1281" s="34"/>
      <c r="E1281" s="34"/>
      <c r="F1281" s="34"/>
    </row>
    <row r="1282" spans="1:6" ht="25.5" outlineLevel="1" x14ac:dyDescent="0.2">
      <c r="A1282" s="34">
        <v>4</v>
      </c>
      <c r="B1282" s="39" t="s">
        <v>1474</v>
      </c>
      <c r="C1282" s="34"/>
      <c r="D1282" s="34"/>
      <c r="E1282" s="34"/>
      <c r="F1282" s="34"/>
    </row>
    <row r="1283" spans="1:6" outlineLevel="1" x14ac:dyDescent="0.2">
      <c r="A1283" s="34"/>
      <c r="B1283" s="34"/>
      <c r="C1283" s="34"/>
      <c r="D1283" s="34"/>
      <c r="E1283" s="34"/>
      <c r="F1283" s="34"/>
    </row>
    <row r="1284" spans="1:6" outlineLevel="1" x14ac:dyDescent="0.2">
      <c r="A1284" s="74" t="s">
        <v>178</v>
      </c>
      <c r="B1284" s="74"/>
      <c r="C1284" s="74"/>
      <c r="D1284" s="74"/>
      <c r="E1284" s="74"/>
      <c r="F1284" s="74"/>
    </row>
    <row r="1285" spans="1:6" ht="25.5" outlineLevel="1" x14ac:dyDescent="0.2">
      <c r="A1285" s="34">
        <v>1</v>
      </c>
      <c r="B1285" s="39" t="s">
        <v>180</v>
      </c>
      <c r="C1285" s="34"/>
      <c r="D1285" s="34"/>
      <c r="E1285" s="34"/>
      <c r="F1285" s="34"/>
    </row>
    <row r="1286" spans="1:6" ht="25.5" outlineLevel="1" x14ac:dyDescent="0.2">
      <c r="A1286" s="34">
        <v>2</v>
      </c>
      <c r="B1286" s="39" t="s">
        <v>1475</v>
      </c>
      <c r="C1286" s="34"/>
      <c r="D1286" s="34"/>
      <c r="E1286" s="34"/>
      <c r="F1286" s="34"/>
    </row>
    <row r="1287" spans="1:6" ht="25.5" outlineLevel="1" x14ac:dyDescent="0.2">
      <c r="A1287" s="34">
        <v>3</v>
      </c>
      <c r="B1287" s="39" t="s">
        <v>1476</v>
      </c>
      <c r="C1287" s="34"/>
      <c r="D1287" s="34"/>
      <c r="E1287" s="34"/>
      <c r="F1287" s="34"/>
    </row>
    <row r="1288" spans="1:6" ht="25.5" outlineLevel="1" x14ac:dyDescent="0.2">
      <c r="A1288" s="34">
        <v>4</v>
      </c>
      <c r="B1288" s="39" t="s">
        <v>1477</v>
      </c>
      <c r="C1288" s="34"/>
      <c r="D1288" s="34"/>
      <c r="E1288" s="34"/>
      <c r="F1288" s="34"/>
    </row>
    <row r="1289" spans="1:6" outlineLevel="1" x14ac:dyDescent="0.2">
      <c r="A1289" s="34"/>
      <c r="B1289" s="34"/>
      <c r="C1289" s="34"/>
      <c r="D1289" s="34"/>
      <c r="E1289" s="34"/>
      <c r="F1289" s="34"/>
    </row>
    <row r="1290" spans="1:6" outlineLevel="1" x14ac:dyDescent="0.2">
      <c r="A1290" s="74" t="s">
        <v>181</v>
      </c>
      <c r="B1290" s="74"/>
      <c r="C1290" s="74"/>
      <c r="D1290" s="74"/>
      <c r="E1290" s="74"/>
      <c r="F1290" s="74"/>
    </row>
    <row r="1291" spans="1:6" ht="38.25" outlineLevel="1" x14ac:dyDescent="0.2">
      <c r="A1291" s="34">
        <v>1</v>
      </c>
      <c r="B1291" s="39" t="s">
        <v>183</v>
      </c>
      <c r="C1291" s="34"/>
      <c r="D1291" s="34"/>
      <c r="E1291" s="34"/>
      <c r="F1291" s="34"/>
    </row>
    <row r="1292" spans="1:6" ht="25.5" outlineLevel="1" x14ac:dyDescent="0.2">
      <c r="A1292" s="34">
        <v>2</v>
      </c>
      <c r="B1292" s="39" t="s">
        <v>1478</v>
      </c>
      <c r="C1292" s="34"/>
      <c r="D1292" s="34"/>
      <c r="E1292" s="34"/>
      <c r="F1292" s="34"/>
    </row>
    <row r="1293" spans="1:6" ht="25.5" outlineLevel="1" x14ac:dyDescent="0.2">
      <c r="A1293" s="34">
        <v>3</v>
      </c>
      <c r="B1293" s="39" t="s">
        <v>1479</v>
      </c>
      <c r="C1293" s="34"/>
      <c r="D1293" s="34"/>
      <c r="E1293" s="34"/>
      <c r="F1293" s="34"/>
    </row>
    <row r="1294" spans="1:6" ht="25.5" outlineLevel="1" x14ac:dyDescent="0.2">
      <c r="A1294" s="34">
        <v>4</v>
      </c>
      <c r="B1294" s="39" t="s">
        <v>1480</v>
      </c>
      <c r="C1294" s="34"/>
      <c r="D1294" s="34"/>
      <c r="E1294" s="34"/>
      <c r="F1294" s="34"/>
    </row>
    <row r="1295" spans="1:6" outlineLevel="1" x14ac:dyDescent="0.2">
      <c r="A1295" s="34"/>
      <c r="B1295" s="34"/>
      <c r="C1295" s="34"/>
      <c r="D1295" s="34"/>
      <c r="E1295" s="34"/>
      <c r="F1295" s="34"/>
    </row>
    <row r="1296" spans="1:6" outlineLevel="1" x14ac:dyDescent="0.2">
      <c r="A1296" s="74" t="s">
        <v>185</v>
      </c>
      <c r="B1296" s="74"/>
      <c r="C1296" s="74"/>
      <c r="D1296" s="74"/>
      <c r="E1296" s="74"/>
      <c r="F1296" s="74"/>
    </row>
    <row r="1297" spans="1:6" ht="25.5" outlineLevel="1" x14ac:dyDescent="0.2">
      <c r="A1297" s="34">
        <v>1</v>
      </c>
      <c r="B1297" s="39" t="s">
        <v>186</v>
      </c>
      <c r="C1297" s="34"/>
      <c r="D1297" s="34"/>
      <c r="E1297" s="34"/>
      <c r="F1297" s="34"/>
    </row>
    <row r="1298" spans="1:6" outlineLevel="1" x14ac:dyDescent="0.2">
      <c r="A1298" s="34">
        <v>2</v>
      </c>
      <c r="B1298" s="39" t="s">
        <v>1481</v>
      </c>
      <c r="C1298" s="34"/>
      <c r="D1298" s="34"/>
      <c r="E1298" s="34"/>
      <c r="F1298" s="34"/>
    </row>
    <row r="1299" spans="1:6" outlineLevel="1" x14ac:dyDescent="0.2">
      <c r="A1299" s="34">
        <v>3</v>
      </c>
      <c r="B1299" s="39" t="s">
        <v>1482</v>
      </c>
      <c r="C1299" s="34"/>
      <c r="D1299" s="34"/>
      <c r="E1299" s="34"/>
      <c r="F1299" s="34"/>
    </row>
    <row r="1300" spans="1:6" outlineLevel="1" x14ac:dyDescent="0.2">
      <c r="A1300" s="34">
        <v>4</v>
      </c>
      <c r="B1300" s="39" t="s">
        <v>1483</v>
      </c>
      <c r="C1300" s="34"/>
      <c r="D1300" s="34"/>
      <c r="E1300" s="34"/>
      <c r="F1300" s="34"/>
    </row>
    <row r="1301" spans="1:6" ht="25.5" outlineLevel="1" x14ac:dyDescent="0.2">
      <c r="A1301" s="34">
        <v>5</v>
      </c>
      <c r="B1301" s="39" t="s">
        <v>1484</v>
      </c>
      <c r="C1301" s="34"/>
      <c r="D1301" s="34"/>
      <c r="E1301" s="34"/>
      <c r="F1301" s="34"/>
    </row>
    <row r="1302" spans="1:6" ht="25.5" outlineLevel="1" x14ac:dyDescent="0.2">
      <c r="A1302" s="34">
        <v>6</v>
      </c>
      <c r="B1302" s="39" t="s">
        <v>1485</v>
      </c>
      <c r="C1302" s="34"/>
      <c r="D1302" s="34"/>
      <c r="E1302" s="34"/>
      <c r="F1302" s="34"/>
    </row>
    <row r="1303" spans="1:6" ht="38.25" outlineLevel="1" x14ac:dyDescent="0.2">
      <c r="A1303" s="34">
        <v>7</v>
      </c>
      <c r="B1303" s="39" t="s">
        <v>1486</v>
      </c>
      <c r="C1303" s="34"/>
      <c r="D1303" s="34"/>
      <c r="E1303" s="34"/>
      <c r="F1303" s="34"/>
    </row>
    <row r="1304" spans="1:6" outlineLevel="1" x14ac:dyDescent="0.2">
      <c r="A1304" s="34"/>
      <c r="B1304" s="34"/>
      <c r="C1304" s="34"/>
      <c r="D1304" s="34"/>
      <c r="E1304" s="34"/>
      <c r="F1304" s="34"/>
    </row>
    <row r="1305" spans="1:6" outlineLevel="1" x14ac:dyDescent="0.2">
      <c r="A1305" s="74" t="s">
        <v>188</v>
      </c>
      <c r="B1305" s="74"/>
      <c r="C1305" s="74"/>
      <c r="D1305" s="74"/>
      <c r="E1305" s="74"/>
      <c r="F1305" s="74"/>
    </row>
    <row r="1306" spans="1:6" ht="25.5" outlineLevel="1" x14ac:dyDescent="0.2">
      <c r="A1306" s="34">
        <v>1</v>
      </c>
      <c r="B1306" s="39" t="s">
        <v>190</v>
      </c>
      <c r="C1306" s="34"/>
      <c r="D1306" s="34"/>
      <c r="E1306" s="34"/>
      <c r="F1306" s="34"/>
    </row>
    <row r="1307" spans="1:6" ht="25.5" outlineLevel="1" x14ac:dyDescent="0.2">
      <c r="A1307" s="34">
        <v>2</v>
      </c>
      <c r="B1307" s="39" t="s">
        <v>1487</v>
      </c>
      <c r="C1307" s="34"/>
      <c r="D1307" s="34"/>
      <c r="E1307" s="34"/>
      <c r="F1307" s="34"/>
    </row>
    <row r="1308" spans="1:6" ht="25.5" outlineLevel="1" x14ac:dyDescent="0.2">
      <c r="A1308" s="34">
        <v>3</v>
      </c>
      <c r="B1308" s="39" t="s">
        <v>1488</v>
      </c>
      <c r="C1308" s="34"/>
      <c r="D1308" s="34"/>
      <c r="E1308" s="34"/>
      <c r="F1308" s="34"/>
    </row>
    <row r="1309" spans="1:6" ht="25.5" outlineLevel="1" x14ac:dyDescent="0.2">
      <c r="A1309" s="34">
        <v>4</v>
      </c>
      <c r="B1309" s="39" t="s">
        <v>1489</v>
      </c>
      <c r="C1309" s="34"/>
      <c r="D1309" s="34"/>
      <c r="E1309" s="34"/>
      <c r="F1309" s="34"/>
    </row>
    <row r="1310" spans="1:6" outlineLevel="1" x14ac:dyDescent="0.2">
      <c r="A1310" s="34">
        <v>5</v>
      </c>
      <c r="B1310" s="39" t="s">
        <v>1490</v>
      </c>
      <c r="C1310" s="34"/>
      <c r="D1310" s="34"/>
      <c r="E1310" s="34"/>
      <c r="F1310" s="34"/>
    </row>
    <row r="1311" spans="1:6" ht="25.5" outlineLevel="1" x14ac:dyDescent="0.2">
      <c r="A1311" s="34">
        <v>6</v>
      </c>
      <c r="B1311" s="39" t="s">
        <v>1491</v>
      </c>
      <c r="C1311" s="34"/>
      <c r="D1311" s="34"/>
      <c r="E1311" s="34"/>
      <c r="F1311" s="34"/>
    </row>
    <row r="1312" spans="1:6" ht="25.5" outlineLevel="1" x14ac:dyDescent="0.2">
      <c r="A1312" s="34">
        <v>7</v>
      </c>
      <c r="B1312" s="39" t="s">
        <v>1492</v>
      </c>
      <c r="C1312" s="34"/>
      <c r="D1312" s="34"/>
      <c r="E1312" s="34"/>
      <c r="F1312" s="34"/>
    </row>
    <row r="1313" spans="1:6" outlineLevel="1" x14ac:dyDescent="0.2">
      <c r="A1313" s="34"/>
      <c r="B1313" s="34"/>
      <c r="C1313" s="34"/>
      <c r="D1313" s="34"/>
      <c r="E1313" s="34"/>
      <c r="F1313" s="34"/>
    </row>
    <row r="1314" spans="1:6" outlineLevel="1" x14ac:dyDescent="0.2">
      <c r="A1314" s="74" t="s">
        <v>191</v>
      </c>
      <c r="B1314" s="74"/>
      <c r="C1314" s="74"/>
      <c r="D1314" s="74"/>
      <c r="E1314" s="74"/>
      <c r="F1314" s="74"/>
    </row>
    <row r="1315" spans="1:6" outlineLevel="1" x14ac:dyDescent="0.2">
      <c r="A1315" s="34">
        <v>1</v>
      </c>
      <c r="B1315" s="39" t="s">
        <v>192</v>
      </c>
      <c r="C1315" s="34"/>
      <c r="D1315" s="34"/>
      <c r="E1315" s="34"/>
      <c r="F1315" s="34"/>
    </row>
    <row r="1316" spans="1:6" outlineLevel="1" x14ac:dyDescent="0.2">
      <c r="A1316" s="34">
        <v>2</v>
      </c>
      <c r="B1316" s="39" t="s">
        <v>1493</v>
      </c>
      <c r="C1316" s="34"/>
      <c r="D1316" s="34"/>
      <c r="E1316" s="34"/>
      <c r="F1316" s="34"/>
    </row>
    <row r="1317" spans="1:6" outlineLevel="1" x14ac:dyDescent="0.2">
      <c r="A1317" s="34">
        <v>3</v>
      </c>
      <c r="B1317" s="39" t="s">
        <v>1494</v>
      </c>
      <c r="C1317" s="34"/>
      <c r="D1317" s="34"/>
      <c r="E1317" s="34"/>
      <c r="F1317" s="34"/>
    </row>
    <row r="1318" spans="1:6" outlineLevel="1" x14ac:dyDescent="0.2">
      <c r="A1318" s="34">
        <v>4</v>
      </c>
      <c r="B1318" s="39" t="s">
        <v>1495</v>
      </c>
      <c r="C1318" s="34"/>
      <c r="D1318" s="34"/>
      <c r="E1318" s="34"/>
      <c r="F1318" s="34"/>
    </row>
    <row r="1319" spans="1:6" ht="25.5" outlineLevel="1" x14ac:dyDescent="0.2">
      <c r="A1319" s="34">
        <v>5</v>
      </c>
      <c r="B1319" s="39" t="s">
        <v>1496</v>
      </c>
      <c r="C1319" s="34"/>
      <c r="D1319" s="34"/>
      <c r="E1319" s="34"/>
      <c r="F1319" s="34"/>
    </row>
    <row r="1320" spans="1:6" outlineLevel="1" x14ac:dyDescent="0.2">
      <c r="A1320" s="34"/>
      <c r="B1320" s="34"/>
      <c r="C1320" s="34"/>
      <c r="D1320" s="34"/>
      <c r="E1320" s="34"/>
      <c r="F1320" s="34"/>
    </row>
    <row r="1321" spans="1:6" outlineLevel="1" x14ac:dyDescent="0.2">
      <c r="A1321" s="74" t="s">
        <v>193</v>
      </c>
      <c r="B1321" s="74"/>
      <c r="C1321" s="74"/>
      <c r="D1321" s="74"/>
      <c r="E1321" s="74"/>
      <c r="F1321" s="74"/>
    </row>
    <row r="1322" spans="1:6" ht="25.5" outlineLevel="1" x14ac:dyDescent="0.2">
      <c r="A1322" s="34">
        <v>1</v>
      </c>
      <c r="B1322" s="39" t="s">
        <v>195</v>
      </c>
      <c r="C1322" s="34"/>
      <c r="D1322" s="34"/>
      <c r="E1322" s="34"/>
      <c r="F1322" s="34"/>
    </row>
    <row r="1323" spans="1:6" ht="25.5" outlineLevel="1" x14ac:dyDescent="0.2">
      <c r="A1323" s="34">
        <v>2</v>
      </c>
      <c r="B1323" s="39" t="s">
        <v>1497</v>
      </c>
      <c r="C1323" s="34"/>
      <c r="D1323" s="34"/>
      <c r="E1323" s="34"/>
      <c r="F1323" s="34"/>
    </row>
    <row r="1324" spans="1:6" outlineLevel="1" x14ac:dyDescent="0.2">
      <c r="A1324" s="34">
        <v>3</v>
      </c>
      <c r="B1324" s="39" t="s">
        <v>1498</v>
      </c>
      <c r="C1324" s="34"/>
      <c r="D1324" s="34"/>
      <c r="E1324" s="34"/>
      <c r="F1324" s="34"/>
    </row>
    <row r="1325" spans="1:6" outlineLevel="1" x14ac:dyDescent="0.2">
      <c r="A1325" s="34">
        <v>4</v>
      </c>
      <c r="B1325" s="39" t="s">
        <v>1499</v>
      </c>
      <c r="C1325" s="34"/>
      <c r="D1325" s="34"/>
      <c r="E1325" s="34"/>
      <c r="F1325" s="34"/>
    </row>
    <row r="1326" spans="1:6" ht="25.5" outlineLevel="1" x14ac:dyDescent="0.2">
      <c r="A1326" s="34">
        <v>5</v>
      </c>
      <c r="B1326" s="39" t="s">
        <v>1500</v>
      </c>
      <c r="C1326" s="34"/>
      <c r="D1326" s="34"/>
      <c r="E1326" s="34"/>
      <c r="F1326" s="34"/>
    </row>
    <row r="1327" spans="1:6" outlineLevel="1" x14ac:dyDescent="0.2">
      <c r="A1327" s="34">
        <v>6</v>
      </c>
      <c r="B1327" s="39" t="s">
        <v>1501</v>
      </c>
      <c r="C1327" s="34"/>
      <c r="D1327" s="34"/>
      <c r="E1327" s="34"/>
      <c r="F1327" s="34"/>
    </row>
    <row r="1328" spans="1:6" outlineLevel="1" x14ac:dyDescent="0.2">
      <c r="A1328" s="34"/>
      <c r="B1328" s="34"/>
      <c r="C1328" s="34"/>
      <c r="D1328" s="34"/>
      <c r="E1328" s="34"/>
      <c r="F1328" s="34"/>
    </row>
    <row r="1329" spans="1:6" outlineLevel="1" x14ac:dyDescent="0.2">
      <c r="A1329" s="74" t="s">
        <v>196</v>
      </c>
      <c r="B1329" s="74"/>
      <c r="C1329" s="74"/>
      <c r="D1329" s="74"/>
      <c r="E1329" s="74"/>
      <c r="F1329" s="74"/>
    </row>
    <row r="1330" spans="1:6" outlineLevel="1" x14ac:dyDescent="0.2">
      <c r="A1330" s="34">
        <v>1</v>
      </c>
      <c r="B1330" s="39" t="s">
        <v>197</v>
      </c>
      <c r="C1330" s="34"/>
      <c r="D1330" s="34"/>
      <c r="E1330" s="34"/>
      <c r="F1330" s="34"/>
    </row>
    <row r="1331" spans="1:6" outlineLevel="1" x14ac:dyDescent="0.2">
      <c r="A1331" s="34">
        <v>2</v>
      </c>
      <c r="B1331" s="39" t="s">
        <v>1493</v>
      </c>
      <c r="C1331" s="34"/>
      <c r="D1331" s="34"/>
      <c r="E1331" s="34"/>
      <c r="F1331" s="34"/>
    </row>
    <row r="1332" spans="1:6" outlineLevel="1" x14ac:dyDescent="0.2">
      <c r="A1332" s="34">
        <v>3</v>
      </c>
      <c r="B1332" s="39" t="s">
        <v>1494</v>
      </c>
      <c r="C1332" s="34"/>
      <c r="D1332" s="34"/>
      <c r="E1332" s="34"/>
      <c r="F1332" s="34"/>
    </row>
    <row r="1333" spans="1:6" outlineLevel="1" x14ac:dyDescent="0.2">
      <c r="A1333" s="34">
        <v>4</v>
      </c>
      <c r="B1333" s="39" t="s">
        <v>1495</v>
      </c>
      <c r="C1333" s="34"/>
      <c r="D1333" s="34"/>
      <c r="E1333" s="34"/>
      <c r="F1333" s="34"/>
    </row>
    <row r="1334" spans="1:6" ht="25.5" outlineLevel="1" x14ac:dyDescent="0.2">
      <c r="A1334" s="34">
        <v>5</v>
      </c>
      <c r="B1334" s="39" t="s">
        <v>1496</v>
      </c>
      <c r="C1334" s="34"/>
      <c r="D1334" s="34"/>
      <c r="E1334" s="34"/>
      <c r="F1334" s="34"/>
    </row>
    <row r="1335" spans="1:6" outlineLevel="1" x14ac:dyDescent="0.2">
      <c r="A1335" s="34"/>
      <c r="B1335" s="34"/>
      <c r="C1335" s="34"/>
      <c r="D1335" s="34"/>
      <c r="E1335" s="34"/>
      <c r="F1335" s="34"/>
    </row>
    <row r="1336" spans="1:6" outlineLevel="1" x14ac:dyDescent="0.2">
      <c r="A1336" s="74" t="s">
        <v>198</v>
      </c>
      <c r="B1336" s="74"/>
      <c r="C1336" s="74"/>
      <c r="D1336" s="74"/>
      <c r="E1336" s="74"/>
      <c r="F1336" s="74"/>
    </row>
    <row r="1337" spans="1:6" outlineLevel="1" x14ac:dyDescent="0.2">
      <c r="A1337" s="34">
        <v>1</v>
      </c>
      <c r="B1337" s="39" t="s">
        <v>199</v>
      </c>
      <c r="C1337" s="34"/>
      <c r="D1337" s="34"/>
      <c r="E1337" s="34"/>
      <c r="F1337" s="34"/>
    </row>
    <row r="1338" spans="1:6" ht="25.5" outlineLevel="1" x14ac:dyDescent="0.2">
      <c r="A1338" s="34">
        <v>2</v>
      </c>
      <c r="B1338" s="39" t="s">
        <v>1502</v>
      </c>
      <c r="C1338" s="34"/>
      <c r="D1338" s="34"/>
      <c r="E1338" s="34"/>
      <c r="F1338" s="34"/>
    </row>
    <row r="1339" spans="1:6" ht="25.5" outlineLevel="1" x14ac:dyDescent="0.2">
      <c r="A1339" s="34">
        <v>3</v>
      </c>
      <c r="B1339" s="39" t="s">
        <v>1503</v>
      </c>
      <c r="C1339" s="34"/>
      <c r="D1339" s="34"/>
      <c r="E1339" s="34"/>
      <c r="F1339" s="34"/>
    </row>
    <row r="1340" spans="1:6" ht="25.5" outlineLevel="1" x14ac:dyDescent="0.2">
      <c r="A1340" s="34">
        <v>4</v>
      </c>
      <c r="B1340" s="39" t="s">
        <v>1504</v>
      </c>
      <c r="C1340" s="34"/>
      <c r="D1340" s="34"/>
      <c r="E1340" s="34"/>
      <c r="F1340" s="34"/>
    </row>
    <row r="1341" spans="1:6" ht="38.25" outlineLevel="1" x14ac:dyDescent="0.2">
      <c r="A1341" s="34">
        <v>5</v>
      </c>
      <c r="B1341" s="39" t="s">
        <v>1505</v>
      </c>
      <c r="C1341" s="34"/>
      <c r="D1341" s="34"/>
      <c r="E1341" s="34"/>
      <c r="F1341" s="34"/>
    </row>
    <row r="1342" spans="1:6" ht="25.5" outlineLevel="1" x14ac:dyDescent="0.2">
      <c r="A1342" s="34">
        <v>6</v>
      </c>
      <c r="B1342" s="39" t="s">
        <v>1506</v>
      </c>
      <c r="C1342" s="34"/>
      <c r="D1342" s="34"/>
      <c r="E1342" s="34"/>
      <c r="F1342" s="34"/>
    </row>
    <row r="1343" spans="1:6" outlineLevel="1" x14ac:dyDescent="0.2">
      <c r="A1343" s="34"/>
      <c r="B1343" s="34"/>
      <c r="C1343" s="34"/>
      <c r="D1343" s="34"/>
      <c r="E1343" s="34"/>
      <c r="F1343" s="34"/>
    </row>
    <row r="1344" spans="1:6" outlineLevel="1" x14ac:dyDescent="0.2">
      <c r="A1344" s="74" t="s">
        <v>200</v>
      </c>
      <c r="B1344" s="74"/>
      <c r="C1344" s="74"/>
      <c r="D1344" s="74"/>
      <c r="E1344" s="74"/>
      <c r="F1344" s="74"/>
    </row>
    <row r="1345" spans="1:6" ht="25.5" outlineLevel="1" x14ac:dyDescent="0.2">
      <c r="A1345" s="34">
        <v>1</v>
      </c>
      <c r="B1345" s="39" t="s">
        <v>202</v>
      </c>
      <c r="C1345" s="34"/>
      <c r="D1345" s="34"/>
      <c r="E1345" s="34"/>
      <c r="F1345" s="34"/>
    </row>
    <row r="1346" spans="1:6" ht="25.5" outlineLevel="1" x14ac:dyDescent="0.2">
      <c r="A1346" s="34">
        <v>2</v>
      </c>
      <c r="B1346" s="39" t="s">
        <v>1507</v>
      </c>
      <c r="C1346" s="34"/>
      <c r="D1346" s="34"/>
      <c r="E1346" s="34"/>
      <c r="F1346" s="34"/>
    </row>
    <row r="1347" spans="1:6" ht="25.5" outlineLevel="1" x14ac:dyDescent="0.2">
      <c r="A1347" s="34">
        <v>3</v>
      </c>
      <c r="B1347" s="39" t="s">
        <v>1508</v>
      </c>
      <c r="C1347" s="34"/>
      <c r="D1347" s="34"/>
      <c r="E1347" s="34"/>
      <c r="F1347" s="34"/>
    </row>
    <row r="1348" spans="1:6" ht="38.25" outlineLevel="1" x14ac:dyDescent="0.2">
      <c r="A1348" s="34">
        <v>4</v>
      </c>
      <c r="B1348" s="39" t="s">
        <v>1509</v>
      </c>
      <c r="C1348" s="34"/>
      <c r="D1348" s="34"/>
      <c r="E1348" s="34"/>
      <c r="F1348" s="34"/>
    </row>
    <row r="1349" spans="1:6" ht="38.25" outlineLevel="1" x14ac:dyDescent="0.2">
      <c r="A1349" s="34">
        <v>5</v>
      </c>
      <c r="B1349" s="39" t="s">
        <v>1510</v>
      </c>
      <c r="C1349" s="34"/>
      <c r="D1349" s="34"/>
      <c r="E1349" s="34"/>
      <c r="F1349" s="34"/>
    </row>
    <row r="1350" spans="1:6" outlineLevel="1" x14ac:dyDescent="0.2">
      <c r="A1350" s="34"/>
      <c r="B1350" s="34"/>
      <c r="C1350" s="34"/>
      <c r="D1350" s="34"/>
      <c r="E1350" s="34"/>
      <c r="F1350" s="34"/>
    </row>
    <row r="1351" spans="1:6" outlineLevel="1" x14ac:dyDescent="0.2">
      <c r="A1351" s="74" t="s">
        <v>203</v>
      </c>
      <c r="B1351" s="74"/>
      <c r="C1351" s="74"/>
      <c r="D1351" s="74"/>
      <c r="E1351" s="74"/>
      <c r="F1351" s="74"/>
    </row>
    <row r="1352" spans="1:6" ht="25.5" outlineLevel="1" x14ac:dyDescent="0.2">
      <c r="A1352" s="34">
        <v>1</v>
      </c>
      <c r="B1352" s="39" t="s">
        <v>204</v>
      </c>
      <c r="C1352" s="34"/>
      <c r="D1352" s="34"/>
      <c r="E1352" s="34"/>
      <c r="F1352" s="34"/>
    </row>
    <row r="1353" spans="1:6" ht="25.5" outlineLevel="1" x14ac:dyDescent="0.2">
      <c r="A1353" s="34">
        <v>2</v>
      </c>
      <c r="B1353" s="39" t="s">
        <v>1511</v>
      </c>
      <c r="C1353" s="34"/>
      <c r="D1353" s="34"/>
      <c r="E1353" s="34"/>
      <c r="F1353" s="34"/>
    </row>
    <row r="1354" spans="1:6" ht="25.5" outlineLevel="1" x14ac:dyDescent="0.2">
      <c r="A1354" s="34">
        <v>3</v>
      </c>
      <c r="B1354" s="39" t="s">
        <v>1512</v>
      </c>
      <c r="C1354" s="34"/>
      <c r="D1354" s="34"/>
      <c r="E1354" s="34"/>
      <c r="F1354" s="34"/>
    </row>
    <row r="1355" spans="1:6" ht="25.5" outlineLevel="1" x14ac:dyDescent="0.2">
      <c r="A1355" s="34">
        <v>4</v>
      </c>
      <c r="B1355" s="39" t="s">
        <v>1513</v>
      </c>
      <c r="C1355" s="34"/>
      <c r="D1355" s="34"/>
      <c r="E1355" s="34"/>
      <c r="F1355" s="34"/>
    </row>
    <row r="1356" spans="1:6" ht="25.5" outlineLevel="1" x14ac:dyDescent="0.2">
      <c r="A1356" s="34">
        <v>5</v>
      </c>
      <c r="B1356" s="39" t="s">
        <v>1514</v>
      </c>
      <c r="C1356" s="34"/>
      <c r="D1356" s="34"/>
      <c r="E1356" s="34"/>
      <c r="F1356" s="34"/>
    </row>
    <row r="1357" spans="1:6" outlineLevel="1" x14ac:dyDescent="0.2">
      <c r="A1357" s="34"/>
      <c r="B1357" s="34"/>
      <c r="C1357" s="34"/>
      <c r="D1357" s="34"/>
      <c r="E1357" s="34"/>
      <c r="F1357" s="34"/>
    </row>
    <row r="1358" spans="1:6" outlineLevel="1" x14ac:dyDescent="0.2">
      <c r="A1358" s="74" t="s">
        <v>205</v>
      </c>
      <c r="B1358" s="74"/>
      <c r="C1358" s="74"/>
      <c r="D1358" s="74"/>
      <c r="E1358" s="74"/>
      <c r="F1358" s="74"/>
    </row>
    <row r="1359" spans="1:6" ht="25.5" outlineLevel="1" x14ac:dyDescent="0.2">
      <c r="A1359" s="34">
        <v>1</v>
      </c>
      <c r="B1359" s="39" t="s">
        <v>207</v>
      </c>
      <c r="C1359" s="34"/>
      <c r="D1359" s="34"/>
      <c r="E1359" s="34"/>
      <c r="F1359" s="34"/>
    </row>
    <row r="1360" spans="1:6" ht="25.5" outlineLevel="1" x14ac:dyDescent="0.2">
      <c r="A1360" s="34">
        <v>2</v>
      </c>
      <c r="B1360" s="39" t="s">
        <v>1515</v>
      </c>
      <c r="C1360" s="34"/>
      <c r="D1360" s="34"/>
      <c r="E1360" s="34"/>
      <c r="F1360" s="34"/>
    </row>
    <row r="1361" spans="1:6" outlineLevel="1" x14ac:dyDescent="0.2">
      <c r="A1361" s="34">
        <v>3</v>
      </c>
      <c r="B1361" s="39" t="s">
        <v>1516</v>
      </c>
      <c r="C1361" s="34"/>
      <c r="D1361" s="34"/>
      <c r="E1361" s="34"/>
      <c r="F1361" s="34"/>
    </row>
    <row r="1362" spans="1:6" outlineLevel="1" x14ac:dyDescent="0.2">
      <c r="A1362" s="34">
        <v>4</v>
      </c>
      <c r="B1362" s="39" t="s">
        <v>1517</v>
      </c>
      <c r="C1362" s="34"/>
      <c r="D1362" s="34"/>
      <c r="E1362" s="34"/>
      <c r="F1362" s="34"/>
    </row>
    <row r="1363" spans="1:6" outlineLevel="1" x14ac:dyDescent="0.2">
      <c r="A1363" s="34">
        <v>5</v>
      </c>
      <c r="B1363" s="39" t="s">
        <v>1518</v>
      </c>
      <c r="C1363" s="34"/>
      <c r="D1363" s="34"/>
      <c r="E1363" s="34"/>
      <c r="F1363" s="34"/>
    </row>
    <row r="1364" spans="1:6" outlineLevel="1" x14ac:dyDescent="0.2">
      <c r="A1364" s="34"/>
      <c r="B1364" s="34"/>
      <c r="C1364" s="34"/>
      <c r="D1364" s="34"/>
      <c r="E1364" s="34"/>
      <c r="F1364" s="34"/>
    </row>
    <row r="1365" spans="1:6" outlineLevel="1" x14ac:dyDescent="0.2">
      <c r="A1365" s="74" t="s">
        <v>208</v>
      </c>
      <c r="B1365" s="74"/>
      <c r="C1365" s="74"/>
      <c r="D1365" s="74"/>
      <c r="E1365" s="74"/>
      <c r="F1365" s="74"/>
    </row>
    <row r="1366" spans="1:6" ht="25.5" outlineLevel="1" x14ac:dyDescent="0.2">
      <c r="A1366" s="34">
        <v>1</v>
      </c>
      <c r="B1366" s="39" t="s">
        <v>210</v>
      </c>
      <c r="C1366" s="34"/>
      <c r="D1366" s="34"/>
      <c r="E1366" s="34"/>
      <c r="F1366" s="34"/>
    </row>
    <row r="1367" spans="1:6" ht="25.5" outlineLevel="1" x14ac:dyDescent="0.2">
      <c r="A1367" s="34">
        <v>2</v>
      </c>
      <c r="B1367" s="39" t="s">
        <v>1519</v>
      </c>
      <c r="C1367" s="34"/>
      <c r="D1367" s="34"/>
      <c r="E1367" s="34"/>
      <c r="F1367" s="34"/>
    </row>
    <row r="1368" spans="1:6" ht="25.5" outlineLevel="1" x14ac:dyDescent="0.2">
      <c r="A1368" s="34">
        <v>3</v>
      </c>
      <c r="B1368" s="39" t="s">
        <v>1520</v>
      </c>
      <c r="C1368" s="34"/>
      <c r="D1368" s="34"/>
      <c r="E1368" s="34"/>
      <c r="F1368" s="34"/>
    </row>
    <row r="1369" spans="1:6" outlineLevel="1" x14ac:dyDescent="0.2">
      <c r="A1369" s="34"/>
      <c r="B1369" s="34"/>
      <c r="C1369" s="34"/>
      <c r="D1369" s="34"/>
      <c r="E1369" s="34"/>
      <c r="F1369" s="34"/>
    </row>
    <row r="1370" spans="1:6" outlineLevel="1" x14ac:dyDescent="0.2">
      <c r="A1370" s="74" t="s">
        <v>211</v>
      </c>
      <c r="B1370" s="74"/>
      <c r="C1370" s="74"/>
      <c r="D1370" s="74"/>
      <c r="E1370" s="74"/>
      <c r="F1370" s="74"/>
    </row>
    <row r="1371" spans="1:6" outlineLevel="1" x14ac:dyDescent="0.2">
      <c r="A1371" s="34">
        <v>1</v>
      </c>
      <c r="B1371" s="39" t="s">
        <v>213</v>
      </c>
      <c r="C1371" s="34"/>
      <c r="D1371" s="34"/>
      <c r="E1371" s="34"/>
      <c r="F1371" s="34"/>
    </row>
    <row r="1372" spans="1:6" ht="38.25" outlineLevel="1" x14ac:dyDescent="0.2">
      <c r="A1372" s="34">
        <v>2</v>
      </c>
      <c r="B1372" s="39" t="s">
        <v>1521</v>
      </c>
      <c r="C1372" s="34"/>
      <c r="D1372" s="34"/>
      <c r="E1372" s="34"/>
      <c r="F1372" s="34"/>
    </row>
    <row r="1373" spans="1:6" ht="25.5" outlineLevel="1" x14ac:dyDescent="0.2">
      <c r="A1373" s="34">
        <v>3</v>
      </c>
      <c r="B1373" s="39" t="s">
        <v>1522</v>
      </c>
      <c r="C1373" s="34"/>
      <c r="D1373" s="34"/>
      <c r="E1373" s="34"/>
      <c r="F1373" s="34"/>
    </row>
    <row r="1374" spans="1:6" outlineLevel="1" x14ac:dyDescent="0.2">
      <c r="A1374" s="34">
        <v>4</v>
      </c>
      <c r="B1374" s="39" t="s">
        <v>1523</v>
      </c>
      <c r="C1374" s="34"/>
      <c r="D1374" s="34"/>
      <c r="E1374" s="34"/>
      <c r="F1374" s="34"/>
    </row>
    <row r="1375" spans="1:6" ht="25.5" outlineLevel="1" x14ac:dyDescent="0.2">
      <c r="A1375" s="34">
        <v>5</v>
      </c>
      <c r="B1375" s="39" t="s">
        <v>1524</v>
      </c>
      <c r="C1375" s="34"/>
      <c r="D1375" s="34"/>
      <c r="E1375" s="34"/>
      <c r="F1375" s="34"/>
    </row>
    <row r="1376" spans="1:6" ht="38.25" outlineLevel="1" x14ac:dyDescent="0.2">
      <c r="A1376" s="34">
        <v>6</v>
      </c>
      <c r="B1376" s="39" t="s">
        <v>1525</v>
      </c>
      <c r="C1376" s="34"/>
      <c r="D1376" s="34"/>
      <c r="E1376" s="34"/>
      <c r="F1376" s="34"/>
    </row>
    <row r="1377" spans="1:6" outlineLevel="1" x14ac:dyDescent="0.2">
      <c r="A1377" s="34">
        <v>7</v>
      </c>
      <c r="B1377" s="39" t="s">
        <v>1526</v>
      </c>
      <c r="C1377" s="34"/>
      <c r="D1377" s="34"/>
      <c r="E1377" s="34"/>
      <c r="F1377" s="34"/>
    </row>
    <row r="1378" spans="1:6" outlineLevel="1" x14ac:dyDescent="0.2">
      <c r="A1378" s="34"/>
      <c r="B1378" s="34"/>
      <c r="C1378" s="34"/>
      <c r="D1378" s="34"/>
      <c r="E1378" s="34"/>
      <c r="F1378" s="34"/>
    </row>
    <row r="1379" spans="1:6" outlineLevel="1" x14ac:dyDescent="0.2">
      <c r="A1379" s="74" t="s">
        <v>214</v>
      </c>
      <c r="B1379" s="74"/>
      <c r="C1379" s="74"/>
      <c r="D1379" s="74"/>
      <c r="E1379" s="74"/>
      <c r="F1379" s="74"/>
    </row>
    <row r="1380" spans="1:6" ht="25.5" outlineLevel="1" x14ac:dyDescent="0.2">
      <c r="A1380" s="34">
        <v>1</v>
      </c>
      <c r="B1380" s="39" t="s">
        <v>216</v>
      </c>
      <c r="C1380" s="34"/>
      <c r="D1380" s="34"/>
      <c r="E1380" s="34"/>
      <c r="F1380" s="34"/>
    </row>
    <row r="1381" spans="1:6" ht="38.25" outlineLevel="1" x14ac:dyDescent="0.2">
      <c r="A1381" s="34">
        <v>2</v>
      </c>
      <c r="B1381" s="39" t="s">
        <v>1521</v>
      </c>
      <c r="C1381" s="34"/>
      <c r="D1381" s="34"/>
      <c r="E1381" s="34"/>
      <c r="F1381" s="34"/>
    </row>
    <row r="1382" spans="1:6" ht="25.5" outlineLevel="1" x14ac:dyDescent="0.2">
      <c r="A1382" s="34">
        <v>3</v>
      </c>
      <c r="B1382" s="39" t="s">
        <v>1522</v>
      </c>
      <c r="C1382" s="34"/>
      <c r="D1382" s="34"/>
      <c r="E1382" s="34"/>
      <c r="F1382" s="34"/>
    </row>
    <row r="1383" spans="1:6" outlineLevel="1" x14ac:dyDescent="0.2">
      <c r="A1383" s="34">
        <v>4</v>
      </c>
      <c r="B1383" s="39" t="s">
        <v>1523</v>
      </c>
      <c r="C1383" s="34"/>
      <c r="D1383" s="34"/>
      <c r="E1383" s="34"/>
      <c r="F1383" s="34"/>
    </row>
    <row r="1384" spans="1:6" ht="25.5" outlineLevel="1" x14ac:dyDescent="0.2">
      <c r="A1384" s="34">
        <v>5</v>
      </c>
      <c r="B1384" s="39" t="s">
        <v>1524</v>
      </c>
      <c r="C1384" s="34"/>
      <c r="D1384" s="34"/>
      <c r="E1384" s="34"/>
      <c r="F1384" s="34"/>
    </row>
    <row r="1385" spans="1:6" ht="38.25" outlineLevel="1" x14ac:dyDescent="0.2">
      <c r="A1385" s="34">
        <v>6</v>
      </c>
      <c r="B1385" s="39" t="s">
        <v>1525</v>
      </c>
      <c r="C1385" s="34"/>
      <c r="D1385" s="34"/>
      <c r="E1385" s="34"/>
      <c r="F1385" s="34"/>
    </row>
    <row r="1386" spans="1:6" outlineLevel="1" x14ac:dyDescent="0.2">
      <c r="A1386" s="34">
        <v>7</v>
      </c>
      <c r="B1386" s="39" t="s">
        <v>1526</v>
      </c>
      <c r="C1386" s="34"/>
      <c r="D1386" s="34"/>
      <c r="E1386" s="34"/>
      <c r="F1386" s="34"/>
    </row>
    <row r="1387" spans="1:6" outlineLevel="1" x14ac:dyDescent="0.2">
      <c r="A1387" s="34"/>
      <c r="B1387" s="34"/>
      <c r="C1387" s="34"/>
      <c r="D1387" s="34"/>
      <c r="E1387" s="34"/>
      <c r="F1387" s="34"/>
    </row>
    <row r="1388" spans="1:6" outlineLevel="1" x14ac:dyDescent="0.2">
      <c r="A1388" s="74" t="s">
        <v>217</v>
      </c>
      <c r="B1388" s="74"/>
      <c r="C1388" s="74"/>
      <c r="D1388" s="74"/>
      <c r="E1388" s="74"/>
      <c r="F1388" s="74"/>
    </row>
    <row r="1389" spans="1:6" outlineLevel="1" x14ac:dyDescent="0.2">
      <c r="A1389" s="34">
        <v>1</v>
      </c>
      <c r="B1389" s="39" t="s">
        <v>219</v>
      </c>
      <c r="C1389" s="34"/>
      <c r="D1389" s="34"/>
      <c r="E1389" s="34"/>
      <c r="F1389" s="34"/>
    </row>
    <row r="1390" spans="1:6" ht="38.25" outlineLevel="1" x14ac:dyDescent="0.2">
      <c r="A1390" s="34">
        <v>2</v>
      </c>
      <c r="B1390" s="39" t="s">
        <v>1521</v>
      </c>
      <c r="C1390" s="34"/>
      <c r="D1390" s="34"/>
      <c r="E1390" s="34"/>
      <c r="F1390" s="34"/>
    </row>
    <row r="1391" spans="1:6" ht="25.5" outlineLevel="1" x14ac:dyDescent="0.2">
      <c r="A1391" s="34">
        <v>3</v>
      </c>
      <c r="B1391" s="39" t="s">
        <v>1522</v>
      </c>
      <c r="C1391" s="34"/>
      <c r="D1391" s="34"/>
      <c r="E1391" s="34"/>
      <c r="F1391" s="34"/>
    </row>
    <row r="1392" spans="1:6" outlineLevel="1" x14ac:dyDescent="0.2">
      <c r="A1392" s="34">
        <v>4</v>
      </c>
      <c r="B1392" s="39" t="s">
        <v>1523</v>
      </c>
      <c r="C1392" s="34"/>
      <c r="D1392" s="34"/>
      <c r="E1392" s="34"/>
      <c r="F1392" s="34"/>
    </row>
    <row r="1393" spans="1:6" ht="25.5" outlineLevel="1" x14ac:dyDescent="0.2">
      <c r="A1393" s="34">
        <v>5</v>
      </c>
      <c r="B1393" s="39" t="s">
        <v>1524</v>
      </c>
      <c r="C1393" s="34"/>
      <c r="D1393" s="34"/>
      <c r="E1393" s="34"/>
      <c r="F1393" s="34"/>
    </row>
    <row r="1394" spans="1:6" ht="38.25" outlineLevel="1" x14ac:dyDescent="0.2">
      <c r="A1394" s="34">
        <v>6</v>
      </c>
      <c r="B1394" s="39" t="s">
        <v>1525</v>
      </c>
      <c r="C1394" s="34"/>
      <c r="D1394" s="34"/>
      <c r="E1394" s="34"/>
      <c r="F1394" s="34"/>
    </row>
    <row r="1395" spans="1:6" outlineLevel="1" x14ac:dyDescent="0.2">
      <c r="A1395" s="34">
        <v>7</v>
      </c>
      <c r="B1395" s="39" t="s">
        <v>1526</v>
      </c>
      <c r="C1395" s="34"/>
      <c r="D1395" s="34"/>
      <c r="E1395" s="34"/>
      <c r="F1395" s="34"/>
    </row>
    <row r="1396" spans="1:6" outlineLevel="1" x14ac:dyDescent="0.2">
      <c r="A1396" s="34"/>
      <c r="B1396" s="34"/>
      <c r="C1396" s="34"/>
      <c r="D1396" s="34"/>
      <c r="E1396" s="34"/>
      <c r="F1396" s="34"/>
    </row>
    <row r="1397" spans="1:6" outlineLevel="1" x14ac:dyDescent="0.2">
      <c r="A1397" s="74" t="s">
        <v>220</v>
      </c>
      <c r="B1397" s="74"/>
      <c r="C1397" s="74"/>
      <c r="D1397" s="74"/>
      <c r="E1397" s="74"/>
      <c r="F1397" s="74"/>
    </row>
    <row r="1398" spans="1:6" outlineLevel="1" x14ac:dyDescent="0.2">
      <c r="A1398" s="34">
        <v>1</v>
      </c>
      <c r="B1398" s="39" t="s">
        <v>222</v>
      </c>
      <c r="C1398" s="34"/>
      <c r="D1398" s="34"/>
      <c r="E1398" s="34"/>
      <c r="F1398" s="34"/>
    </row>
    <row r="1399" spans="1:6" ht="38.25" outlineLevel="1" x14ac:dyDescent="0.2">
      <c r="A1399" s="34">
        <v>2</v>
      </c>
      <c r="B1399" s="39" t="s">
        <v>1521</v>
      </c>
      <c r="C1399" s="34"/>
      <c r="D1399" s="34"/>
      <c r="E1399" s="34"/>
      <c r="F1399" s="34"/>
    </row>
    <row r="1400" spans="1:6" ht="25.5" outlineLevel="1" x14ac:dyDescent="0.2">
      <c r="A1400" s="34">
        <v>3</v>
      </c>
      <c r="B1400" s="39" t="s">
        <v>1522</v>
      </c>
      <c r="C1400" s="34"/>
      <c r="D1400" s="34"/>
      <c r="E1400" s="34"/>
      <c r="F1400" s="34"/>
    </row>
    <row r="1401" spans="1:6" outlineLevel="1" x14ac:dyDescent="0.2">
      <c r="A1401" s="34">
        <v>4</v>
      </c>
      <c r="B1401" s="39" t="s">
        <v>1523</v>
      </c>
      <c r="C1401" s="34"/>
      <c r="D1401" s="34"/>
      <c r="E1401" s="34"/>
      <c r="F1401" s="34"/>
    </row>
    <row r="1402" spans="1:6" ht="25.5" outlineLevel="1" x14ac:dyDescent="0.2">
      <c r="A1402" s="34">
        <v>5</v>
      </c>
      <c r="B1402" s="39" t="s">
        <v>1524</v>
      </c>
      <c r="C1402" s="34"/>
      <c r="D1402" s="34"/>
      <c r="E1402" s="34"/>
      <c r="F1402" s="34"/>
    </row>
    <row r="1403" spans="1:6" ht="38.25" outlineLevel="1" x14ac:dyDescent="0.2">
      <c r="A1403" s="34">
        <v>6</v>
      </c>
      <c r="B1403" s="39" t="s">
        <v>1525</v>
      </c>
      <c r="C1403" s="34"/>
      <c r="D1403" s="34"/>
      <c r="E1403" s="34"/>
      <c r="F1403" s="34"/>
    </row>
    <row r="1404" spans="1:6" outlineLevel="1" x14ac:dyDescent="0.2">
      <c r="A1404" s="34">
        <v>7</v>
      </c>
      <c r="B1404" s="39" t="s">
        <v>1526</v>
      </c>
      <c r="C1404" s="34"/>
      <c r="D1404" s="34"/>
      <c r="E1404" s="34"/>
      <c r="F1404" s="34"/>
    </row>
    <row r="1405" spans="1:6" outlineLevel="1" x14ac:dyDescent="0.2">
      <c r="A1405" s="34"/>
      <c r="B1405" s="34"/>
      <c r="C1405" s="34"/>
      <c r="D1405" s="34"/>
      <c r="E1405" s="34"/>
      <c r="F1405" s="34"/>
    </row>
    <row r="1406" spans="1:6" outlineLevel="1" x14ac:dyDescent="0.2">
      <c r="A1406" s="74" t="s">
        <v>223</v>
      </c>
      <c r="B1406" s="74"/>
      <c r="C1406" s="74"/>
      <c r="D1406" s="74"/>
      <c r="E1406" s="74"/>
      <c r="F1406" s="74"/>
    </row>
    <row r="1407" spans="1:6" outlineLevel="1" x14ac:dyDescent="0.2">
      <c r="A1407" s="34">
        <v>1</v>
      </c>
      <c r="B1407" s="39" t="s">
        <v>225</v>
      </c>
      <c r="C1407" s="34"/>
      <c r="D1407" s="34"/>
      <c r="E1407" s="34"/>
      <c r="F1407" s="34"/>
    </row>
    <row r="1408" spans="1:6" ht="38.25" outlineLevel="1" x14ac:dyDescent="0.2">
      <c r="A1408" s="34">
        <v>2</v>
      </c>
      <c r="B1408" s="39" t="s">
        <v>1527</v>
      </c>
      <c r="C1408" s="34"/>
      <c r="D1408" s="34"/>
      <c r="E1408" s="34"/>
      <c r="F1408" s="34"/>
    </row>
    <row r="1409" spans="1:6" ht="38.25" outlineLevel="1" x14ac:dyDescent="0.2">
      <c r="A1409" s="34">
        <v>3</v>
      </c>
      <c r="B1409" s="39" t="s">
        <v>1528</v>
      </c>
      <c r="C1409" s="34"/>
      <c r="D1409" s="34"/>
      <c r="E1409" s="34"/>
      <c r="F1409" s="34"/>
    </row>
    <row r="1410" spans="1:6" ht="25.5" outlineLevel="1" x14ac:dyDescent="0.2">
      <c r="A1410" s="34">
        <v>4</v>
      </c>
      <c r="B1410" s="39" t="s">
        <v>1529</v>
      </c>
      <c r="C1410" s="34"/>
      <c r="D1410" s="34"/>
      <c r="E1410" s="34"/>
      <c r="F1410" s="34"/>
    </row>
    <row r="1411" spans="1:6" outlineLevel="1" x14ac:dyDescent="0.2">
      <c r="A1411" s="34"/>
      <c r="B1411" s="34"/>
      <c r="C1411" s="34"/>
      <c r="D1411" s="34"/>
      <c r="E1411" s="34"/>
      <c r="F1411" s="34"/>
    </row>
    <row r="1412" spans="1:6" outlineLevel="1" x14ac:dyDescent="0.2">
      <c r="A1412" s="74" t="s">
        <v>226</v>
      </c>
      <c r="B1412" s="74"/>
      <c r="C1412" s="74"/>
      <c r="D1412" s="74"/>
      <c r="E1412" s="74"/>
      <c r="F1412" s="74"/>
    </row>
    <row r="1413" spans="1:6" outlineLevel="1" x14ac:dyDescent="0.2">
      <c r="A1413" s="34">
        <v>1</v>
      </c>
      <c r="B1413" s="39" t="s">
        <v>227</v>
      </c>
      <c r="C1413" s="34"/>
      <c r="D1413" s="34"/>
      <c r="E1413" s="34"/>
      <c r="F1413" s="34"/>
    </row>
    <row r="1414" spans="1:6" ht="38.25" outlineLevel="1" x14ac:dyDescent="0.2">
      <c r="A1414" s="34">
        <v>2</v>
      </c>
      <c r="B1414" s="39" t="s">
        <v>1527</v>
      </c>
      <c r="C1414" s="34"/>
      <c r="D1414" s="34"/>
      <c r="E1414" s="34"/>
      <c r="F1414" s="34"/>
    </row>
    <row r="1415" spans="1:6" ht="38.25" outlineLevel="1" x14ac:dyDescent="0.2">
      <c r="A1415" s="34">
        <v>3</v>
      </c>
      <c r="B1415" s="39" t="s">
        <v>1528</v>
      </c>
      <c r="C1415" s="34"/>
      <c r="D1415" s="34"/>
      <c r="E1415" s="34"/>
      <c r="F1415" s="34"/>
    </row>
    <row r="1416" spans="1:6" ht="25.5" outlineLevel="1" x14ac:dyDescent="0.2">
      <c r="A1416" s="34">
        <v>4</v>
      </c>
      <c r="B1416" s="39" t="s">
        <v>1529</v>
      </c>
      <c r="C1416" s="34"/>
      <c r="D1416" s="34"/>
      <c r="E1416" s="34"/>
      <c r="F1416" s="34"/>
    </row>
    <row r="1417" spans="1:6" outlineLevel="1" x14ac:dyDescent="0.2">
      <c r="A1417" s="34"/>
      <c r="B1417" s="34"/>
      <c r="C1417" s="34"/>
      <c r="D1417" s="34"/>
      <c r="E1417" s="34"/>
      <c r="F1417" s="34"/>
    </row>
    <row r="1418" spans="1:6" outlineLevel="1" x14ac:dyDescent="0.2">
      <c r="A1418" s="74" t="s">
        <v>228</v>
      </c>
      <c r="B1418" s="74"/>
      <c r="C1418" s="74"/>
      <c r="D1418" s="74"/>
      <c r="E1418" s="74"/>
      <c r="F1418" s="74"/>
    </row>
    <row r="1419" spans="1:6" outlineLevel="1" x14ac:dyDescent="0.2">
      <c r="A1419" s="34">
        <v>1</v>
      </c>
      <c r="B1419" s="39" t="s">
        <v>229</v>
      </c>
      <c r="C1419" s="34"/>
      <c r="D1419" s="34"/>
      <c r="E1419" s="34"/>
      <c r="F1419" s="34"/>
    </row>
    <row r="1420" spans="1:6" ht="38.25" outlineLevel="1" x14ac:dyDescent="0.2">
      <c r="A1420" s="34">
        <v>2</v>
      </c>
      <c r="B1420" s="39" t="s">
        <v>1527</v>
      </c>
      <c r="C1420" s="34"/>
      <c r="D1420" s="34"/>
      <c r="E1420" s="34"/>
      <c r="F1420" s="34"/>
    </row>
    <row r="1421" spans="1:6" ht="38.25" outlineLevel="1" x14ac:dyDescent="0.2">
      <c r="A1421" s="34">
        <v>3</v>
      </c>
      <c r="B1421" s="39" t="s">
        <v>1528</v>
      </c>
      <c r="C1421" s="34"/>
      <c r="D1421" s="34"/>
      <c r="E1421" s="34"/>
      <c r="F1421" s="34"/>
    </row>
    <row r="1422" spans="1:6" ht="25.5" outlineLevel="1" x14ac:dyDescent="0.2">
      <c r="A1422" s="34">
        <v>4</v>
      </c>
      <c r="B1422" s="39" t="s">
        <v>1529</v>
      </c>
      <c r="C1422" s="34"/>
      <c r="D1422" s="34"/>
      <c r="E1422" s="34"/>
      <c r="F1422" s="34"/>
    </row>
    <row r="1423" spans="1:6" outlineLevel="1" x14ac:dyDescent="0.2">
      <c r="A1423" s="34"/>
      <c r="B1423" s="34"/>
      <c r="C1423" s="34"/>
      <c r="D1423" s="34"/>
      <c r="E1423" s="34"/>
      <c r="F1423" s="34"/>
    </row>
    <row r="1424" spans="1:6" outlineLevel="1" x14ac:dyDescent="0.2">
      <c r="A1424" s="74" t="s">
        <v>230</v>
      </c>
      <c r="B1424" s="74"/>
      <c r="C1424" s="74"/>
      <c r="D1424" s="74"/>
      <c r="E1424" s="74"/>
      <c r="F1424" s="74"/>
    </row>
    <row r="1425" spans="1:6" outlineLevel="1" x14ac:dyDescent="0.2">
      <c r="A1425" s="34">
        <v>1</v>
      </c>
      <c r="B1425" s="39" t="s">
        <v>231</v>
      </c>
      <c r="C1425" s="34"/>
      <c r="D1425" s="34"/>
      <c r="E1425" s="34"/>
      <c r="F1425" s="34"/>
    </row>
    <row r="1426" spans="1:6" ht="38.25" outlineLevel="1" x14ac:dyDescent="0.2">
      <c r="A1426" s="34">
        <v>2</v>
      </c>
      <c r="B1426" s="39" t="s">
        <v>1527</v>
      </c>
      <c r="C1426" s="34"/>
      <c r="D1426" s="34"/>
      <c r="E1426" s="34"/>
      <c r="F1426" s="34"/>
    </row>
    <row r="1427" spans="1:6" ht="38.25" outlineLevel="1" x14ac:dyDescent="0.2">
      <c r="A1427" s="34">
        <v>3</v>
      </c>
      <c r="B1427" s="39" t="s">
        <v>1528</v>
      </c>
      <c r="C1427" s="34"/>
      <c r="D1427" s="34"/>
      <c r="E1427" s="34"/>
      <c r="F1427" s="34"/>
    </row>
    <row r="1428" spans="1:6" ht="25.5" outlineLevel="1" x14ac:dyDescent="0.2">
      <c r="A1428" s="34">
        <v>4</v>
      </c>
      <c r="B1428" s="39" t="s">
        <v>1529</v>
      </c>
      <c r="C1428" s="34"/>
      <c r="D1428" s="34"/>
      <c r="E1428" s="34"/>
      <c r="F1428" s="34"/>
    </row>
    <row r="1429" spans="1:6" outlineLevel="1" x14ac:dyDescent="0.2">
      <c r="A1429" s="34"/>
      <c r="B1429" s="34"/>
      <c r="C1429" s="34"/>
      <c r="D1429" s="34"/>
      <c r="E1429" s="34"/>
      <c r="F1429" s="34"/>
    </row>
    <row r="1430" spans="1:6" outlineLevel="1" x14ac:dyDescent="0.2">
      <c r="A1430" s="74" t="s">
        <v>232</v>
      </c>
      <c r="B1430" s="74"/>
      <c r="C1430" s="74"/>
      <c r="D1430" s="74"/>
      <c r="E1430" s="74"/>
      <c r="F1430" s="74"/>
    </row>
    <row r="1431" spans="1:6" ht="25.5" outlineLevel="1" x14ac:dyDescent="0.2">
      <c r="A1431" s="34">
        <v>1</v>
      </c>
      <c r="B1431" s="39" t="s">
        <v>233</v>
      </c>
      <c r="C1431" s="34"/>
      <c r="D1431" s="34"/>
      <c r="E1431" s="34"/>
      <c r="F1431" s="34"/>
    </row>
    <row r="1432" spans="1:6" ht="38.25" outlineLevel="1" x14ac:dyDescent="0.2">
      <c r="A1432" s="34">
        <v>2</v>
      </c>
      <c r="B1432" s="39" t="s">
        <v>1527</v>
      </c>
      <c r="C1432" s="34"/>
      <c r="D1432" s="34"/>
      <c r="E1432" s="34"/>
      <c r="F1432" s="34"/>
    </row>
    <row r="1433" spans="1:6" ht="38.25" outlineLevel="1" x14ac:dyDescent="0.2">
      <c r="A1433" s="34">
        <v>3</v>
      </c>
      <c r="B1433" s="39" t="s">
        <v>1528</v>
      </c>
      <c r="C1433" s="34"/>
      <c r="D1433" s="34"/>
      <c r="E1433" s="34"/>
      <c r="F1433" s="34"/>
    </row>
    <row r="1434" spans="1:6" ht="25.5" outlineLevel="1" x14ac:dyDescent="0.2">
      <c r="A1434" s="34">
        <v>4</v>
      </c>
      <c r="B1434" s="39" t="s">
        <v>1529</v>
      </c>
      <c r="C1434" s="34"/>
      <c r="D1434" s="34"/>
      <c r="E1434" s="34"/>
      <c r="F1434" s="34"/>
    </row>
    <row r="1435" spans="1:6" outlineLevel="1" x14ac:dyDescent="0.2">
      <c r="A1435" s="34"/>
      <c r="B1435" s="34"/>
      <c r="C1435" s="34"/>
      <c r="D1435" s="34"/>
      <c r="E1435" s="34"/>
      <c r="F1435" s="34"/>
    </row>
    <row r="1436" spans="1:6" outlineLevel="1" x14ac:dyDescent="0.2">
      <c r="A1436" s="74" t="s">
        <v>235</v>
      </c>
      <c r="B1436" s="74"/>
      <c r="C1436" s="74"/>
      <c r="D1436" s="74"/>
      <c r="E1436" s="74"/>
      <c r="F1436" s="74"/>
    </row>
    <row r="1437" spans="1:6" outlineLevel="1" x14ac:dyDescent="0.2">
      <c r="A1437" s="34">
        <v>1</v>
      </c>
      <c r="B1437" s="39" t="s">
        <v>236</v>
      </c>
      <c r="C1437" s="34"/>
      <c r="D1437" s="34"/>
      <c r="E1437" s="34"/>
      <c r="F1437" s="34"/>
    </row>
    <row r="1438" spans="1:6" outlineLevel="1" x14ac:dyDescent="0.2">
      <c r="A1438" s="34">
        <v>2</v>
      </c>
      <c r="B1438" s="39" t="s">
        <v>1530</v>
      </c>
      <c r="C1438" s="34"/>
      <c r="D1438" s="34"/>
      <c r="E1438" s="34"/>
      <c r="F1438" s="34"/>
    </row>
    <row r="1439" spans="1:6" outlineLevel="1" x14ac:dyDescent="0.2">
      <c r="A1439" s="34">
        <v>3</v>
      </c>
      <c r="B1439" s="39" t="s">
        <v>1531</v>
      </c>
      <c r="C1439" s="34"/>
      <c r="D1439" s="34"/>
      <c r="E1439" s="34"/>
      <c r="F1439" s="34"/>
    </row>
    <row r="1440" spans="1:6" ht="25.5" outlineLevel="1" x14ac:dyDescent="0.2">
      <c r="A1440" s="34">
        <v>4</v>
      </c>
      <c r="B1440" s="39" t="s">
        <v>1532</v>
      </c>
      <c r="C1440" s="34"/>
      <c r="D1440" s="34"/>
      <c r="E1440" s="34"/>
      <c r="F1440" s="34"/>
    </row>
    <row r="1441" spans="1:6" outlineLevel="1" x14ac:dyDescent="0.2">
      <c r="A1441" s="34"/>
      <c r="B1441" s="34"/>
      <c r="C1441" s="34"/>
      <c r="D1441" s="34"/>
      <c r="E1441" s="34"/>
      <c r="F1441" s="34"/>
    </row>
    <row r="1442" spans="1:6" outlineLevel="1" x14ac:dyDescent="0.2">
      <c r="A1442" s="74" t="s">
        <v>237</v>
      </c>
      <c r="B1442" s="74"/>
      <c r="C1442" s="74"/>
      <c r="D1442" s="74"/>
      <c r="E1442" s="74"/>
      <c r="F1442" s="74"/>
    </row>
    <row r="1443" spans="1:6" ht="25.5" outlineLevel="1" x14ac:dyDescent="0.2">
      <c r="A1443" s="34">
        <v>1</v>
      </c>
      <c r="B1443" s="39" t="s">
        <v>238</v>
      </c>
      <c r="C1443" s="34"/>
      <c r="D1443" s="34"/>
      <c r="E1443" s="34"/>
      <c r="F1443" s="34"/>
    </row>
    <row r="1444" spans="1:6" outlineLevel="1" x14ac:dyDescent="0.2">
      <c r="A1444" s="34">
        <v>2</v>
      </c>
      <c r="B1444" s="39" t="s">
        <v>1533</v>
      </c>
      <c r="C1444" s="34"/>
      <c r="D1444" s="34"/>
      <c r="E1444" s="34"/>
      <c r="F1444" s="34"/>
    </row>
    <row r="1445" spans="1:6" outlineLevel="1" x14ac:dyDescent="0.2">
      <c r="A1445" s="34">
        <v>3</v>
      </c>
      <c r="B1445" s="39" t="s">
        <v>1534</v>
      </c>
      <c r="C1445" s="34"/>
      <c r="D1445" s="34"/>
      <c r="E1445" s="34"/>
      <c r="F1445" s="34"/>
    </row>
    <row r="1446" spans="1:6" ht="25.5" outlineLevel="1" x14ac:dyDescent="0.2">
      <c r="A1446" s="34">
        <v>4</v>
      </c>
      <c r="B1446" s="39" t="s">
        <v>1535</v>
      </c>
      <c r="C1446" s="34"/>
      <c r="D1446" s="34"/>
      <c r="E1446" s="34"/>
      <c r="F1446" s="34"/>
    </row>
    <row r="1447" spans="1:6" ht="25.5" outlineLevel="1" x14ac:dyDescent="0.2">
      <c r="A1447" s="34">
        <v>5</v>
      </c>
      <c r="B1447" s="39" t="s">
        <v>1536</v>
      </c>
      <c r="C1447" s="34"/>
      <c r="D1447" s="34"/>
      <c r="E1447" s="34"/>
      <c r="F1447" s="34"/>
    </row>
    <row r="1448" spans="1:6" outlineLevel="1" x14ac:dyDescent="0.2">
      <c r="A1448" s="34">
        <v>6</v>
      </c>
      <c r="B1448" s="39" t="s">
        <v>1537</v>
      </c>
      <c r="C1448" s="34"/>
      <c r="D1448" s="34"/>
      <c r="E1448" s="34"/>
      <c r="F1448" s="34"/>
    </row>
    <row r="1449" spans="1:6" outlineLevel="1" x14ac:dyDescent="0.2">
      <c r="A1449" s="34"/>
      <c r="B1449" s="34"/>
      <c r="C1449" s="34"/>
      <c r="D1449" s="34"/>
      <c r="E1449" s="34"/>
      <c r="F1449" s="34"/>
    </row>
    <row r="1450" spans="1:6" outlineLevel="1" x14ac:dyDescent="0.2">
      <c r="A1450" s="74" t="s">
        <v>239</v>
      </c>
      <c r="B1450" s="74"/>
      <c r="C1450" s="74"/>
      <c r="D1450" s="74"/>
      <c r="E1450" s="74"/>
      <c r="F1450" s="74"/>
    </row>
    <row r="1451" spans="1:6" ht="25.5" outlineLevel="1" x14ac:dyDescent="0.2">
      <c r="A1451" s="34">
        <v>1</v>
      </c>
      <c r="B1451" s="39" t="s">
        <v>240</v>
      </c>
      <c r="C1451" s="34"/>
      <c r="D1451" s="34"/>
      <c r="E1451" s="34"/>
      <c r="F1451" s="34"/>
    </row>
    <row r="1452" spans="1:6" ht="25.5" outlineLevel="1" x14ac:dyDescent="0.2">
      <c r="A1452" s="34">
        <v>2</v>
      </c>
      <c r="B1452" s="39" t="s">
        <v>1538</v>
      </c>
      <c r="C1452" s="34"/>
      <c r="D1452" s="34"/>
      <c r="E1452" s="34"/>
      <c r="F1452" s="34"/>
    </row>
    <row r="1453" spans="1:6" ht="25.5" outlineLevel="1" x14ac:dyDescent="0.2">
      <c r="A1453" s="34">
        <v>3</v>
      </c>
      <c r="B1453" s="39" t="s">
        <v>1539</v>
      </c>
      <c r="C1453" s="34"/>
      <c r="D1453" s="34"/>
      <c r="E1453" s="34"/>
      <c r="F1453" s="34"/>
    </row>
    <row r="1454" spans="1:6" outlineLevel="1" x14ac:dyDescent="0.2">
      <c r="A1454" s="34">
        <v>4</v>
      </c>
      <c r="B1454" s="39" t="s">
        <v>1540</v>
      </c>
      <c r="C1454" s="34"/>
      <c r="D1454" s="34"/>
      <c r="E1454" s="34"/>
      <c r="F1454" s="34"/>
    </row>
    <row r="1455" spans="1:6" ht="25.5" outlineLevel="1" x14ac:dyDescent="0.2">
      <c r="A1455" s="34">
        <v>5</v>
      </c>
      <c r="B1455" s="39" t="s">
        <v>1541</v>
      </c>
      <c r="C1455" s="34"/>
      <c r="D1455" s="34"/>
      <c r="E1455" s="34"/>
      <c r="F1455" s="34"/>
    </row>
    <row r="1456" spans="1:6" outlineLevel="1" x14ac:dyDescent="0.2">
      <c r="A1456" s="34"/>
      <c r="B1456" s="34"/>
      <c r="C1456" s="34"/>
      <c r="D1456" s="34"/>
      <c r="E1456" s="34"/>
      <c r="F1456" s="34"/>
    </row>
    <row r="1457" spans="1:6" outlineLevel="1" x14ac:dyDescent="0.2">
      <c r="A1457" s="74" t="s">
        <v>241</v>
      </c>
      <c r="B1457" s="74"/>
      <c r="C1457" s="74"/>
      <c r="D1457" s="74"/>
      <c r="E1457" s="74"/>
      <c r="F1457" s="74"/>
    </row>
    <row r="1458" spans="1:6" outlineLevel="1" x14ac:dyDescent="0.2">
      <c r="A1458" s="34">
        <v>1</v>
      </c>
      <c r="B1458" s="39" t="s">
        <v>242</v>
      </c>
      <c r="C1458" s="34"/>
      <c r="D1458" s="34"/>
      <c r="E1458" s="34"/>
      <c r="F1458" s="34"/>
    </row>
    <row r="1459" spans="1:6" outlineLevel="1" x14ac:dyDescent="0.2">
      <c r="A1459" s="34">
        <v>2</v>
      </c>
      <c r="B1459" s="39" t="s">
        <v>1542</v>
      </c>
      <c r="C1459" s="34"/>
      <c r="D1459" s="34"/>
      <c r="E1459" s="34"/>
      <c r="F1459" s="34"/>
    </row>
    <row r="1460" spans="1:6" ht="25.5" outlineLevel="1" x14ac:dyDescent="0.2">
      <c r="A1460" s="34">
        <v>3</v>
      </c>
      <c r="B1460" s="39" t="s">
        <v>1543</v>
      </c>
      <c r="C1460" s="34"/>
      <c r="D1460" s="34"/>
      <c r="E1460" s="34"/>
      <c r="F1460" s="34"/>
    </row>
    <row r="1461" spans="1:6" outlineLevel="1" x14ac:dyDescent="0.2">
      <c r="A1461" s="34">
        <v>4</v>
      </c>
      <c r="B1461" s="39" t="s">
        <v>1544</v>
      </c>
      <c r="C1461" s="34"/>
      <c r="D1461" s="34"/>
      <c r="E1461" s="34"/>
      <c r="F1461" s="34"/>
    </row>
    <row r="1462" spans="1:6" outlineLevel="1" x14ac:dyDescent="0.2">
      <c r="A1462" s="34"/>
      <c r="B1462" s="34"/>
      <c r="C1462" s="34"/>
      <c r="D1462" s="34"/>
      <c r="E1462" s="34"/>
      <c r="F1462" s="34"/>
    </row>
    <row r="1463" spans="1:6" outlineLevel="1" x14ac:dyDescent="0.2">
      <c r="A1463" s="74" t="s">
        <v>243</v>
      </c>
      <c r="B1463" s="74"/>
      <c r="C1463" s="74"/>
      <c r="D1463" s="74"/>
      <c r="E1463" s="74"/>
      <c r="F1463" s="74"/>
    </row>
    <row r="1464" spans="1:6" ht="25.5" outlineLevel="1" x14ac:dyDescent="0.2">
      <c r="A1464" s="34">
        <v>1</v>
      </c>
      <c r="B1464" s="39" t="s">
        <v>245</v>
      </c>
      <c r="C1464" s="34"/>
      <c r="D1464" s="34"/>
      <c r="E1464" s="34"/>
      <c r="F1464" s="34"/>
    </row>
    <row r="1465" spans="1:6" outlineLevel="1" x14ac:dyDescent="0.2">
      <c r="A1465" s="34">
        <v>2</v>
      </c>
      <c r="B1465" s="39" t="s">
        <v>1545</v>
      </c>
      <c r="C1465" s="34"/>
      <c r="D1465" s="34"/>
      <c r="E1465" s="34"/>
      <c r="F1465" s="34"/>
    </row>
    <row r="1466" spans="1:6" outlineLevel="1" x14ac:dyDescent="0.2">
      <c r="A1466" s="34">
        <v>3</v>
      </c>
      <c r="B1466" s="39" t="s">
        <v>1546</v>
      </c>
      <c r="C1466" s="34"/>
      <c r="D1466" s="34"/>
      <c r="E1466" s="34"/>
      <c r="F1466" s="34"/>
    </row>
    <row r="1467" spans="1:6" outlineLevel="1" x14ac:dyDescent="0.2">
      <c r="A1467" s="34">
        <v>4</v>
      </c>
      <c r="B1467" s="39" t="s">
        <v>1547</v>
      </c>
      <c r="C1467" s="34"/>
      <c r="D1467" s="34"/>
      <c r="E1467" s="34"/>
      <c r="F1467" s="34"/>
    </row>
    <row r="1468" spans="1:6" ht="25.5" outlineLevel="1" x14ac:dyDescent="0.2">
      <c r="A1468" s="34">
        <v>5</v>
      </c>
      <c r="B1468" s="39" t="s">
        <v>1548</v>
      </c>
      <c r="C1468" s="34"/>
      <c r="D1468" s="34"/>
      <c r="E1468" s="34"/>
      <c r="F1468" s="34"/>
    </row>
    <row r="1469" spans="1:6" outlineLevel="1" x14ac:dyDescent="0.2">
      <c r="A1469" s="34"/>
      <c r="B1469" s="34"/>
      <c r="C1469" s="34"/>
      <c r="D1469" s="34"/>
      <c r="E1469" s="34"/>
      <c r="F1469" s="34"/>
    </row>
    <row r="1470" spans="1:6" outlineLevel="1" x14ac:dyDescent="0.2">
      <c r="A1470" s="74" t="s">
        <v>246</v>
      </c>
      <c r="B1470" s="74"/>
      <c r="C1470" s="74"/>
      <c r="D1470" s="74"/>
      <c r="E1470" s="74"/>
      <c r="F1470" s="74"/>
    </row>
    <row r="1471" spans="1:6" outlineLevel="1" x14ac:dyDescent="0.2">
      <c r="A1471" s="34">
        <v>1</v>
      </c>
      <c r="B1471" s="39" t="s">
        <v>247</v>
      </c>
      <c r="C1471" s="34"/>
      <c r="D1471" s="34"/>
      <c r="E1471" s="34"/>
      <c r="F1471" s="34"/>
    </row>
    <row r="1472" spans="1:6" ht="25.5" outlineLevel="1" x14ac:dyDescent="0.2">
      <c r="A1472" s="34">
        <v>2</v>
      </c>
      <c r="B1472" s="39" t="s">
        <v>1549</v>
      </c>
      <c r="C1472" s="34"/>
      <c r="D1472" s="34"/>
      <c r="E1472" s="34"/>
      <c r="F1472" s="34"/>
    </row>
    <row r="1473" spans="1:6" ht="25.5" outlineLevel="1" x14ac:dyDescent="0.2">
      <c r="A1473" s="34">
        <v>3</v>
      </c>
      <c r="B1473" s="39" t="s">
        <v>1550</v>
      </c>
      <c r="C1473" s="34"/>
      <c r="D1473" s="34"/>
      <c r="E1473" s="34"/>
      <c r="F1473" s="34"/>
    </row>
    <row r="1474" spans="1:6" ht="25.5" outlineLevel="1" x14ac:dyDescent="0.2">
      <c r="A1474" s="34">
        <v>4</v>
      </c>
      <c r="B1474" s="39" t="s">
        <v>1551</v>
      </c>
      <c r="C1474" s="34"/>
      <c r="D1474" s="34"/>
      <c r="E1474" s="34"/>
      <c r="F1474" s="34"/>
    </row>
    <row r="1475" spans="1:6" ht="25.5" outlineLevel="1" x14ac:dyDescent="0.2">
      <c r="A1475" s="34">
        <v>5</v>
      </c>
      <c r="B1475" s="39" t="s">
        <v>1552</v>
      </c>
      <c r="C1475" s="34"/>
      <c r="D1475" s="34"/>
      <c r="E1475" s="34"/>
      <c r="F1475" s="34"/>
    </row>
    <row r="1476" spans="1:6" outlineLevel="1" x14ac:dyDescent="0.2">
      <c r="A1476" s="34"/>
      <c r="B1476" s="34"/>
      <c r="C1476" s="34"/>
      <c r="D1476" s="34"/>
      <c r="E1476" s="34"/>
      <c r="F1476" s="34"/>
    </row>
    <row r="1477" spans="1:6" outlineLevel="1" x14ac:dyDescent="0.2">
      <c r="A1477" s="74" t="s">
        <v>248</v>
      </c>
      <c r="B1477" s="74"/>
      <c r="C1477" s="74"/>
      <c r="D1477" s="74"/>
      <c r="E1477" s="74"/>
      <c r="F1477" s="74"/>
    </row>
    <row r="1478" spans="1:6" outlineLevel="1" x14ac:dyDescent="0.2">
      <c r="A1478" s="34">
        <v>1</v>
      </c>
      <c r="B1478" s="39" t="s">
        <v>249</v>
      </c>
      <c r="C1478" s="34"/>
      <c r="D1478" s="34"/>
      <c r="E1478" s="34"/>
      <c r="F1478" s="34"/>
    </row>
    <row r="1479" spans="1:6" outlineLevel="1" x14ac:dyDescent="0.2">
      <c r="A1479" s="34">
        <v>2</v>
      </c>
      <c r="B1479" s="39" t="s">
        <v>1553</v>
      </c>
      <c r="C1479" s="34"/>
      <c r="D1479" s="34"/>
      <c r="E1479" s="34"/>
      <c r="F1479" s="34"/>
    </row>
    <row r="1480" spans="1:6" outlineLevel="1" x14ac:dyDescent="0.2">
      <c r="A1480" s="34">
        <v>3</v>
      </c>
      <c r="B1480" s="39" t="s">
        <v>1554</v>
      </c>
      <c r="C1480" s="34"/>
      <c r="D1480" s="34"/>
      <c r="E1480" s="34"/>
      <c r="F1480" s="34"/>
    </row>
    <row r="1481" spans="1:6" ht="25.5" outlineLevel="1" x14ac:dyDescent="0.2">
      <c r="A1481" s="34">
        <v>4</v>
      </c>
      <c r="B1481" s="39" t="s">
        <v>1555</v>
      </c>
      <c r="C1481" s="34"/>
      <c r="D1481" s="34"/>
      <c r="E1481" s="34"/>
      <c r="F1481" s="34"/>
    </row>
    <row r="1482" spans="1:6" outlineLevel="1" x14ac:dyDescent="0.2">
      <c r="A1482" s="34">
        <v>5</v>
      </c>
      <c r="B1482" s="39" t="s">
        <v>1556</v>
      </c>
      <c r="C1482" s="34"/>
      <c r="D1482" s="34"/>
      <c r="E1482" s="34"/>
      <c r="F1482" s="34"/>
    </row>
    <row r="1483" spans="1:6" outlineLevel="1" x14ac:dyDescent="0.2">
      <c r="A1483" s="34"/>
      <c r="B1483" s="34"/>
      <c r="C1483" s="34"/>
      <c r="D1483" s="34"/>
      <c r="E1483" s="34"/>
      <c r="F1483" s="34"/>
    </row>
    <row r="1484" spans="1:6" outlineLevel="1" x14ac:dyDescent="0.2">
      <c r="A1484" s="74" t="s">
        <v>250</v>
      </c>
      <c r="B1484" s="74"/>
      <c r="C1484" s="74"/>
      <c r="D1484" s="74"/>
      <c r="E1484" s="74"/>
      <c r="F1484" s="74"/>
    </row>
    <row r="1485" spans="1:6" ht="25.5" outlineLevel="1" x14ac:dyDescent="0.2">
      <c r="A1485" s="34">
        <v>1</v>
      </c>
      <c r="B1485" s="39" t="s">
        <v>251</v>
      </c>
      <c r="C1485" s="34"/>
      <c r="D1485" s="34"/>
      <c r="E1485" s="34"/>
      <c r="F1485" s="34"/>
    </row>
    <row r="1486" spans="1:6" outlineLevel="1" x14ac:dyDescent="0.2">
      <c r="A1486" s="34">
        <v>2</v>
      </c>
      <c r="B1486" s="39" t="s">
        <v>1557</v>
      </c>
      <c r="C1486" s="34"/>
      <c r="D1486" s="34"/>
      <c r="E1486" s="34"/>
      <c r="F1486" s="34"/>
    </row>
    <row r="1487" spans="1:6" outlineLevel="1" x14ac:dyDescent="0.2">
      <c r="A1487" s="34">
        <v>3</v>
      </c>
      <c r="B1487" s="39" t="s">
        <v>1558</v>
      </c>
      <c r="C1487" s="34"/>
      <c r="D1487" s="34"/>
      <c r="E1487" s="34"/>
      <c r="F1487" s="34"/>
    </row>
    <row r="1488" spans="1:6" ht="25.5" outlineLevel="1" x14ac:dyDescent="0.2">
      <c r="A1488" s="34">
        <v>4</v>
      </c>
      <c r="B1488" s="39" t="s">
        <v>1559</v>
      </c>
      <c r="C1488" s="34"/>
      <c r="D1488" s="34"/>
      <c r="E1488" s="34"/>
      <c r="F1488" s="34"/>
    </row>
    <row r="1489" spans="1:6" ht="25.5" outlineLevel="1" x14ac:dyDescent="0.2">
      <c r="A1489" s="34">
        <v>5</v>
      </c>
      <c r="B1489" s="39" t="s">
        <v>1560</v>
      </c>
      <c r="C1489" s="34"/>
      <c r="D1489" s="34"/>
      <c r="E1489" s="34"/>
      <c r="F1489" s="34"/>
    </row>
    <row r="1490" spans="1:6" ht="38.25" outlineLevel="1" x14ac:dyDescent="0.2">
      <c r="A1490" s="34">
        <v>6</v>
      </c>
      <c r="B1490" s="39" t="s">
        <v>1561</v>
      </c>
      <c r="C1490" s="34"/>
      <c r="D1490" s="34"/>
      <c r="E1490" s="34"/>
      <c r="F1490" s="34"/>
    </row>
    <row r="1491" spans="1:6" outlineLevel="1" x14ac:dyDescent="0.2">
      <c r="A1491" s="34"/>
      <c r="B1491" s="34"/>
      <c r="C1491" s="34"/>
      <c r="D1491" s="34"/>
      <c r="E1491" s="34"/>
      <c r="F1491" s="34"/>
    </row>
    <row r="1492" spans="1:6" outlineLevel="1" x14ac:dyDescent="0.2">
      <c r="A1492" s="74" t="s">
        <v>252</v>
      </c>
      <c r="B1492" s="74"/>
      <c r="C1492" s="74"/>
      <c r="D1492" s="74"/>
      <c r="E1492" s="74"/>
      <c r="F1492" s="74"/>
    </row>
    <row r="1493" spans="1:6" outlineLevel="1" x14ac:dyDescent="0.2">
      <c r="A1493" s="34">
        <v>1</v>
      </c>
      <c r="B1493" s="39" t="s">
        <v>253</v>
      </c>
      <c r="C1493" s="34"/>
      <c r="D1493" s="34"/>
      <c r="E1493" s="34"/>
      <c r="F1493" s="34"/>
    </row>
    <row r="1494" spans="1:6" outlineLevel="1" x14ac:dyDescent="0.2">
      <c r="A1494" s="34">
        <v>2</v>
      </c>
      <c r="B1494" s="39" t="s">
        <v>1553</v>
      </c>
      <c r="C1494" s="34"/>
      <c r="D1494" s="34"/>
      <c r="E1494" s="34"/>
      <c r="F1494" s="34"/>
    </row>
    <row r="1495" spans="1:6" outlineLevel="1" x14ac:dyDescent="0.2">
      <c r="A1495" s="34">
        <v>3</v>
      </c>
      <c r="B1495" s="39" t="s">
        <v>1554</v>
      </c>
      <c r="C1495" s="34"/>
      <c r="D1495" s="34"/>
      <c r="E1495" s="34"/>
      <c r="F1495" s="34"/>
    </row>
    <row r="1496" spans="1:6" ht="25.5" outlineLevel="1" x14ac:dyDescent="0.2">
      <c r="A1496" s="34">
        <v>4</v>
      </c>
      <c r="B1496" s="39" t="s">
        <v>1555</v>
      </c>
      <c r="C1496" s="34"/>
      <c r="D1496" s="34"/>
      <c r="E1496" s="34"/>
      <c r="F1496" s="34"/>
    </row>
    <row r="1497" spans="1:6" outlineLevel="1" x14ac:dyDescent="0.2">
      <c r="A1497" s="34">
        <v>5</v>
      </c>
      <c r="B1497" s="39" t="s">
        <v>1556</v>
      </c>
      <c r="C1497" s="34"/>
      <c r="D1497" s="34"/>
      <c r="E1497" s="34"/>
      <c r="F1497" s="34"/>
    </row>
    <row r="1498" spans="1:6" outlineLevel="1" x14ac:dyDescent="0.2">
      <c r="A1498" s="34"/>
      <c r="B1498" s="34"/>
      <c r="C1498" s="34"/>
      <c r="D1498" s="34"/>
      <c r="E1498" s="34"/>
      <c r="F1498" s="34"/>
    </row>
    <row r="1499" spans="1:6" outlineLevel="1" x14ac:dyDescent="0.2">
      <c r="A1499" s="74" t="s">
        <v>254</v>
      </c>
      <c r="B1499" s="74"/>
      <c r="C1499" s="74"/>
      <c r="D1499" s="74"/>
      <c r="E1499" s="74"/>
      <c r="F1499" s="74"/>
    </row>
    <row r="1500" spans="1:6" outlineLevel="1" x14ac:dyDescent="0.2">
      <c r="A1500" s="34">
        <v>1</v>
      </c>
      <c r="B1500" s="39" t="s">
        <v>255</v>
      </c>
      <c r="C1500" s="34"/>
      <c r="D1500" s="34"/>
      <c r="E1500" s="34"/>
      <c r="F1500" s="34"/>
    </row>
    <row r="1501" spans="1:6" outlineLevel="1" x14ac:dyDescent="0.2">
      <c r="A1501" s="34">
        <v>2</v>
      </c>
      <c r="B1501" s="39" t="s">
        <v>1562</v>
      </c>
      <c r="C1501" s="34"/>
      <c r="D1501" s="34"/>
      <c r="E1501" s="34"/>
      <c r="F1501" s="34"/>
    </row>
    <row r="1502" spans="1:6" ht="25.5" outlineLevel="1" x14ac:dyDescent="0.2">
      <c r="A1502" s="34">
        <v>3</v>
      </c>
      <c r="B1502" s="39" t="s">
        <v>1563</v>
      </c>
      <c r="C1502" s="34"/>
      <c r="D1502" s="34"/>
      <c r="E1502" s="34"/>
      <c r="F1502" s="34"/>
    </row>
    <row r="1503" spans="1:6" outlineLevel="1" x14ac:dyDescent="0.2">
      <c r="A1503" s="34">
        <v>4</v>
      </c>
      <c r="B1503" s="39" t="s">
        <v>1564</v>
      </c>
      <c r="C1503" s="34"/>
      <c r="D1503" s="34"/>
      <c r="E1503" s="34"/>
      <c r="F1503" s="34"/>
    </row>
    <row r="1504" spans="1:6" outlineLevel="1" x14ac:dyDescent="0.2">
      <c r="A1504" s="34"/>
      <c r="B1504" s="34"/>
      <c r="C1504" s="34"/>
      <c r="D1504" s="34"/>
      <c r="E1504" s="34"/>
      <c r="F1504" s="34"/>
    </row>
    <row r="1505" spans="1:6" outlineLevel="1" x14ac:dyDescent="0.2">
      <c r="A1505" s="74" t="s">
        <v>256</v>
      </c>
      <c r="B1505" s="74"/>
      <c r="C1505" s="74"/>
      <c r="D1505" s="74"/>
      <c r="E1505" s="74"/>
      <c r="F1505" s="74"/>
    </row>
    <row r="1506" spans="1:6" outlineLevel="1" x14ac:dyDescent="0.2">
      <c r="A1506" s="34">
        <v>1</v>
      </c>
      <c r="B1506" s="39" t="s">
        <v>258</v>
      </c>
      <c r="C1506" s="34"/>
      <c r="D1506" s="34"/>
      <c r="E1506" s="34"/>
      <c r="F1506" s="34"/>
    </row>
    <row r="1507" spans="1:6" outlineLevel="1" x14ac:dyDescent="0.2">
      <c r="A1507" s="34">
        <v>2</v>
      </c>
      <c r="B1507" s="39" t="s">
        <v>1565</v>
      </c>
      <c r="C1507" s="34"/>
      <c r="D1507" s="34"/>
      <c r="E1507" s="34"/>
      <c r="F1507" s="34"/>
    </row>
    <row r="1508" spans="1:6" outlineLevel="1" x14ac:dyDescent="0.2">
      <c r="A1508" s="34">
        <v>3</v>
      </c>
      <c r="B1508" s="39" t="s">
        <v>1566</v>
      </c>
      <c r="C1508" s="34"/>
      <c r="D1508" s="34"/>
      <c r="E1508" s="34"/>
      <c r="F1508" s="34"/>
    </row>
    <row r="1509" spans="1:6" ht="25.5" outlineLevel="1" x14ac:dyDescent="0.2">
      <c r="A1509" s="34">
        <v>4</v>
      </c>
      <c r="B1509" s="39" t="s">
        <v>1567</v>
      </c>
      <c r="C1509" s="34"/>
      <c r="D1509" s="34"/>
      <c r="E1509" s="34"/>
      <c r="F1509" s="34"/>
    </row>
    <row r="1510" spans="1:6" outlineLevel="1" x14ac:dyDescent="0.2">
      <c r="A1510" s="34"/>
      <c r="B1510" s="34"/>
      <c r="C1510" s="34"/>
      <c r="D1510" s="34"/>
      <c r="E1510" s="34"/>
      <c r="F1510" s="34"/>
    </row>
    <row r="1511" spans="1:6" outlineLevel="1" x14ac:dyDescent="0.2">
      <c r="A1511" s="74" t="s">
        <v>259</v>
      </c>
      <c r="B1511" s="74"/>
      <c r="C1511" s="74"/>
      <c r="D1511" s="74"/>
      <c r="E1511" s="74"/>
      <c r="F1511" s="74"/>
    </row>
    <row r="1512" spans="1:6" ht="25.5" outlineLevel="1" x14ac:dyDescent="0.2">
      <c r="A1512" s="34">
        <v>1</v>
      </c>
      <c r="B1512" s="39" t="s">
        <v>260</v>
      </c>
      <c r="C1512" s="34"/>
      <c r="D1512" s="34"/>
      <c r="E1512" s="34"/>
      <c r="F1512" s="34"/>
    </row>
    <row r="1513" spans="1:6" ht="25.5" outlineLevel="1" x14ac:dyDescent="0.2">
      <c r="A1513" s="34">
        <v>2</v>
      </c>
      <c r="B1513" s="39" t="s">
        <v>1568</v>
      </c>
      <c r="C1513" s="34"/>
      <c r="D1513" s="34"/>
      <c r="E1513" s="34"/>
      <c r="F1513" s="34"/>
    </row>
    <row r="1514" spans="1:6" ht="25.5" outlineLevel="1" x14ac:dyDescent="0.2">
      <c r="A1514" s="34">
        <v>3</v>
      </c>
      <c r="B1514" s="39" t="s">
        <v>1569</v>
      </c>
      <c r="C1514" s="34"/>
      <c r="D1514" s="34"/>
      <c r="E1514" s="34"/>
      <c r="F1514" s="34"/>
    </row>
    <row r="1515" spans="1:6" outlineLevel="1" x14ac:dyDescent="0.2">
      <c r="A1515" s="34">
        <v>4</v>
      </c>
      <c r="B1515" s="39" t="s">
        <v>1570</v>
      </c>
      <c r="C1515" s="34"/>
      <c r="D1515" s="34"/>
      <c r="E1515" s="34"/>
      <c r="F1515" s="34"/>
    </row>
    <row r="1516" spans="1:6" outlineLevel="1" x14ac:dyDescent="0.2">
      <c r="A1516" s="34"/>
      <c r="B1516" s="34"/>
      <c r="C1516" s="34"/>
      <c r="D1516" s="34"/>
      <c r="E1516" s="34"/>
      <c r="F1516" s="34"/>
    </row>
    <row r="1517" spans="1:6" outlineLevel="1" x14ac:dyDescent="0.2">
      <c r="A1517" s="74" t="s">
        <v>261</v>
      </c>
      <c r="B1517" s="74"/>
      <c r="C1517" s="74"/>
      <c r="D1517" s="74"/>
      <c r="E1517" s="74"/>
      <c r="F1517" s="74"/>
    </row>
    <row r="1518" spans="1:6" outlineLevel="1" x14ac:dyDescent="0.2">
      <c r="A1518" s="34">
        <v>1</v>
      </c>
      <c r="B1518" s="39" t="s">
        <v>262</v>
      </c>
      <c r="C1518" s="34"/>
      <c r="D1518" s="34"/>
      <c r="E1518" s="34"/>
      <c r="F1518" s="34"/>
    </row>
    <row r="1519" spans="1:6" outlineLevel="1" x14ac:dyDescent="0.2">
      <c r="A1519" s="34">
        <v>2</v>
      </c>
      <c r="B1519" s="39" t="s">
        <v>1553</v>
      </c>
      <c r="C1519" s="34"/>
      <c r="D1519" s="34"/>
      <c r="E1519" s="34"/>
      <c r="F1519" s="34"/>
    </row>
    <row r="1520" spans="1:6" outlineLevel="1" x14ac:dyDescent="0.2">
      <c r="A1520" s="34">
        <v>3</v>
      </c>
      <c r="B1520" s="39" t="s">
        <v>1554</v>
      </c>
      <c r="C1520" s="34"/>
      <c r="D1520" s="34"/>
      <c r="E1520" s="34"/>
      <c r="F1520" s="34"/>
    </row>
    <row r="1521" spans="1:6" ht="25.5" outlineLevel="1" x14ac:dyDescent="0.2">
      <c r="A1521" s="34">
        <v>4</v>
      </c>
      <c r="B1521" s="39" t="s">
        <v>1555</v>
      </c>
      <c r="C1521" s="34"/>
      <c r="D1521" s="34"/>
      <c r="E1521" s="34"/>
      <c r="F1521" s="34"/>
    </row>
    <row r="1522" spans="1:6" outlineLevel="1" x14ac:dyDescent="0.2">
      <c r="A1522" s="34">
        <v>5</v>
      </c>
      <c r="B1522" s="39" t="s">
        <v>1556</v>
      </c>
      <c r="C1522" s="34"/>
      <c r="D1522" s="34"/>
      <c r="E1522" s="34"/>
      <c r="F1522" s="34"/>
    </row>
    <row r="1523" spans="1:6" outlineLevel="1" x14ac:dyDescent="0.2">
      <c r="A1523" s="34"/>
      <c r="B1523" s="34"/>
      <c r="C1523" s="34"/>
      <c r="D1523" s="34"/>
      <c r="E1523" s="34"/>
      <c r="F1523" s="34"/>
    </row>
    <row r="1524" spans="1:6" outlineLevel="1" x14ac:dyDescent="0.2">
      <c r="A1524" s="74" t="s">
        <v>263</v>
      </c>
      <c r="B1524" s="74"/>
      <c r="C1524" s="74"/>
      <c r="D1524" s="74"/>
      <c r="E1524" s="74"/>
      <c r="F1524" s="74"/>
    </row>
    <row r="1525" spans="1:6" ht="25.5" outlineLevel="1" x14ac:dyDescent="0.2">
      <c r="A1525" s="34">
        <v>1</v>
      </c>
      <c r="B1525" s="39" t="s">
        <v>265</v>
      </c>
      <c r="C1525" s="34"/>
      <c r="D1525" s="34"/>
      <c r="E1525" s="34"/>
      <c r="F1525" s="34"/>
    </row>
    <row r="1526" spans="1:6" outlineLevel="1" x14ac:dyDescent="0.2">
      <c r="A1526" s="34">
        <v>2</v>
      </c>
      <c r="B1526" s="39" t="s">
        <v>1571</v>
      </c>
      <c r="C1526" s="34"/>
      <c r="D1526" s="34"/>
      <c r="E1526" s="34"/>
      <c r="F1526" s="34"/>
    </row>
    <row r="1527" spans="1:6" ht="25.5" outlineLevel="1" x14ac:dyDescent="0.2">
      <c r="A1527" s="34">
        <v>3</v>
      </c>
      <c r="B1527" s="39" t="s">
        <v>1572</v>
      </c>
      <c r="C1527" s="34"/>
      <c r="D1527" s="34"/>
      <c r="E1527" s="34"/>
      <c r="F1527" s="34"/>
    </row>
    <row r="1528" spans="1:6" outlineLevel="1" x14ac:dyDescent="0.2">
      <c r="A1528" s="34">
        <v>4</v>
      </c>
      <c r="B1528" s="39" t="s">
        <v>1573</v>
      </c>
      <c r="C1528" s="34"/>
      <c r="D1528" s="34"/>
      <c r="E1528" s="34"/>
      <c r="F1528" s="34"/>
    </row>
    <row r="1529" spans="1:6" outlineLevel="1" x14ac:dyDescent="0.2">
      <c r="A1529" s="34"/>
      <c r="B1529" s="34"/>
      <c r="C1529" s="34"/>
      <c r="D1529" s="34"/>
      <c r="E1529" s="34"/>
      <c r="F1529" s="34"/>
    </row>
    <row r="1530" spans="1:6" outlineLevel="1" x14ac:dyDescent="0.2">
      <c r="A1530" s="74" t="s">
        <v>266</v>
      </c>
      <c r="B1530" s="74"/>
      <c r="C1530" s="74"/>
      <c r="D1530" s="74"/>
      <c r="E1530" s="74"/>
      <c r="F1530" s="74"/>
    </row>
    <row r="1531" spans="1:6" outlineLevel="1" x14ac:dyDescent="0.2">
      <c r="A1531" s="34">
        <v>1</v>
      </c>
      <c r="B1531" s="39" t="s">
        <v>269</v>
      </c>
      <c r="C1531" s="34"/>
      <c r="D1531" s="34"/>
      <c r="E1531" s="34"/>
      <c r="F1531" s="34"/>
    </row>
    <row r="1532" spans="1:6" outlineLevel="1" x14ac:dyDescent="0.2">
      <c r="A1532" s="34">
        <v>2</v>
      </c>
      <c r="B1532" s="39" t="s">
        <v>1574</v>
      </c>
      <c r="C1532" s="34"/>
      <c r="D1532" s="34"/>
      <c r="E1532" s="34"/>
      <c r="F1532" s="34"/>
    </row>
    <row r="1533" spans="1:6" ht="25.5" outlineLevel="1" x14ac:dyDescent="0.2">
      <c r="A1533" s="34">
        <v>3</v>
      </c>
      <c r="B1533" s="39" t="s">
        <v>1575</v>
      </c>
      <c r="C1533" s="34"/>
      <c r="D1533" s="34"/>
      <c r="E1533" s="34"/>
      <c r="F1533" s="34"/>
    </row>
    <row r="1534" spans="1:6" outlineLevel="1" x14ac:dyDescent="0.2">
      <c r="A1534" s="34">
        <v>4</v>
      </c>
      <c r="B1534" s="39" t="s">
        <v>1576</v>
      </c>
      <c r="C1534" s="34"/>
      <c r="D1534" s="34"/>
      <c r="E1534" s="34"/>
      <c r="F1534" s="34"/>
    </row>
    <row r="1535" spans="1:6" outlineLevel="1" x14ac:dyDescent="0.2">
      <c r="A1535" s="34">
        <v>5</v>
      </c>
      <c r="B1535" s="39" t="s">
        <v>1577</v>
      </c>
      <c r="C1535" s="34"/>
      <c r="D1535" s="34"/>
      <c r="E1535" s="34"/>
      <c r="F1535" s="34"/>
    </row>
    <row r="1536" spans="1:6" outlineLevel="1" x14ac:dyDescent="0.2">
      <c r="A1536" s="34"/>
      <c r="B1536" s="34"/>
      <c r="C1536" s="34"/>
      <c r="D1536" s="34"/>
      <c r="E1536" s="34"/>
      <c r="F1536" s="34"/>
    </row>
    <row r="1537" spans="1:6" outlineLevel="1" x14ac:dyDescent="0.2">
      <c r="A1537" s="74" t="s">
        <v>270</v>
      </c>
      <c r="B1537" s="74"/>
      <c r="C1537" s="74"/>
      <c r="D1537" s="74"/>
      <c r="E1537" s="74"/>
      <c r="F1537" s="74"/>
    </row>
    <row r="1538" spans="1:6" ht="25.5" outlineLevel="1" x14ac:dyDescent="0.2">
      <c r="A1538" s="34">
        <v>1</v>
      </c>
      <c r="B1538" s="39" t="s">
        <v>272</v>
      </c>
      <c r="C1538" s="34"/>
      <c r="D1538" s="34"/>
      <c r="E1538" s="34"/>
      <c r="F1538" s="34"/>
    </row>
    <row r="1539" spans="1:6" outlineLevel="1" x14ac:dyDescent="0.2">
      <c r="A1539" s="34">
        <v>2</v>
      </c>
      <c r="B1539" s="39" t="s">
        <v>1574</v>
      </c>
      <c r="C1539" s="34"/>
      <c r="D1539" s="34"/>
      <c r="E1539" s="34"/>
      <c r="F1539" s="34"/>
    </row>
    <row r="1540" spans="1:6" ht="25.5" outlineLevel="1" x14ac:dyDescent="0.2">
      <c r="A1540" s="34">
        <v>3</v>
      </c>
      <c r="B1540" s="39" t="s">
        <v>1575</v>
      </c>
      <c r="C1540" s="34"/>
      <c r="D1540" s="34"/>
      <c r="E1540" s="34"/>
      <c r="F1540" s="34"/>
    </row>
    <row r="1541" spans="1:6" outlineLevel="1" x14ac:dyDescent="0.2">
      <c r="A1541" s="34">
        <v>4</v>
      </c>
      <c r="B1541" s="39" t="s">
        <v>1576</v>
      </c>
      <c r="C1541" s="34"/>
      <c r="D1541" s="34"/>
      <c r="E1541" s="34"/>
      <c r="F1541" s="34"/>
    </row>
    <row r="1542" spans="1:6" outlineLevel="1" x14ac:dyDescent="0.2">
      <c r="A1542" s="34">
        <v>5</v>
      </c>
      <c r="B1542" s="39" t="s">
        <v>1577</v>
      </c>
      <c r="C1542" s="34"/>
      <c r="D1542" s="34"/>
      <c r="E1542" s="34"/>
      <c r="F1542" s="34"/>
    </row>
    <row r="1543" spans="1:6" outlineLevel="1" x14ac:dyDescent="0.2">
      <c r="A1543" s="34"/>
      <c r="B1543" s="34"/>
      <c r="C1543" s="34"/>
      <c r="D1543" s="34"/>
      <c r="E1543" s="34"/>
      <c r="F1543" s="34"/>
    </row>
    <row r="1544" spans="1:6" outlineLevel="1" x14ac:dyDescent="0.2">
      <c r="A1544" s="74" t="s">
        <v>273</v>
      </c>
      <c r="B1544" s="74"/>
      <c r="C1544" s="74"/>
      <c r="D1544" s="74"/>
      <c r="E1544" s="74"/>
      <c r="F1544" s="74"/>
    </row>
    <row r="1545" spans="1:6" outlineLevel="1" x14ac:dyDescent="0.2">
      <c r="A1545" s="34">
        <v>1</v>
      </c>
      <c r="B1545" s="39" t="s">
        <v>275</v>
      </c>
      <c r="C1545" s="34"/>
      <c r="D1545" s="34"/>
      <c r="E1545" s="34"/>
      <c r="F1545" s="34"/>
    </row>
    <row r="1546" spans="1:6" outlineLevel="1" x14ac:dyDescent="0.2">
      <c r="A1546" s="34">
        <v>2</v>
      </c>
      <c r="B1546" s="39" t="s">
        <v>1574</v>
      </c>
      <c r="C1546" s="34"/>
      <c r="D1546" s="34"/>
      <c r="E1546" s="34"/>
      <c r="F1546" s="34"/>
    </row>
    <row r="1547" spans="1:6" ht="25.5" outlineLevel="1" x14ac:dyDescent="0.2">
      <c r="A1547" s="34">
        <v>3</v>
      </c>
      <c r="B1547" s="39" t="s">
        <v>1575</v>
      </c>
      <c r="C1547" s="34"/>
      <c r="D1547" s="34"/>
      <c r="E1547" s="34"/>
      <c r="F1547" s="34"/>
    </row>
    <row r="1548" spans="1:6" outlineLevel="1" x14ac:dyDescent="0.2">
      <c r="A1548" s="34">
        <v>4</v>
      </c>
      <c r="B1548" s="39" t="s">
        <v>1576</v>
      </c>
      <c r="C1548" s="34"/>
      <c r="D1548" s="34"/>
      <c r="E1548" s="34"/>
      <c r="F1548" s="34"/>
    </row>
    <row r="1549" spans="1:6" outlineLevel="1" x14ac:dyDescent="0.2">
      <c r="A1549" s="34">
        <v>5</v>
      </c>
      <c r="B1549" s="39" t="s">
        <v>1577</v>
      </c>
      <c r="C1549" s="34"/>
      <c r="D1549" s="34"/>
      <c r="E1549" s="34"/>
      <c r="F1549" s="34"/>
    </row>
    <row r="1550" spans="1:6" outlineLevel="1" x14ac:dyDescent="0.2">
      <c r="A1550" s="34"/>
      <c r="B1550" s="34"/>
      <c r="C1550" s="34"/>
      <c r="D1550" s="34"/>
      <c r="E1550" s="34"/>
      <c r="F1550" s="34"/>
    </row>
    <row r="1551" spans="1:6" outlineLevel="1" x14ac:dyDescent="0.2">
      <c r="A1551" s="74" t="s">
        <v>276</v>
      </c>
      <c r="B1551" s="74"/>
      <c r="C1551" s="74"/>
      <c r="D1551" s="74"/>
      <c r="E1551" s="74"/>
      <c r="F1551" s="74"/>
    </row>
    <row r="1552" spans="1:6" outlineLevel="1" x14ac:dyDescent="0.2">
      <c r="A1552" s="34">
        <v>1</v>
      </c>
      <c r="B1552" s="39" t="s">
        <v>278</v>
      </c>
      <c r="C1552" s="34"/>
      <c r="D1552" s="34"/>
      <c r="E1552" s="34"/>
      <c r="F1552" s="34"/>
    </row>
    <row r="1553" spans="1:6" outlineLevel="1" x14ac:dyDescent="0.2">
      <c r="A1553" s="34">
        <v>2</v>
      </c>
      <c r="B1553" s="39" t="s">
        <v>1574</v>
      </c>
      <c r="C1553" s="34"/>
      <c r="D1553" s="34"/>
      <c r="E1553" s="34"/>
      <c r="F1553" s="34"/>
    </row>
    <row r="1554" spans="1:6" ht="25.5" outlineLevel="1" x14ac:dyDescent="0.2">
      <c r="A1554" s="34">
        <v>3</v>
      </c>
      <c r="B1554" s="39" t="s">
        <v>1575</v>
      </c>
      <c r="C1554" s="34"/>
      <c r="D1554" s="34"/>
      <c r="E1554" s="34"/>
      <c r="F1554" s="34"/>
    </row>
    <row r="1555" spans="1:6" outlineLevel="1" x14ac:dyDescent="0.2">
      <c r="A1555" s="34">
        <v>4</v>
      </c>
      <c r="B1555" s="39" t="s">
        <v>1576</v>
      </c>
      <c r="C1555" s="34"/>
      <c r="D1555" s="34"/>
      <c r="E1555" s="34"/>
      <c r="F1555" s="34"/>
    </row>
    <row r="1556" spans="1:6" outlineLevel="1" x14ac:dyDescent="0.2">
      <c r="A1556" s="34">
        <v>5</v>
      </c>
      <c r="B1556" s="39" t="s">
        <v>1577</v>
      </c>
      <c r="C1556" s="34"/>
      <c r="D1556" s="34"/>
      <c r="E1556" s="34"/>
      <c r="F1556" s="34"/>
    </row>
    <row r="1557" spans="1:6" outlineLevel="1" x14ac:dyDescent="0.2">
      <c r="A1557" s="34"/>
      <c r="B1557" s="34"/>
      <c r="C1557" s="34"/>
      <c r="D1557" s="34"/>
      <c r="E1557" s="34"/>
      <c r="F1557" s="34"/>
    </row>
    <row r="1558" spans="1:6" outlineLevel="1" x14ac:dyDescent="0.2">
      <c r="A1558" s="74" t="s">
        <v>1578</v>
      </c>
      <c r="B1558" s="74"/>
      <c r="C1558" s="74"/>
      <c r="D1558" s="74"/>
      <c r="E1558" s="74"/>
      <c r="F1558" s="74"/>
    </row>
    <row r="1559" spans="1:6" ht="38.25" outlineLevel="1" x14ac:dyDescent="0.2">
      <c r="A1559" s="34">
        <v>1</v>
      </c>
      <c r="B1559" s="39" t="s">
        <v>1579</v>
      </c>
      <c r="C1559" s="34"/>
      <c r="D1559" s="34"/>
      <c r="E1559" s="34"/>
      <c r="F1559" s="34"/>
    </row>
    <row r="1560" spans="1:6" outlineLevel="1" x14ac:dyDescent="0.2">
      <c r="A1560" s="34">
        <v>2</v>
      </c>
      <c r="B1560" s="39" t="s">
        <v>1580</v>
      </c>
      <c r="C1560" s="34"/>
      <c r="D1560" s="34"/>
      <c r="E1560" s="34"/>
      <c r="F1560" s="34"/>
    </row>
    <row r="1561" spans="1:6" outlineLevel="1" x14ac:dyDescent="0.2">
      <c r="A1561" s="34">
        <v>3</v>
      </c>
      <c r="B1561" s="39" t="s">
        <v>1581</v>
      </c>
      <c r="C1561" s="34"/>
      <c r="D1561" s="34"/>
      <c r="E1561" s="34"/>
      <c r="F1561" s="34"/>
    </row>
    <row r="1562" spans="1:6" outlineLevel="1" x14ac:dyDescent="0.2">
      <c r="A1562" s="34"/>
      <c r="B1562" s="34"/>
      <c r="C1562" s="34"/>
      <c r="D1562" s="34"/>
      <c r="E1562" s="34"/>
      <c r="F1562" s="34"/>
    </row>
    <row r="1563" spans="1:6" outlineLevel="1" x14ac:dyDescent="0.2">
      <c r="A1563" s="74" t="s">
        <v>1582</v>
      </c>
      <c r="B1563" s="74"/>
      <c r="C1563" s="74"/>
      <c r="D1563" s="74"/>
      <c r="E1563" s="74"/>
      <c r="F1563" s="74"/>
    </row>
    <row r="1564" spans="1:6" ht="38.25" outlineLevel="1" x14ac:dyDescent="0.2">
      <c r="A1564" s="34">
        <v>1</v>
      </c>
      <c r="B1564" s="39" t="s">
        <v>1583</v>
      </c>
      <c r="C1564" s="34"/>
      <c r="D1564" s="34"/>
      <c r="E1564" s="34"/>
      <c r="F1564" s="34"/>
    </row>
    <row r="1565" spans="1:6" outlineLevel="1" x14ac:dyDescent="0.2">
      <c r="A1565" s="34">
        <v>2</v>
      </c>
      <c r="B1565" s="39" t="s">
        <v>1580</v>
      </c>
      <c r="C1565" s="34"/>
      <c r="D1565" s="34"/>
      <c r="E1565" s="34"/>
      <c r="F1565" s="34"/>
    </row>
    <row r="1566" spans="1:6" outlineLevel="1" x14ac:dyDescent="0.2">
      <c r="A1566" s="34">
        <v>3</v>
      </c>
      <c r="B1566" s="39" t="s">
        <v>1581</v>
      </c>
      <c r="C1566" s="34"/>
      <c r="D1566" s="34"/>
      <c r="E1566" s="34"/>
      <c r="F1566" s="34"/>
    </row>
    <row r="1567" spans="1:6" outlineLevel="1" x14ac:dyDescent="0.2">
      <c r="A1567" s="34"/>
      <c r="B1567" s="34"/>
      <c r="C1567" s="34"/>
      <c r="D1567" s="34"/>
      <c r="E1567" s="34"/>
      <c r="F1567" s="34"/>
    </row>
    <row r="1568" spans="1:6" outlineLevel="1" x14ac:dyDescent="0.2">
      <c r="A1568" s="74" t="s">
        <v>1584</v>
      </c>
      <c r="B1568" s="74"/>
      <c r="C1568" s="74"/>
      <c r="D1568" s="74"/>
      <c r="E1568" s="74"/>
      <c r="F1568" s="74"/>
    </row>
    <row r="1569" spans="1:6" ht="38.25" outlineLevel="1" x14ac:dyDescent="0.2">
      <c r="A1569" s="34">
        <v>1</v>
      </c>
      <c r="B1569" s="39" t="s">
        <v>1585</v>
      </c>
      <c r="C1569" s="34"/>
      <c r="D1569" s="34"/>
      <c r="E1569" s="34"/>
      <c r="F1569" s="34"/>
    </row>
    <row r="1570" spans="1:6" outlineLevel="1" x14ac:dyDescent="0.2">
      <c r="A1570" s="34">
        <v>2</v>
      </c>
      <c r="B1570" s="39" t="s">
        <v>1586</v>
      </c>
      <c r="C1570" s="34"/>
      <c r="D1570" s="34"/>
      <c r="E1570" s="34"/>
      <c r="F1570" s="34"/>
    </row>
    <row r="1571" spans="1:6" ht="25.5" outlineLevel="1" x14ac:dyDescent="0.2">
      <c r="A1571" s="34">
        <v>3</v>
      </c>
      <c r="B1571" s="39" t="s">
        <v>1587</v>
      </c>
      <c r="C1571" s="34"/>
      <c r="D1571" s="34"/>
      <c r="E1571" s="34"/>
      <c r="F1571" s="34"/>
    </row>
    <row r="1572" spans="1:6" ht="25.5" outlineLevel="1" x14ac:dyDescent="0.2">
      <c r="A1572" s="34">
        <v>4</v>
      </c>
      <c r="B1572" s="39" t="s">
        <v>1588</v>
      </c>
      <c r="C1572" s="34"/>
      <c r="D1572" s="34"/>
      <c r="E1572" s="34"/>
      <c r="F1572" s="34"/>
    </row>
    <row r="1573" spans="1:6" ht="38.25" outlineLevel="1" x14ac:dyDescent="0.2">
      <c r="A1573" s="34">
        <v>5</v>
      </c>
      <c r="B1573" s="39" t="s">
        <v>1589</v>
      </c>
      <c r="C1573" s="34"/>
      <c r="D1573" s="34"/>
      <c r="E1573" s="34"/>
      <c r="F1573" s="34"/>
    </row>
    <row r="1574" spans="1:6" ht="25.5" outlineLevel="1" x14ac:dyDescent="0.2">
      <c r="A1574" s="34">
        <v>6</v>
      </c>
      <c r="B1574" s="39" t="s">
        <v>1590</v>
      </c>
      <c r="C1574" s="34"/>
      <c r="D1574" s="34"/>
      <c r="E1574" s="34"/>
      <c r="F1574" s="34"/>
    </row>
    <row r="1575" spans="1:6" outlineLevel="1" x14ac:dyDescent="0.2">
      <c r="A1575" s="34">
        <v>7</v>
      </c>
      <c r="B1575" s="39" t="s">
        <v>1591</v>
      </c>
      <c r="C1575" s="34"/>
      <c r="D1575" s="34"/>
      <c r="E1575" s="34"/>
      <c r="F1575" s="34"/>
    </row>
    <row r="1576" spans="1:6" outlineLevel="1" x14ac:dyDescent="0.2">
      <c r="A1576" s="34"/>
      <c r="B1576" s="34"/>
      <c r="C1576" s="34"/>
      <c r="D1576" s="34"/>
      <c r="E1576" s="34"/>
      <c r="F1576" s="34"/>
    </row>
    <row r="1577" spans="1:6" outlineLevel="1" x14ac:dyDescent="0.2">
      <c r="A1577" s="74" t="s">
        <v>1592</v>
      </c>
      <c r="B1577" s="74"/>
      <c r="C1577" s="74"/>
      <c r="D1577" s="74"/>
      <c r="E1577" s="74"/>
      <c r="F1577" s="74"/>
    </row>
    <row r="1578" spans="1:6" ht="25.5" outlineLevel="1" x14ac:dyDescent="0.2">
      <c r="A1578" s="34">
        <v>1</v>
      </c>
      <c r="B1578" s="39" t="s">
        <v>1593</v>
      </c>
      <c r="C1578" s="34"/>
      <c r="D1578" s="34"/>
      <c r="E1578" s="34"/>
      <c r="F1578" s="34"/>
    </row>
    <row r="1579" spans="1:6" outlineLevel="1" x14ac:dyDescent="0.2">
      <c r="A1579" s="34">
        <v>2</v>
      </c>
      <c r="B1579" s="39" t="s">
        <v>1580</v>
      </c>
      <c r="C1579" s="34"/>
      <c r="D1579" s="34"/>
      <c r="E1579" s="34"/>
      <c r="F1579" s="34"/>
    </row>
    <row r="1580" spans="1:6" outlineLevel="1" x14ac:dyDescent="0.2">
      <c r="A1580" s="34">
        <v>3</v>
      </c>
      <c r="B1580" s="39" t="s">
        <v>1581</v>
      </c>
      <c r="C1580" s="34"/>
      <c r="D1580" s="34"/>
      <c r="E1580" s="34"/>
      <c r="F1580" s="34"/>
    </row>
    <row r="1581" spans="1:6" outlineLevel="1" x14ac:dyDescent="0.2">
      <c r="A1581" s="34"/>
      <c r="B1581" s="34"/>
      <c r="C1581" s="34"/>
      <c r="D1581" s="34"/>
      <c r="E1581" s="34"/>
      <c r="F1581" s="34"/>
    </row>
    <row r="1582" spans="1:6" outlineLevel="1" x14ac:dyDescent="0.2">
      <c r="A1582" s="74" t="s">
        <v>1594</v>
      </c>
      <c r="B1582" s="74"/>
      <c r="C1582" s="74"/>
      <c r="D1582" s="74"/>
      <c r="E1582" s="74"/>
      <c r="F1582" s="74"/>
    </row>
    <row r="1583" spans="1:6" ht="25.5" outlineLevel="1" x14ac:dyDescent="0.2">
      <c r="A1583" s="34">
        <v>1</v>
      </c>
      <c r="B1583" s="39" t="s">
        <v>1595</v>
      </c>
      <c r="C1583" s="34"/>
      <c r="D1583" s="34"/>
      <c r="E1583" s="34"/>
      <c r="F1583" s="34"/>
    </row>
    <row r="1584" spans="1:6" ht="25.5" outlineLevel="1" x14ac:dyDescent="0.2">
      <c r="A1584" s="34">
        <v>2</v>
      </c>
      <c r="B1584" s="39" t="s">
        <v>1596</v>
      </c>
      <c r="C1584" s="34"/>
      <c r="D1584" s="34"/>
      <c r="E1584" s="34"/>
      <c r="F1584" s="34"/>
    </row>
    <row r="1585" spans="1:6" outlineLevel="1" x14ac:dyDescent="0.2">
      <c r="A1585" s="34">
        <v>3</v>
      </c>
      <c r="B1585" s="39" t="s">
        <v>1597</v>
      </c>
      <c r="C1585" s="34"/>
      <c r="D1585" s="34"/>
      <c r="E1585" s="34"/>
      <c r="F1585" s="34"/>
    </row>
    <row r="1586" spans="1:6" outlineLevel="1" x14ac:dyDescent="0.2">
      <c r="A1586" s="34"/>
      <c r="B1586" s="34"/>
      <c r="C1586" s="34"/>
      <c r="D1586" s="34"/>
      <c r="E1586" s="34"/>
      <c r="F1586" s="34"/>
    </row>
    <row r="1587" spans="1:6" outlineLevel="1" x14ac:dyDescent="0.2">
      <c r="A1587" s="74" t="s">
        <v>1598</v>
      </c>
      <c r="B1587" s="74"/>
      <c r="C1587" s="74"/>
      <c r="D1587" s="74"/>
      <c r="E1587" s="74"/>
      <c r="F1587" s="74"/>
    </row>
    <row r="1588" spans="1:6" ht="25.5" outlineLevel="1" x14ac:dyDescent="0.2">
      <c r="A1588" s="34">
        <v>1</v>
      </c>
      <c r="B1588" s="39" t="s">
        <v>1599</v>
      </c>
      <c r="C1588" s="34"/>
      <c r="D1588" s="34"/>
      <c r="E1588" s="34"/>
      <c r="F1588" s="34"/>
    </row>
    <row r="1589" spans="1:6" ht="25.5" outlineLevel="1" x14ac:dyDescent="0.2">
      <c r="A1589" s="34">
        <v>2</v>
      </c>
      <c r="B1589" s="39" t="s">
        <v>1600</v>
      </c>
      <c r="C1589" s="34"/>
      <c r="D1589" s="34"/>
      <c r="E1589" s="34"/>
      <c r="F1589" s="34"/>
    </row>
    <row r="1590" spans="1:6" outlineLevel="1" x14ac:dyDescent="0.2">
      <c r="A1590" s="34">
        <v>3</v>
      </c>
      <c r="B1590" s="39" t="s">
        <v>1601</v>
      </c>
      <c r="C1590" s="34"/>
      <c r="D1590" s="34"/>
      <c r="E1590" s="34"/>
      <c r="F1590" s="34"/>
    </row>
    <row r="1591" spans="1:6" outlineLevel="1" x14ac:dyDescent="0.2">
      <c r="A1591" s="34"/>
      <c r="B1591" s="34"/>
      <c r="C1591" s="34"/>
      <c r="D1591" s="34"/>
      <c r="E1591" s="34"/>
      <c r="F1591" s="34"/>
    </row>
    <row r="1592" spans="1:6" outlineLevel="1" x14ac:dyDescent="0.2">
      <c r="A1592" s="74" t="s">
        <v>1602</v>
      </c>
      <c r="B1592" s="74"/>
      <c r="C1592" s="74"/>
      <c r="D1592" s="74"/>
      <c r="E1592" s="74"/>
      <c r="F1592" s="74"/>
    </row>
    <row r="1593" spans="1:6" ht="25.5" outlineLevel="1" x14ac:dyDescent="0.2">
      <c r="A1593" s="34">
        <v>1</v>
      </c>
      <c r="B1593" s="39" t="s">
        <v>1603</v>
      </c>
      <c r="C1593" s="34"/>
      <c r="D1593" s="34"/>
      <c r="E1593" s="34"/>
      <c r="F1593" s="34"/>
    </row>
    <row r="1594" spans="1:6" ht="25.5" outlineLevel="1" x14ac:dyDescent="0.2">
      <c r="A1594" s="34">
        <v>2</v>
      </c>
      <c r="B1594" s="39" t="s">
        <v>1604</v>
      </c>
      <c r="C1594" s="34"/>
      <c r="D1594" s="34"/>
      <c r="E1594" s="34"/>
      <c r="F1594" s="34"/>
    </row>
    <row r="1595" spans="1:6" ht="25.5" outlineLevel="1" x14ac:dyDescent="0.2">
      <c r="A1595" s="34">
        <v>3</v>
      </c>
      <c r="B1595" s="39" t="s">
        <v>1605</v>
      </c>
      <c r="C1595" s="34"/>
      <c r="D1595" s="34"/>
      <c r="E1595" s="34"/>
      <c r="F1595" s="34"/>
    </row>
    <row r="1596" spans="1:6" ht="25.5" outlineLevel="1" x14ac:dyDescent="0.2">
      <c r="A1596" s="34">
        <v>4</v>
      </c>
      <c r="B1596" s="39" t="s">
        <v>1606</v>
      </c>
      <c r="C1596" s="34"/>
      <c r="D1596" s="34"/>
      <c r="E1596" s="34"/>
      <c r="F1596" s="34"/>
    </row>
    <row r="1597" spans="1:6" ht="25.5" outlineLevel="1" x14ac:dyDescent="0.2">
      <c r="A1597" s="34">
        <v>5</v>
      </c>
      <c r="B1597" s="39" t="s">
        <v>1607</v>
      </c>
      <c r="C1597" s="34"/>
      <c r="D1597" s="34"/>
      <c r="E1597" s="34"/>
      <c r="F1597" s="34"/>
    </row>
    <row r="1598" spans="1:6" ht="25.5" outlineLevel="1" x14ac:dyDescent="0.2">
      <c r="A1598" s="34">
        <v>6</v>
      </c>
      <c r="B1598" s="39" t="s">
        <v>1608</v>
      </c>
      <c r="C1598" s="34"/>
      <c r="D1598" s="34"/>
      <c r="E1598" s="34"/>
      <c r="F1598" s="34"/>
    </row>
    <row r="1599" spans="1:6" ht="25.5" outlineLevel="1" x14ac:dyDescent="0.2">
      <c r="A1599" s="34">
        <v>7</v>
      </c>
      <c r="B1599" s="39" t="s">
        <v>1609</v>
      </c>
      <c r="C1599" s="34"/>
      <c r="D1599" s="34"/>
      <c r="E1599" s="34"/>
      <c r="F1599" s="34"/>
    </row>
    <row r="1600" spans="1:6" outlineLevel="1" x14ac:dyDescent="0.2">
      <c r="A1600" s="34"/>
      <c r="B1600" s="34"/>
      <c r="C1600" s="34"/>
      <c r="D1600" s="34"/>
      <c r="E1600" s="34"/>
      <c r="F1600" s="34"/>
    </row>
    <row r="1601" spans="1:6" outlineLevel="1" x14ac:dyDescent="0.2">
      <c r="A1601" s="74" t="s">
        <v>1610</v>
      </c>
      <c r="B1601" s="74"/>
      <c r="C1601" s="74"/>
      <c r="D1601" s="74"/>
      <c r="E1601" s="74"/>
      <c r="F1601" s="74"/>
    </row>
    <row r="1602" spans="1:6" ht="38.25" outlineLevel="1" x14ac:dyDescent="0.2">
      <c r="A1602" s="34">
        <v>1</v>
      </c>
      <c r="B1602" s="39" t="s">
        <v>1611</v>
      </c>
      <c r="C1602" s="34"/>
      <c r="D1602" s="34"/>
      <c r="E1602" s="34"/>
      <c r="F1602" s="34"/>
    </row>
    <row r="1603" spans="1:6" outlineLevel="1" x14ac:dyDescent="0.2">
      <c r="A1603" s="34">
        <v>2</v>
      </c>
      <c r="B1603" s="39" t="s">
        <v>1612</v>
      </c>
      <c r="C1603" s="34"/>
      <c r="D1603" s="34"/>
      <c r="E1603" s="34"/>
      <c r="F1603" s="34"/>
    </row>
    <row r="1604" spans="1:6" ht="25.5" outlineLevel="1" x14ac:dyDescent="0.2">
      <c r="A1604" s="34">
        <v>3</v>
      </c>
      <c r="B1604" s="39" t="s">
        <v>1613</v>
      </c>
      <c r="C1604" s="34"/>
      <c r="D1604" s="34"/>
      <c r="E1604" s="34"/>
      <c r="F1604" s="34"/>
    </row>
    <row r="1605" spans="1:6" ht="25.5" outlineLevel="1" x14ac:dyDescent="0.2">
      <c r="A1605" s="34">
        <v>4</v>
      </c>
      <c r="B1605" s="39" t="s">
        <v>1614</v>
      </c>
      <c r="C1605" s="34"/>
      <c r="D1605" s="34"/>
      <c r="E1605" s="34"/>
      <c r="F1605" s="34"/>
    </row>
    <row r="1606" spans="1:6" ht="25.5" outlineLevel="1" x14ac:dyDescent="0.2">
      <c r="A1606" s="34">
        <v>5</v>
      </c>
      <c r="B1606" s="39" t="s">
        <v>1615</v>
      </c>
      <c r="C1606" s="34"/>
      <c r="D1606" s="34"/>
      <c r="E1606" s="34"/>
      <c r="F1606" s="34"/>
    </row>
    <row r="1607" spans="1:6" outlineLevel="1" x14ac:dyDescent="0.2">
      <c r="A1607" s="34">
        <v>6</v>
      </c>
      <c r="B1607" s="39" t="s">
        <v>1616</v>
      </c>
      <c r="C1607" s="34"/>
      <c r="D1607" s="34"/>
      <c r="E1607" s="34"/>
      <c r="F1607" s="34"/>
    </row>
    <row r="1608" spans="1:6" outlineLevel="1" x14ac:dyDescent="0.2">
      <c r="A1608" s="34"/>
      <c r="B1608" s="34"/>
      <c r="C1608" s="34"/>
      <c r="D1608" s="34"/>
      <c r="E1608" s="34"/>
      <c r="F1608" s="34"/>
    </row>
    <row r="1609" spans="1:6" outlineLevel="1" x14ac:dyDescent="0.2">
      <c r="A1609" s="74" t="s">
        <v>1617</v>
      </c>
      <c r="B1609" s="74"/>
      <c r="C1609" s="74"/>
      <c r="D1609" s="74"/>
      <c r="E1609" s="74"/>
      <c r="F1609" s="74"/>
    </row>
    <row r="1610" spans="1:6" ht="38.25" outlineLevel="1" x14ac:dyDescent="0.2">
      <c r="A1610" s="34">
        <v>1</v>
      </c>
      <c r="B1610" s="39" t="s">
        <v>1618</v>
      </c>
      <c r="C1610" s="34"/>
      <c r="D1610" s="34"/>
      <c r="E1610" s="34"/>
      <c r="F1610" s="34"/>
    </row>
    <row r="1611" spans="1:6" outlineLevel="1" x14ac:dyDescent="0.2">
      <c r="A1611" s="34">
        <v>2</v>
      </c>
      <c r="B1611" s="39" t="s">
        <v>1619</v>
      </c>
      <c r="C1611" s="34"/>
      <c r="D1611" s="34"/>
      <c r="E1611" s="34"/>
      <c r="F1611" s="34"/>
    </row>
    <row r="1612" spans="1:6" ht="25.5" outlineLevel="1" x14ac:dyDescent="0.2">
      <c r="A1612" s="34">
        <v>3</v>
      </c>
      <c r="B1612" s="39" t="s">
        <v>1620</v>
      </c>
      <c r="C1612" s="34"/>
      <c r="D1612" s="34"/>
      <c r="E1612" s="34"/>
      <c r="F1612" s="34"/>
    </row>
    <row r="1613" spans="1:6" ht="25.5" outlineLevel="1" x14ac:dyDescent="0.2">
      <c r="A1613" s="34">
        <v>4</v>
      </c>
      <c r="B1613" s="39" t="s">
        <v>1621</v>
      </c>
      <c r="C1613" s="34"/>
      <c r="D1613" s="34"/>
      <c r="E1613" s="34"/>
      <c r="F1613" s="34"/>
    </row>
    <row r="1614" spans="1:6" ht="25.5" outlineLevel="1" x14ac:dyDescent="0.2">
      <c r="A1614" s="34">
        <v>5</v>
      </c>
      <c r="B1614" s="39" t="s">
        <v>1622</v>
      </c>
      <c r="C1614" s="34"/>
      <c r="D1614" s="34"/>
      <c r="E1614" s="34"/>
      <c r="F1614" s="34"/>
    </row>
    <row r="1615" spans="1:6" outlineLevel="1" x14ac:dyDescent="0.2">
      <c r="A1615" s="34"/>
      <c r="B1615" s="34"/>
      <c r="C1615" s="34"/>
      <c r="D1615" s="34"/>
      <c r="E1615" s="34"/>
      <c r="F1615" s="34"/>
    </row>
    <row r="1616" spans="1:6" outlineLevel="1" x14ac:dyDescent="0.2">
      <c r="A1616" s="74" t="s">
        <v>1623</v>
      </c>
      <c r="B1616" s="74"/>
      <c r="C1616" s="74"/>
      <c r="D1616" s="74"/>
      <c r="E1616" s="74"/>
      <c r="F1616" s="74"/>
    </row>
    <row r="1617" spans="1:6" outlineLevel="1" x14ac:dyDescent="0.2">
      <c r="A1617" s="34">
        <v>1</v>
      </c>
      <c r="B1617" s="39" t="s">
        <v>1624</v>
      </c>
      <c r="C1617" s="34"/>
      <c r="D1617" s="34"/>
      <c r="E1617" s="34"/>
      <c r="F1617" s="34"/>
    </row>
    <row r="1618" spans="1:6" ht="25.5" outlineLevel="1" x14ac:dyDescent="0.2">
      <c r="A1618" s="34">
        <v>2</v>
      </c>
      <c r="B1618" s="39" t="s">
        <v>1625</v>
      </c>
      <c r="C1618" s="34"/>
      <c r="D1618" s="34"/>
      <c r="E1618" s="34"/>
      <c r="F1618" s="34"/>
    </row>
    <row r="1619" spans="1:6" outlineLevel="1" x14ac:dyDescent="0.2">
      <c r="A1619" s="34">
        <v>3</v>
      </c>
      <c r="B1619" s="39" t="s">
        <v>1626</v>
      </c>
      <c r="C1619" s="34"/>
      <c r="D1619" s="34"/>
      <c r="E1619" s="34"/>
      <c r="F1619" s="34"/>
    </row>
    <row r="1620" spans="1:6" outlineLevel="1" x14ac:dyDescent="0.2">
      <c r="A1620" s="34"/>
      <c r="B1620" s="34"/>
      <c r="C1620" s="34"/>
      <c r="D1620" s="34"/>
      <c r="E1620" s="34"/>
      <c r="F1620" s="34"/>
    </row>
    <row r="1621" spans="1:6" outlineLevel="1" x14ac:dyDescent="0.2">
      <c r="A1621" s="74" t="s">
        <v>1627</v>
      </c>
      <c r="B1621" s="74"/>
      <c r="C1621" s="74"/>
      <c r="D1621" s="74"/>
      <c r="E1621" s="74"/>
      <c r="F1621" s="74"/>
    </row>
    <row r="1622" spans="1:6" outlineLevel="1" x14ac:dyDescent="0.2">
      <c r="A1622" s="34">
        <v>1</v>
      </c>
      <c r="B1622" s="39" t="s">
        <v>1628</v>
      </c>
      <c r="C1622" s="34"/>
      <c r="D1622" s="34"/>
      <c r="E1622" s="34"/>
      <c r="F1622" s="34"/>
    </row>
    <row r="1623" spans="1:6" outlineLevel="1" x14ac:dyDescent="0.2">
      <c r="A1623" s="34">
        <v>2</v>
      </c>
      <c r="B1623" s="39" t="s">
        <v>1629</v>
      </c>
      <c r="C1623" s="34"/>
      <c r="D1623" s="34"/>
      <c r="E1623" s="34"/>
      <c r="F1623" s="34"/>
    </row>
    <row r="1624" spans="1:6" outlineLevel="1" x14ac:dyDescent="0.2">
      <c r="A1624" s="34">
        <v>3</v>
      </c>
      <c r="B1624" s="39" t="s">
        <v>1630</v>
      </c>
      <c r="C1624" s="34"/>
      <c r="D1624" s="34"/>
      <c r="E1624" s="34"/>
      <c r="F1624" s="34"/>
    </row>
    <row r="1625" spans="1:6" outlineLevel="1" x14ac:dyDescent="0.2">
      <c r="A1625" s="34"/>
      <c r="B1625" s="34"/>
      <c r="C1625" s="34"/>
      <c r="D1625" s="34"/>
      <c r="E1625" s="34"/>
      <c r="F1625" s="34"/>
    </row>
    <row r="1626" spans="1:6" outlineLevel="1" x14ac:dyDescent="0.2">
      <c r="A1626" s="74" t="s">
        <v>1631</v>
      </c>
      <c r="B1626" s="74"/>
      <c r="C1626" s="74"/>
      <c r="D1626" s="74"/>
      <c r="E1626" s="74"/>
      <c r="F1626" s="74"/>
    </row>
    <row r="1627" spans="1:6" ht="25.5" outlineLevel="1" x14ac:dyDescent="0.2">
      <c r="A1627" s="34">
        <v>1</v>
      </c>
      <c r="B1627" s="39" t="s">
        <v>1632</v>
      </c>
      <c r="C1627" s="34"/>
      <c r="D1627" s="34"/>
      <c r="E1627" s="34"/>
      <c r="F1627" s="34"/>
    </row>
    <row r="1628" spans="1:6" outlineLevel="1" x14ac:dyDescent="0.2">
      <c r="A1628" s="34">
        <v>2</v>
      </c>
      <c r="B1628" s="39" t="s">
        <v>1633</v>
      </c>
      <c r="C1628" s="34"/>
      <c r="D1628" s="34"/>
      <c r="E1628" s="34"/>
      <c r="F1628" s="34"/>
    </row>
    <row r="1629" spans="1:6" ht="25.5" outlineLevel="1" x14ac:dyDescent="0.2">
      <c r="A1629" s="34">
        <v>3</v>
      </c>
      <c r="B1629" s="39" t="s">
        <v>1634</v>
      </c>
      <c r="C1629" s="34"/>
      <c r="D1629" s="34"/>
      <c r="E1629" s="34"/>
      <c r="F1629" s="34"/>
    </row>
    <row r="1630" spans="1:6" outlineLevel="1" x14ac:dyDescent="0.2">
      <c r="A1630" s="34"/>
      <c r="B1630" s="34"/>
      <c r="C1630" s="34"/>
      <c r="D1630" s="34"/>
      <c r="E1630" s="34"/>
      <c r="F1630" s="34"/>
    </row>
    <row r="1631" spans="1:6" outlineLevel="1" x14ac:dyDescent="0.2">
      <c r="A1631" s="74" t="s">
        <v>1635</v>
      </c>
      <c r="B1631" s="74"/>
      <c r="C1631" s="74"/>
      <c r="D1631" s="74"/>
      <c r="E1631" s="74"/>
      <c r="F1631" s="74"/>
    </row>
    <row r="1632" spans="1:6" ht="25.5" outlineLevel="1" x14ac:dyDescent="0.2">
      <c r="A1632" s="34">
        <v>1</v>
      </c>
      <c r="B1632" s="39" t="s">
        <v>1636</v>
      </c>
      <c r="C1632" s="34"/>
      <c r="D1632" s="34"/>
      <c r="E1632" s="34"/>
      <c r="F1632" s="34"/>
    </row>
    <row r="1633" spans="1:6" ht="25.5" outlineLevel="1" x14ac:dyDescent="0.2">
      <c r="A1633" s="34">
        <v>2</v>
      </c>
      <c r="B1633" s="39" t="s">
        <v>1637</v>
      </c>
      <c r="C1633" s="34"/>
      <c r="D1633" s="34"/>
      <c r="E1633" s="34"/>
      <c r="F1633" s="34"/>
    </row>
    <row r="1634" spans="1:6" outlineLevel="1" x14ac:dyDescent="0.2">
      <c r="A1634" s="34">
        <v>3</v>
      </c>
      <c r="B1634" s="39" t="s">
        <v>1638</v>
      </c>
      <c r="C1634" s="34"/>
      <c r="D1634" s="34"/>
      <c r="E1634" s="34"/>
      <c r="F1634" s="34"/>
    </row>
    <row r="1635" spans="1:6" outlineLevel="1" x14ac:dyDescent="0.2">
      <c r="A1635" s="34"/>
      <c r="B1635" s="34"/>
      <c r="C1635" s="34"/>
      <c r="D1635" s="34"/>
      <c r="E1635" s="34"/>
      <c r="F1635" s="34"/>
    </row>
    <row r="1636" spans="1:6" outlineLevel="1" x14ac:dyDescent="0.2">
      <c r="A1636" s="74" t="s">
        <v>1639</v>
      </c>
      <c r="B1636" s="74"/>
      <c r="C1636" s="74"/>
      <c r="D1636" s="74"/>
      <c r="E1636" s="74"/>
      <c r="F1636" s="74"/>
    </row>
    <row r="1637" spans="1:6" ht="25.5" outlineLevel="1" x14ac:dyDescent="0.2">
      <c r="A1637" s="34">
        <v>1</v>
      </c>
      <c r="B1637" s="39" t="s">
        <v>1640</v>
      </c>
      <c r="C1637" s="34"/>
      <c r="D1637" s="34"/>
      <c r="E1637" s="34"/>
      <c r="F1637" s="34"/>
    </row>
    <row r="1638" spans="1:6" ht="25.5" outlineLevel="1" x14ac:dyDescent="0.2">
      <c r="A1638" s="34">
        <v>2</v>
      </c>
      <c r="B1638" s="39" t="s">
        <v>1641</v>
      </c>
      <c r="C1638" s="34"/>
      <c r="D1638" s="34"/>
      <c r="E1638" s="34"/>
      <c r="F1638" s="34"/>
    </row>
    <row r="1639" spans="1:6" outlineLevel="1" x14ac:dyDescent="0.2">
      <c r="A1639" s="34"/>
      <c r="B1639" s="34"/>
      <c r="C1639" s="34"/>
      <c r="D1639" s="34"/>
      <c r="E1639" s="34"/>
      <c r="F1639" s="34"/>
    </row>
    <row r="1640" spans="1:6" outlineLevel="1" x14ac:dyDescent="0.2">
      <c r="A1640" s="74" t="s">
        <v>354</v>
      </c>
      <c r="B1640" s="74"/>
      <c r="C1640" s="74"/>
      <c r="D1640" s="74"/>
      <c r="E1640" s="74"/>
      <c r="F1640" s="74"/>
    </row>
    <row r="1641" spans="1:6" ht="25.5" outlineLevel="1" x14ac:dyDescent="0.2">
      <c r="A1641" s="34">
        <v>1</v>
      </c>
      <c r="B1641" s="39" t="s">
        <v>355</v>
      </c>
      <c r="C1641" s="34"/>
      <c r="D1641" s="34"/>
      <c r="E1641" s="34"/>
      <c r="F1641" s="34"/>
    </row>
    <row r="1642" spans="1:6" outlineLevel="1" x14ac:dyDescent="0.2">
      <c r="A1642" s="34">
        <v>2</v>
      </c>
      <c r="B1642" s="39" t="s">
        <v>1642</v>
      </c>
      <c r="C1642" s="34"/>
      <c r="D1642" s="34"/>
      <c r="E1642" s="34"/>
      <c r="F1642" s="34"/>
    </row>
    <row r="1643" spans="1:6" ht="25.5" outlineLevel="1" x14ac:dyDescent="0.2">
      <c r="A1643" s="34">
        <v>3</v>
      </c>
      <c r="B1643" s="39" t="s">
        <v>1643</v>
      </c>
      <c r="C1643" s="34"/>
      <c r="D1643" s="34"/>
      <c r="E1643" s="34"/>
      <c r="F1643" s="34"/>
    </row>
    <row r="1644" spans="1:6" ht="25.5" outlineLevel="1" x14ac:dyDescent="0.2">
      <c r="A1644" s="34">
        <v>4</v>
      </c>
      <c r="B1644" s="39" t="s">
        <v>1644</v>
      </c>
      <c r="C1644" s="34"/>
      <c r="D1644" s="34"/>
      <c r="E1644" s="34"/>
      <c r="F1644" s="34"/>
    </row>
    <row r="1645" spans="1:6" outlineLevel="1" x14ac:dyDescent="0.2">
      <c r="A1645" s="34"/>
      <c r="B1645" s="34"/>
      <c r="C1645" s="34"/>
      <c r="D1645" s="34"/>
      <c r="E1645" s="34"/>
      <c r="F1645" s="34"/>
    </row>
    <row r="1646" spans="1:6" outlineLevel="1" x14ac:dyDescent="0.2">
      <c r="A1646" s="74" t="s">
        <v>356</v>
      </c>
      <c r="B1646" s="74"/>
      <c r="C1646" s="74"/>
      <c r="D1646" s="74"/>
      <c r="E1646" s="74"/>
      <c r="F1646" s="74"/>
    </row>
    <row r="1647" spans="1:6" ht="25.5" outlineLevel="1" x14ac:dyDescent="0.2">
      <c r="A1647" s="34">
        <v>1</v>
      </c>
      <c r="B1647" s="39" t="s">
        <v>357</v>
      </c>
      <c r="C1647" s="34"/>
      <c r="D1647" s="34"/>
      <c r="E1647" s="34"/>
      <c r="F1647" s="34"/>
    </row>
    <row r="1648" spans="1:6" outlineLevel="1" x14ac:dyDescent="0.2">
      <c r="A1648" s="34">
        <v>2</v>
      </c>
      <c r="B1648" s="39" t="s">
        <v>1645</v>
      </c>
      <c r="C1648" s="34"/>
      <c r="D1648" s="34"/>
      <c r="E1648" s="34"/>
      <c r="F1648" s="34"/>
    </row>
    <row r="1649" spans="1:6" ht="25.5" outlineLevel="1" x14ac:dyDescent="0.2">
      <c r="A1649" s="34">
        <v>3</v>
      </c>
      <c r="B1649" s="39" t="s">
        <v>1646</v>
      </c>
      <c r="C1649" s="34"/>
      <c r="D1649" s="34"/>
      <c r="E1649" s="34"/>
      <c r="F1649" s="34"/>
    </row>
    <row r="1650" spans="1:6" ht="25.5" outlineLevel="1" x14ac:dyDescent="0.2">
      <c r="A1650" s="34">
        <v>4</v>
      </c>
      <c r="B1650" s="39" t="s">
        <v>1647</v>
      </c>
      <c r="C1650" s="34"/>
      <c r="D1650" s="34"/>
      <c r="E1650" s="34"/>
      <c r="F1650" s="34"/>
    </row>
    <row r="1651" spans="1:6" outlineLevel="1" x14ac:dyDescent="0.2">
      <c r="A1651" s="34"/>
      <c r="B1651" s="34"/>
      <c r="C1651" s="34"/>
      <c r="D1651" s="34"/>
      <c r="E1651" s="34"/>
      <c r="F1651" s="34"/>
    </row>
    <row r="1652" spans="1:6" outlineLevel="1" x14ac:dyDescent="0.2">
      <c r="A1652" s="74" t="s">
        <v>358</v>
      </c>
      <c r="B1652" s="74"/>
      <c r="C1652" s="74"/>
      <c r="D1652" s="74"/>
      <c r="E1652" s="74"/>
      <c r="F1652" s="74"/>
    </row>
    <row r="1653" spans="1:6" ht="25.5" outlineLevel="1" x14ac:dyDescent="0.2">
      <c r="A1653" s="34">
        <v>1</v>
      </c>
      <c r="B1653" s="39" t="s">
        <v>359</v>
      </c>
      <c r="C1653" s="34"/>
      <c r="D1653" s="34"/>
      <c r="E1653" s="34"/>
      <c r="F1653" s="34"/>
    </row>
    <row r="1654" spans="1:6" outlineLevel="1" x14ac:dyDescent="0.2">
      <c r="A1654" s="34">
        <v>2</v>
      </c>
      <c r="B1654" s="39" t="s">
        <v>1648</v>
      </c>
      <c r="C1654" s="34"/>
      <c r="D1654" s="34"/>
      <c r="E1654" s="34"/>
      <c r="F1654" s="34"/>
    </row>
    <row r="1655" spans="1:6" ht="25.5" outlineLevel="1" x14ac:dyDescent="0.2">
      <c r="A1655" s="34">
        <v>3</v>
      </c>
      <c r="B1655" s="39" t="s">
        <v>1649</v>
      </c>
      <c r="C1655" s="34"/>
      <c r="D1655" s="34"/>
      <c r="E1655" s="34"/>
      <c r="F1655" s="34"/>
    </row>
    <row r="1656" spans="1:6" outlineLevel="1" x14ac:dyDescent="0.2">
      <c r="A1656" s="34">
        <v>4</v>
      </c>
      <c r="B1656" s="39" t="s">
        <v>1650</v>
      </c>
      <c r="C1656" s="34"/>
      <c r="D1656" s="34"/>
      <c r="E1656" s="34"/>
      <c r="F1656" s="34"/>
    </row>
    <row r="1657" spans="1:6" ht="38.25" outlineLevel="1" x14ac:dyDescent="0.2">
      <c r="A1657" s="34">
        <v>5</v>
      </c>
      <c r="B1657" s="39" t="s">
        <v>1651</v>
      </c>
      <c r="C1657" s="34"/>
      <c r="D1657" s="34"/>
      <c r="E1657" s="34"/>
      <c r="F1657" s="34"/>
    </row>
    <row r="1658" spans="1:6" outlineLevel="1" x14ac:dyDescent="0.2">
      <c r="A1658" s="34"/>
      <c r="B1658" s="34"/>
      <c r="C1658" s="34"/>
      <c r="D1658" s="34"/>
      <c r="E1658" s="34"/>
      <c r="F1658" s="34"/>
    </row>
    <row r="1659" spans="1:6" outlineLevel="1" x14ac:dyDescent="0.2">
      <c r="A1659" s="74" t="s">
        <v>360</v>
      </c>
      <c r="B1659" s="74"/>
      <c r="C1659" s="74"/>
      <c r="D1659" s="74"/>
      <c r="E1659" s="74"/>
      <c r="F1659" s="74"/>
    </row>
    <row r="1660" spans="1:6" outlineLevel="1" x14ac:dyDescent="0.2">
      <c r="A1660" s="34">
        <v>1</v>
      </c>
      <c r="B1660" s="39" t="s">
        <v>361</v>
      </c>
      <c r="C1660" s="34"/>
      <c r="D1660" s="34"/>
      <c r="E1660" s="34"/>
      <c r="F1660" s="34"/>
    </row>
    <row r="1661" spans="1:6" outlineLevel="1" x14ac:dyDescent="0.2">
      <c r="A1661" s="34">
        <v>2</v>
      </c>
      <c r="B1661" s="39" t="s">
        <v>1652</v>
      </c>
      <c r="C1661" s="34"/>
      <c r="D1661" s="34"/>
      <c r="E1661" s="34"/>
      <c r="F1661" s="34"/>
    </row>
    <row r="1662" spans="1:6" ht="25.5" outlineLevel="1" x14ac:dyDescent="0.2">
      <c r="A1662" s="34">
        <v>3</v>
      </c>
      <c r="B1662" s="39" t="s">
        <v>1653</v>
      </c>
      <c r="C1662" s="34"/>
      <c r="D1662" s="34"/>
      <c r="E1662" s="34"/>
      <c r="F1662" s="34"/>
    </row>
    <row r="1663" spans="1:6" outlineLevel="1" x14ac:dyDescent="0.2">
      <c r="A1663" s="34">
        <v>4</v>
      </c>
      <c r="B1663" s="39" t="s">
        <v>1654</v>
      </c>
      <c r="C1663" s="34"/>
      <c r="D1663" s="34"/>
      <c r="E1663" s="34"/>
      <c r="F1663" s="34"/>
    </row>
    <row r="1664" spans="1:6" outlineLevel="1" x14ac:dyDescent="0.2">
      <c r="A1664" s="34"/>
      <c r="B1664" s="34"/>
      <c r="C1664" s="34"/>
      <c r="D1664" s="34"/>
      <c r="E1664" s="34"/>
      <c r="F1664" s="34"/>
    </row>
    <row r="1665" spans="1:6" outlineLevel="1" x14ac:dyDescent="0.2">
      <c r="A1665" s="74" t="s">
        <v>362</v>
      </c>
      <c r="B1665" s="74"/>
      <c r="C1665" s="74"/>
      <c r="D1665" s="74"/>
      <c r="E1665" s="74"/>
      <c r="F1665" s="74"/>
    </row>
    <row r="1666" spans="1:6" ht="25.5" outlineLevel="1" x14ac:dyDescent="0.2">
      <c r="A1666" s="34">
        <v>1</v>
      </c>
      <c r="B1666" s="39" t="s">
        <v>363</v>
      </c>
      <c r="C1666" s="34"/>
      <c r="D1666" s="34"/>
      <c r="E1666" s="34"/>
      <c r="F1666" s="34"/>
    </row>
    <row r="1667" spans="1:6" ht="25.5" outlineLevel="1" x14ac:dyDescent="0.2">
      <c r="A1667" s="34">
        <v>2</v>
      </c>
      <c r="B1667" s="39" t="s">
        <v>1655</v>
      </c>
      <c r="C1667" s="34"/>
      <c r="D1667" s="34"/>
      <c r="E1667" s="34"/>
      <c r="F1667" s="34"/>
    </row>
    <row r="1668" spans="1:6" ht="25.5" outlineLevel="1" x14ac:dyDescent="0.2">
      <c r="A1668" s="34">
        <v>3</v>
      </c>
      <c r="B1668" s="39" t="s">
        <v>1656</v>
      </c>
      <c r="C1668" s="34"/>
      <c r="D1668" s="34"/>
      <c r="E1668" s="34"/>
      <c r="F1668" s="34"/>
    </row>
    <row r="1669" spans="1:6" ht="25.5" outlineLevel="1" x14ac:dyDescent="0.2">
      <c r="A1669" s="34">
        <v>4</v>
      </c>
      <c r="B1669" s="39" t="s">
        <v>1657</v>
      </c>
      <c r="C1669" s="34"/>
      <c r="D1669" s="34"/>
      <c r="E1669" s="34"/>
      <c r="F1669" s="34"/>
    </row>
    <row r="1670" spans="1:6" ht="25.5" outlineLevel="1" x14ac:dyDescent="0.2">
      <c r="A1670" s="34">
        <v>5</v>
      </c>
      <c r="B1670" s="39" t="s">
        <v>1658</v>
      </c>
      <c r="C1670" s="34"/>
      <c r="D1670" s="34"/>
      <c r="E1670" s="34"/>
      <c r="F1670" s="34"/>
    </row>
    <row r="1671" spans="1:6" outlineLevel="1" x14ac:dyDescent="0.2">
      <c r="A1671" s="34"/>
      <c r="B1671" s="34"/>
      <c r="C1671" s="34"/>
      <c r="D1671" s="34"/>
      <c r="E1671" s="34"/>
      <c r="F1671" s="34"/>
    </row>
    <row r="1672" spans="1:6" outlineLevel="1" x14ac:dyDescent="0.2">
      <c r="A1672" s="74" t="s">
        <v>364</v>
      </c>
      <c r="B1672" s="74"/>
      <c r="C1672" s="74"/>
      <c r="D1672" s="74"/>
      <c r="E1672" s="74"/>
      <c r="F1672" s="74"/>
    </row>
    <row r="1673" spans="1:6" ht="25.5" outlineLevel="1" x14ac:dyDescent="0.2">
      <c r="A1673" s="34">
        <v>1</v>
      </c>
      <c r="B1673" s="39" t="s">
        <v>365</v>
      </c>
      <c r="C1673" s="34"/>
      <c r="D1673" s="34"/>
      <c r="E1673" s="34"/>
      <c r="F1673" s="34"/>
    </row>
    <row r="1674" spans="1:6" ht="25.5" outlineLevel="1" x14ac:dyDescent="0.2">
      <c r="A1674" s="34">
        <v>2</v>
      </c>
      <c r="B1674" s="39" t="s">
        <v>1655</v>
      </c>
      <c r="C1674" s="34"/>
      <c r="D1674" s="34"/>
      <c r="E1674" s="34"/>
      <c r="F1674" s="34"/>
    </row>
    <row r="1675" spans="1:6" ht="25.5" outlineLevel="1" x14ac:dyDescent="0.2">
      <c r="A1675" s="34">
        <v>3</v>
      </c>
      <c r="B1675" s="39" t="s">
        <v>1656</v>
      </c>
      <c r="C1675" s="34"/>
      <c r="D1675" s="34"/>
      <c r="E1675" s="34"/>
      <c r="F1675" s="34"/>
    </row>
    <row r="1676" spans="1:6" ht="25.5" outlineLevel="1" x14ac:dyDescent="0.2">
      <c r="A1676" s="34">
        <v>4</v>
      </c>
      <c r="B1676" s="39" t="s">
        <v>1657</v>
      </c>
      <c r="C1676" s="34"/>
      <c r="D1676" s="34"/>
      <c r="E1676" s="34"/>
      <c r="F1676" s="34"/>
    </row>
    <row r="1677" spans="1:6" ht="25.5" outlineLevel="1" x14ac:dyDescent="0.2">
      <c r="A1677" s="34">
        <v>5</v>
      </c>
      <c r="B1677" s="39" t="s">
        <v>1658</v>
      </c>
      <c r="C1677" s="34"/>
      <c r="D1677" s="34"/>
      <c r="E1677" s="34"/>
      <c r="F1677" s="34"/>
    </row>
    <row r="1678" spans="1:6" outlineLevel="1" x14ac:dyDescent="0.2">
      <c r="A1678" s="34"/>
      <c r="B1678" s="34"/>
      <c r="C1678" s="34"/>
      <c r="D1678" s="34"/>
      <c r="E1678" s="34"/>
      <c r="F1678" s="34"/>
    </row>
    <row r="1679" spans="1:6" outlineLevel="1" x14ac:dyDescent="0.2">
      <c r="A1679" s="74" t="s">
        <v>366</v>
      </c>
      <c r="B1679" s="74"/>
      <c r="C1679" s="74"/>
      <c r="D1679" s="74"/>
      <c r="E1679" s="74"/>
      <c r="F1679" s="74"/>
    </row>
    <row r="1680" spans="1:6" ht="25.5" outlineLevel="1" x14ac:dyDescent="0.2">
      <c r="A1680" s="34">
        <v>1</v>
      </c>
      <c r="B1680" s="39" t="s">
        <v>367</v>
      </c>
      <c r="C1680" s="34"/>
      <c r="D1680" s="34"/>
      <c r="E1680" s="34"/>
      <c r="F1680" s="34"/>
    </row>
    <row r="1681" spans="1:6" ht="25.5" outlineLevel="1" x14ac:dyDescent="0.2">
      <c r="A1681" s="34">
        <v>2</v>
      </c>
      <c r="B1681" s="39" t="s">
        <v>1655</v>
      </c>
      <c r="C1681" s="34"/>
      <c r="D1681" s="34"/>
      <c r="E1681" s="34"/>
      <c r="F1681" s="34"/>
    </row>
    <row r="1682" spans="1:6" ht="25.5" outlineLevel="1" x14ac:dyDescent="0.2">
      <c r="A1682" s="34">
        <v>3</v>
      </c>
      <c r="B1682" s="39" t="s">
        <v>1656</v>
      </c>
      <c r="C1682" s="34"/>
      <c r="D1682" s="34"/>
      <c r="E1682" s="34"/>
      <c r="F1682" s="34"/>
    </row>
    <row r="1683" spans="1:6" ht="25.5" outlineLevel="1" x14ac:dyDescent="0.2">
      <c r="A1683" s="34">
        <v>4</v>
      </c>
      <c r="B1683" s="39" t="s">
        <v>1657</v>
      </c>
      <c r="C1683" s="34"/>
      <c r="D1683" s="34"/>
      <c r="E1683" s="34"/>
      <c r="F1683" s="34"/>
    </row>
    <row r="1684" spans="1:6" ht="25.5" outlineLevel="1" x14ac:dyDescent="0.2">
      <c r="A1684" s="34">
        <v>5</v>
      </c>
      <c r="B1684" s="39" t="s">
        <v>1658</v>
      </c>
      <c r="C1684" s="34"/>
      <c r="D1684" s="34"/>
      <c r="E1684" s="34"/>
      <c r="F1684" s="34"/>
    </row>
    <row r="1685" spans="1:6" outlineLevel="1" x14ac:dyDescent="0.2">
      <c r="A1685" s="34"/>
      <c r="B1685" s="34"/>
      <c r="C1685" s="34"/>
      <c r="D1685" s="34"/>
      <c r="E1685" s="34"/>
      <c r="F1685" s="34"/>
    </row>
    <row r="1686" spans="1:6" outlineLevel="1" x14ac:dyDescent="0.2">
      <c r="A1686" s="74" t="s">
        <v>344</v>
      </c>
      <c r="B1686" s="74"/>
      <c r="C1686" s="74"/>
      <c r="D1686" s="74"/>
      <c r="E1686" s="74"/>
      <c r="F1686" s="74"/>
    </row>
    <row r="1687" spans="1:6" outlineLevel="1" x14ac:dyDescent="0.2">
      <c r="A1687" s="34">
        <v>1</v>
      </c>
      <c r="B1687" s="39" t="s">
        <v>345</v>
      </c>
      <c r="C1687" s="34"/>
      <c r="D1687" s="34"/>
      <c r="E1687" s="34"/>
      <c r="F1687" s="34"/>
    </row>
    <row r="1688" spans="1:6" outlineLevel="1" x14ac:dyDescent="0.2">
      <c r="A1688" s="34">
        <v>2</v>
      </c>
      <c r="B1688" s="39" t="s">
        <v>1659</v>
      </c>
      <c r="C1688" s="34"/>
      <c r="D1688" s="34"/>
      <c r="E1688" s="34"/>
      <c r="F1688" s="34"/>
    </row>
    <row r="1689" spans="1:6" ht="25.5" outlineLevel="1" x14ac:dyDescent="0.2">
      <c r="A1689" s="34">
        <v>3</v>
      </c>
      <c r="B1689" s="39" t="s">
        <v>1660</v>
      </c>
      <c r="C1689" s="34"/>
      <c r="D1689" s="34"/>
      <c r="E1689" s="34"/>
      <c r="F1689" s="34"/>
    </row>
    <row r="1690" spans="1:6" outlineLevel="1" x14ac:dyDescent="0.2">
      <c r="A1690" s="34">
        <v>4</v>
      </c>
      <c r="B1690" s="39" t="s">
        <v>1661</v>
      </c>
      <c r="C1690" s="34"/>
      <c r="D1690" s="34"/>
      <c r="E1690" s="34"/>
      <c r="F1690" s="34"/>
    </row>
    <row r="1691" spans="1:6" outlineLevel="1" x14ac:dyDescent="0.2">
      <c r="A1691" s="34"/>
      <c r="B1691" s="34"/>
      <c r="C1691" s="34"/>
      <c r="D1691" s="34"/>
      <c r="E1691" s="34"/>
      <c r="F1691" s="34"/>
    </row>
    <row r="1692" spans="1:6" outlineLevel="1" x14ac:dyDescent="0.2">
      <c r="A1692" s="74" t="s">
        <v>346</v>
      </c>
      <c r="B1692" s="74"/>
      <c r="C1692" s="74"/>
      <c r="D1692" s="74"/>
      <c r="E1692" s="74"/>
      <c r="F1692" s="74"/>
    </row>
    <row r="1693" spans="1:6" ht="25.5" outlineLevel="1" x14ac:dyDescent="0.2">
      <c r="A1693" s="34">
        <v>1</v>
      </c>
      <c r="B1693" s="39" t="s">
        <v>347</v>
      </c>
      <c r="C1693" s="34"/>
      <c r="D1693" s="34"/>
      <c r="E1693" s="34"/>
      <c r="F1693" s="34"/>
    </row>
    <row r="1694" spans="1:6" outlineLevel="1" x14ac:dyDescent="0.2">
      <c r="A1694" s="34">
        <v>2</v>
      </c>
      <c r="B1694" s="39" t="s">
        <v>1662</v>
      </c>
      <c r="C1694" s="34"/>
      <c r="D1694" s="34"/>
      <c r="E1694" s="34"/>
      <c r="F1694" s="34"/>
    </row>
    <row r="1695" spans="1:6" ht="25.5" outlineLevel="1" x14ac:dyDescent="0.2">
      <c r="A1695" s="34">
        <v>3</v>
      </c>
      <c r="B1695" s="39" t="s">
        <v>1663</v>
      </c>
      <c r="C1695" s="34"/>
      <c r="D1695" s="34"/>
      <c r="E1695" s="34"/>
      <c r="F1695" s="34"/>
    </row>
    <row r="1696" spans="1:6" ht="25.5" outlineLevel="1" x14ac:dyDescent="0.2">
      <c r="A1696" s="34">
        <v>4</v>
      </c>
      <c r="B1696" s="39" t="s">
        <v>1664</v>
      </c>
      <c r="C1696" s="34"/>
      <c r="D1696" s="34"/>
      <c r="E1696" s="34"/>
      <c r="F1696" s="34"/>
    </row>
    <row r="1697" spans="1:6" outlineLevel="1" x14ac:dyDescent="0.2">
      <c r="A1697" s="34"/>
      <c r="B1697" s="34"/>
      <c r="C1697" s="34"/>
      <c r="D1697" s="34"/>
      <c r="E1697" s="34"/>
      <c r="F1697" s="34"/>
    </row>
    <row r="1698" spans="1:6" outlineLevel="1" x14ac:dyDescent="0.2">
      <c r="A1698" s="74" t="s">
        <v>348</v>
      </c>
      <c r="B1698" s="74"/>
      <c r="C1698" s="74"/>
      <c r="D1698" s="74"/>
      <c r="E1698" s="74"/>
      <c r="F1698" s="74"/>
    </row>
    <row r="1699" spans="1:6" ht="25.5" outlineLevel="1" x14ac:dyDescent="0.2">
      <c r="A1699" s="34">
        <v>1</v>
      </c>
      <c r="B1699" s="39" t="s">
        <v>349</v>
      </c>
      <c r="C1699" s="34"/>
      <c r="D1699" s="34"/>
      <c r="E1699" s="34"/>
      <c r="F1699" s="34"/>
    </row>
    <row r="1700" spans="1:6" outlineLevel="1" x14ac:dyDescent="0.2">
      <c r="A1700" s="34">
        <v>2</v>
      </c>
      <c r="B1700" s="39" t="s">
        <v>1665</v>
      </c>
      <c r="C1700" s="34"/>
      <c r="D1700" s="34"/>
      <c r="E1700" s="34"/>
      <c r="F1700" s="34"/>
    </row>
    <row r="1701" spans="1:6" ht="25.5" outlineLevel="1" x14ac:dyDescent="0.2">
      <c r="A1701" s="34">
        <v>3</v>
      </c>
      <c r="B1701" s="39" t="s">
        <v>1666</v>
      </c>
      <c r="C1701" s="34"/>
      <c r="D1701" s="34"/>
      <c r="E1701" s="34"/>
      <c r="F1701" s="34"/>
    </row>
    <row r="1702" spans="1:6" outlineLevel="1" x14ac:dyDescent="0.2">
      <c r="A1702" s="34">
        <v>4</v>
      </c>
      <c r="B1702" s="39" t="s">
        <v>1667</v>
      </c>
      <c r="C1702" s="34"/>
      <c r="D1702" s="34"/>
      <c r="E1702" s="34"/>
      <c r="F1702" s="34"/>
    </row>
    <row r="1703" spans="1:6" outlineLevel="1" x14ac:dyDescent="0.2">
      <c r="A1703" s="34"/>
      <c r="B1703" s="34"/>
      <c r="C1703" s="34"/>
      <c r="D1703" s="34"/>
      <c r="E1703" s="34"/>
      <c r="F1703" s="34"/>
    </row>
    <row r="1704" spans="1:6" outlineLevel="1" x14ac:dyDescent="0.2">
      <c r="A1704" s="74" t="s">
        <v>350</v>
      </c>
      <c r="B1704" s="74"/>
      <c r="C1704" s="74"/>
      <c r="D1704" s="74"/>
      <c r="E1704" s="74"/>
      <c r="F1704" s="74"/>
    </row>
    <row r="1705" spans="1:6" ht="25.5" outlineLevel="1" x14ac:dyDescent="0.2">
      <c r="A1705" s="34">
        <v>1</v>
      </c>
      <c r="B1705" s="39" t="s">
        <v>351</v>
      </c>
      <c r="C1705" s="34"/>
      <c r="D1705" s="34"/>
      <c r="E1705" s="34"/>
      <c r="F1705" s="34"/>
    </row>
    <row r="1706" spans="1:6" ht="25.5" outlineLevel="1" x14ac:dyDescent="0.2">
      <c r="A1706" s="34">
        <v>2</v>
      </c>
      <c r="B1706" s="39" t="s">
        <v>1668</v>
      </c>
      <c r="C1706" s="34"/>
      <c r="D1706" s="34"/>
      <c r="E1706" s="34"/>
      <c r="F1706" s="34"/>
    </row>
    <row r="1707" spans="1:6" ht="25.5" outlineLevel="1" x14ac:dyDescent="0.2">
      <c r="A1707" s="34">
        <v>3</v>
      </c>
      <c r="B1707" s="39" t="s">
        <v>1669</v>
      </c>
      <c r="C1707" s="34"/>
      <c r="D1707" s="34"/>
      <c r="E1707" s="34"/>
      <c r="F1707" s="34"/>
    </row>
    <row r="1708" spans="1:6" ht="25.5" outlineLevel="1" x14ac:dyDescent="0.2">
      <c r="A1708" s="34">
        <v>4</v>
      </c>
      <c r="B1708" s="39" t="s">
        <v>1670</v>
      </c>
      <c r="C1708" s="34"/>
      <c r="D1708" s="34"/>
      <c r="E1708" s="34"/>
      <c r="F1708" s="34"/>
    </row>
    <row r="1709" spans="1:6" outlineLevel="1" x14ac:dyDescent="0.2">
      <c r="A1709" s="34"/>
      <c r="B1709" s="34"/>
      <c r="C1709" s="34"/>
      <c r="D1709" s="34"/>
      <c r="E1709" s="34"/>
      <c r="F1709" s="34"/>
    </row>
    <row r="1710" spans="1:6" outlineLevel="1" x14ac:dyDescent="0.2">
      <c r="A1710" s="74" t="s">
        <v>352</v>
      </c>
      <c r="B1710" s="74"/>
      <c r="C1710" s="74"/>
      <c r="D1710" s="74"/>
      <c r="E1710" s="74"/>
      <c r="F1710" s="74"/>
    </row>
    <row r="1711" spans="1:6" ht="25.5" outlineLevel="1" x14ac:dyDescent="0.2">
      <c r="A1711" s="34">
        <v>1</v>
      </c>
      <c r="B1711" s="39" t="s">
        <v>353</v>
      </c>
      <c r="C1711" s="34"/>
      <c r="D1711" s="34"/>
      <c r="E1711" s="34"/>
      <c r="F1711" s="34"/>
    </row>
    <row r="1712" spans="1:6" ht="25.5" outlineLevel="1" x14ac:dyDescent="0.2">
      <c r="A1712" s="34">
        <v>2</v>
      </c>
      <c r="B1712" s="39" t="s">
        <v>1668</v>
      </c>
      <c r="C1712" s="34"/>
      <c r="D1712" s="34"/>
      <c r="E1712" s="34"/>
      <c r="F1712" s="34"/>
    </row>
    <row r="1713" spans="1:6" ht="25.5" outlineLevel="1" x14ac:dyDescent="0.2">
      <c r="A1713" s="34">
        <v>3</v>
      </c>
      <c r="B1713" s="39" t="s">
        <v>1669</v>
      </c>
      <c r="C1713" s="34"/>
      <c r="D1713" s="34"/>
      <c r="E1713" s="34"/>
      <c r="F1713" s="34"/>
    </row>
    <row r="1714" spans="1:6" ht="25.5" outlineLevel="1" x14ac:dyDescent="0.2">
      <c r="A1714" s="34">
        <v>4</v>
      </c>
      <c r="B1714" s="39" t="s">
        <v>1670</v>
      </c>
      <c r="C1714" s="34"/>
      <c r="D1714" s="34"/>
      <c r="E1714" s="34"/>
      <c r="F1714" s="34"/>
    </row>
    <row r="1715" spans="1:6" x14ac:dyDescent="0.2">
      <c r="A1715" s="34"/>
      <c r="B1715" s="34"/>
      <c r="C1715" s="34"/>
      <c r="D1715" s="34"/>
      <c r="E1715" s="34"/>
      <c r="F1715" s="34"/>
    </row>
  </sheetData>
  <mergeCells count="748">
    <mergeCell ref="A619:F619"/>
    <mergeCell ref="A620:F620"/>
    <mergeCell ref="A1:F1"/>
    <mergeCell ref="A2:F2"/>
    <mergeCell ref="A3:F3"/>
    <mergeCell ref="A4:F4"/>
    <mergeCell ref="A5:F5"/>
    <mergeCell ref="A6:F6"/>
    <mergeCell ref="A13:F13"/>
    <mergeCell ref="A14:F14"/>
    <mergeCell ref="A15:F15"/>
    <mergeCell ref="A16:F16"/>
    <mergeCell ref="A17:F17"/>
    <mergeCell ref="A18:F18"/>
    <mergeCell ref="A7:F7"/>
    <mergeCell ref="A8:F8"/>
    <mergeCell ref="A9:F9"/>
    <mergeCell ref="A10:F10"/>
    <mergeCell ref="A11:F11"/>
    <mergeCell ref="A12:F12"/>
    <mergeCell ref="A25:F25"/>
    <mergeCell ref="A26:F26"/>
    <mergeCell ref="A27:F27"/>
    <mergeCell ref="A28:F28"/>
    <mergeCell ref="A29:F29"/>
    <mergeCell ref="A30:F30"/>
    <mergeCell ref="A19:F19"/>
    <mergeCell ref="A20:F20"/>
    <mergeCell ref="A21:F21"/>
    <mergeCell ref="A22:F22"/>
    <mergeCell ref="A23:F23"/>
    <mergeCell ref="A24:F24"/>
    <mergeCell ref="A37:F37"/>
    <mergeCell ref="A38:F38"/>
    <mergeCell ref="A39:F39"/>
    <mergeCell ref="A40:F40"/>
    <mergeCell ref="A41:F41"/>
    <mergeCell ref="A42:F42"/>
    <mergeCell ref="A31:F31"/>
    <mergeCell ref="A32:F32"/>
    <mergeCell ref="A33:F33"/>
    <mergeCell ref="A34:F34"/>
    <mergeCell ref="A35:F35"/>
    <mergeCell ref="A36:F36"/>
    <mergeCell ref="A49:F49"/>
    <mergeCell ref="A50:F50"/>
    <mergeCell ref="A51:F51"/>
    <mergeCell ref="A52:F52"/>
    <mergeCell ref="A53:F53"/>
    <mergeCell ref="A54:F54"/>
    <mergeCell ref="A43:F43"/>
    <mergeCell ref="A44:F44"/>
    <mergeCell ref="A45:F45"/>
    <mergeCell ref="A46:F46"/>
    <mergeCell ref="A47:F47"/>
    <mergeCell ref="A48:F48"/>
    <mergeCell ref="A61:F61"/>
    <mergeCell ref="A62:F62"/>
    <mergeCell ref="A63:F63"/>
    <mergeCell ref="A64:F64"/>
    <mergeCell ref="A65:F65"/>
    <mergeCell ref="A66:F66"/>
    <mergeCell ref="A55:F55"/>
    <mergeCell ref="A56:F56"/>
    <mergeCell ref="A57:F57"/>
    <mergeCell ref="A58:F58"/>
    <mergeCell ref="A59:F59"/>
    <mergeCell ref="A60:F60"/>
    <mergeCell ref="A73:F73"/>
    <mergeCell ref="A74:F74"/>
    <mergeCell ref="A75:F75"/>
    <mergeCell ref="A76:F76"/>
    <mergeCell ref="A77:F77"/>
    <mergeCell ref="A78:F78"/>
    <mergeCell ref="A67:F67"/>
    <mergeCell ref="A68:F68"/>
    <mergeCell ref="A69:F69"/>
    <mergeCell ref="A70:F70"/>
    <mergeCell ref="A71:F71"/>
    <mergeCell ref="A72:F72"/>
    <mergeCell ref="A87:F87"/>
    <mergeCell ref="A88:F88"/>
    <mergeCell ref="A89:F89"/>
    <mergeCell ref="A90:F90"/>
    <mergeCell ref="A91:F91"/>
    <mergeCell ref="A92:F92"/>
    <mergeCell ref="A79:F79"/>
    <mergeCell ref="A80:F80"/>
    <mergeCell ref="A81:F81"/>
    <mergeCell ref="A82:F82"/>
    <mergeCell ref="A83:F83"/>
    <mergeCell ref="A86:F86"/>
    <mergeCell ref="A99:F99"/>
    <mergeCell ref="A100:F100"/>
    <mergeCell ref="A101:F101"/>
    <mergeCell ref="A102:F102"/>
    <mergeCell ref="A103:F103"/>
    <mergeCell ref="A104:F104"/>
    <mergeCell ref="A93:F93"/>
    <mergeCell ref="A94:F94"/>
    <mergeCell ref="A95:F95"/>
    <mergeCell ref="A96:F96"/>
    <mergeCell ref="A97:F97"/>
    <mergeCell ref="A98:F98"/>
    <mergeCell ref="A111:F111"/>
    <mergeCell ref="A112:F112"/>
    <mergeCell ref="A113:F113"/>
    <mergeCell ref="A114:F114"/>
    <mergeCell ref="A115:F115"/>
    <mergeCell ref="A116:F116"/>
    <mergeCell ref="A105:F105"/>
    <mergeCell ref="A106:F106"/>
    <mergeCell ref="A107:F107"/>
    <mergeCell ref="A108:F108"/>
    <mergeCell ref="A109:F109"/>
    <mergeCell ref="A110:F110"/>
    <mergeCell ref="A123:F123"/>
    <mergeCell ref="A124:F124"/>
    <mergeCell ref="A125:F125"/>
    <mergeCell ref="A126:F126"/>
    <mergeCell ref="A127:F127"/>
    <mergeCell ref="A130:F130"/>
    <mergeCell ref="A117:F117"/>
    <mergeCell ref="A118:F118"/>
    <mergeCell ref="A119:F119"/>
    <mergeCell ref="A120:F120"/>
    <mergeCell ref="A121:F121"/>
    <mergeCell ref="A122:F122"/>
    <mergeCell ref="A137:F137"/>
    <mergeCell ref="A138:F138"/>
    <mergeCell ref="A139:F139"/>
    <mergeCell ref="A140:F140"/>
    <mergeCell ref="A141:F141"/>
    <mergeCell ref="A142:F142"/>
    <mergeCell ref="A131:F131"/>
    <mergeCell ref="A132:F132"/>
    <mergeCell ref="A133:F133"/>
    <mergeCell ref="A134:F134"/>
    <mergeCell ref="A135:F135"/>
    <mergeCell ref="A136:F136"/>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75:F175"/>
    <mergeCell ref="A176:F176"/>
    <mergeCell ref="A177:F177"/>
    <mergeCell ref="A178:F178"/>
    <mergeCell ref="A179:F179"/>
    <mergeCell ref="A180:F180"/>
    <mergeCell ref="A167:F167"/>
    <mergeCell ref="A168:F168"/>
    <mergeCell ref="A169:F169"/>
    <mergeCell ref="A170:F170"/>
    <mergeCell ref="A171:F171"/>
    <mergeCell ref="A172:F172"/>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99:F199"/>
    <mergeCell ref="A200:F200"/>
    <mergeCell ref="A201:F201"/>
    <mergeCell ref="A202:F202"/>
    <mergeCell ref="A203:F203"/>
    <mergeCell ref="A204:F204"/>
    <mergeCell ref="A193:F193"/>
    <mergeCell ref="A194:F194"/>
    <mergeCell ref="A195:F195"/>
    <mergeCell ref="A196:F196"/>
    <mergeCell ref="A197:F197"/>
    <mergeCell ref="A198:F198"/>
    <mergeCell ref="A211:F211"/>
    <mergeCell ref="A212:F212"/>
    <mergeCell ref="A213:F213"/>
    <mergeCell ref="A214:F214"/>
    <mergeCell ref="A215:F215"/>
    <mergeCell ref="A216:F216"/>
    <mergeCell ref="A205:F205"/>
    <mergeCell ref="A206:F206"/>
    <mergeCell ref="A207:F207"/>
    <mergeCell ref="A208:F208"/>
    <mergeCell ref="A209:F209"/>
    <mergeCell ref="A210:F210"/>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71:F271"/>
    <mergeCell ref="A272:F272"/>
    <mergeCell ref="A273:F273"/>
    <mergeCell ref="A276:F276"/>
    <mergeCell ref="A277:F277"/>
    <mergeCell ref="A278:F278"/>
    <mergeCell ref="A265:F265"/>
    <mergeCell ref="A266:F266"/>
    <mergeCell ref="A267:F267"/>
    <mergeCell ref="A268:F268"/>
    <mergeCell ref="A269:F269"/>
    <mergeCell ref="A270:F270"/>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97:F297"/>
    <mergeCell ref="A298:F298"/>
    <mergeCell ref="A299:F299"/>
    <mergeCell ref="A300:F300"/>
    <mergeCell ref="A301:F301"/>
    <mergeCell ref="A302:F302"/>
    <mergeCell ref="A291:F291"/>
    <mergeCell ref="A292:F292"/>
    <mergeCell ref="A293:F293"/>
    <mergeCell ref="A294:F294"/>
    <mergeCell ref="A295:F295"/>
    <mergeCell ref="A296:F296"/>
    <mergeCell ref="A309:F309"/>
    <mergeCell ref="A310:F310"/>
    <mergeCell ref="A311:F311"/>
    <mergeCell ref="A312:F312"/>
    <mergeCell ref="A313:F313"/>
    <mergeCell ref="A314:F314"/>
    <mergeCell ref="A303:F303"/>
    <mergeCell ref="A304:F304"/>
    <mergeCell ref="A305:F305"/>
    <mergeCell ref="A306:F306"/>
    <mergeCell ref="A307:F307"/>
    <mergeCell ref="A308:F308"/>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93:F393"/>
    <mergeCell ref="A394:F394"/>
    <mergeCell ref="A397:F397"/>
    <mergeCell ref="A398:F398"/>
    <mergeCell ref="A399:F399"/>
    <mergeCell ref="A400:F400"/>
    <mergeCell ref="A387:F387"/>
    <mergeCell ref="A388:F388"/>
    <mergeCell ref="A389:F389"/>
    <mergeCell ref="A390:F390"/>
    <mergeCell ref="A391:F391"/>
    <mergeCell ref="A392:F392"/>
    <mergeCell ref="A407:F407"/>
    <mergeCell ref="A408:F408"/>
    <mergeCell ref="A409:F409"/>
    <mergeCell ref="A410:F410"/>
    <mergeCell ref="A411:F411"/>
    <mergeCell ref="A412:F412"/>
    <mergeCell ref="A401:F401"/>
    <mergeCell ref="A402:F402"/>
    <mergeCell ref="A403:F403"/>
    <mergeCell ref="A404:F404"/>
    <mergeCell ref="A405:F405"/>
    <mergeCell ref="A406:F406"/>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91:F491"/>
    <mergeCell ref="A492:F492"/>
    <mergeCell ref="A621:F621"/>
    <mergeCell ref="A637:F637"/>
    <mergeCell ref="A648:F648"/>
    <mergeCell ref="A656:F656"/>
    <mergeCell ref="A485:F485"/>
    <mergeCell ref="A486:F486"/>
    <mergeCell ref="A487:F487"/>
    <mergeCell ref="A488:F488"/>
    <mergeCell ref="A489:F489"/>
    <mergeCell ref="A490:F490"/>
    <mergeCell ref="A495:F495"/>
    <mergeCell ref="A496:F496"/>
    <mergeCell ref="A497:F497"/>
    <mergeCell ref="A498:F498"/>
    <mergeCell ref="A499:F499"/>
    <mergeCell ref="A501:F501"/>
    <mergeCell ref="A508:F508"/>
    <mergeCell ref="A510:F510"/>
    <mergeCell ref="A511:F511"/>
    <mergeCell ref="A512:F512"/>
    <mergeCell ref="A513:F513"/>
    <mergeCell ref="A514:F514"/>
    <mergeCell ref="A732:F732"/>
    <mergeCell ref="A741:F741"/>
    <mergeCell ref="A751:F751"/>
    <mergeCell ref="A759:F759"/>
    <mergeCell ref="A766:F766"/>
    <mergeCell ref="A773:F773"/>
    <mergeCell ref="A680:F680"/>
    <mergeCell ref="A687:F687"/>
    <mergeCell ref="A695:F695"/>
    <mergeCell ref="A704:F704"/>
    <mergeCell ref="A712:F712"/>
    <mergeCell ref="A726:F726"/>
    <mergeCell ref="A832:F832"/>
    <mergeCell ref="A841:F841"/>
    <mergeCell ref="A848:F848"/>
    <mergeCell ref="A858:F858"/>
    <mergeCell ref="A868:F868"/>
    <mergeCell ref="A879:F879"/>
    <mergeCell ref="A781:F781"/>
    <mergeCell ref="A790:F790"/>
    <mergeCell ref="A797:F797"/>
    <mergeCell ref="A807:F807"/>
    <mergeCell ref="A815:F815"/>
    <mergeCell ref="A822:F822"/>
    <mergeCell ref="A929:F929"/>
    <mergeCell ref="A935:F935"/>
    <mergeCell ref="A941:F941"/>
    <mergeCell ref="A949:F949"/>
    <mergeCell ref="A959:F959"/>
    <mergeCell ref="A967:F967"/>
    <mergeCell ref="A888:F888"/>
    <mergeCell ref="A897:F897"/>
    <mergeCell ref="A904:F904"/>
    <mergeCell ref="A911:F911"/>
    <mergeCell ref="A917:F917"/>
    <mergeCell ref="A923:F923"/>
    <mergeCell ref="A1030:F1030"/>
    <mergeCell ref="A1039:F1039"/>
    <mergeCell ref="A1049:F1049"/>
    <mergeCell ref="A1059:F1059"/>
    <mergeCell ref="A1067:F1067"/>
    <mergeCell ref="A1076:F1076"/>
    <mergeCell ref="A975:F975"/>
    <mergeCell ref="A982:F982"/>
    <mergeCell ref="A990:F990"/>
    <mergeCell ref="A998:F998"/>
    <mergeCell ref="A1010:F1010"/>
    <mergeCell ref="A1022:F1022"/>
    <mergeCell ref="A1136:F1136"/>
    <mergeCell ref="A1141:F1141"/>
    <mergeCell ref="A1146:F1146"/>
    <mergeCell ref="A1151:F1151"/>
    <mergeCell ref="A1156:F1156"/>
    <mergeCell ref="A1161:F1161"/>
    <mergeCell ref="A1085:F1085"/>
    <mergeCell ref="A1093:F1093"/>
    <mergeCell ref="A1103:F1103"/>
    <mergeCell ref="A1113:F1113"/>
    <mergeCell ref="A1120:F1120"/>
    <mergeCell ref="A1131:F1131"/>
    <mergeCell ref="A1207:F1207"/>
    <mergeCell ref="A1213:F1213"/>
    <mergeCell ref="A1218:F1218"/>
    <mergeCell ref="A1226:F1226"/>
    <mergeCell ref="A1232:F1232"/>
    <mergeCell ref="A1238:F1238"/>
    <mergeCell ref="A1170:F1170"/>
    <mergeCell ref="A1177:F1177"/>
    <mergeCell ref="A1183:F1183"/>
    <mergeCell ref="A1191:F1191"/>
    <mergeCell ref="A1197:F1197"/>
    <mergeCell ref="A1202:F1202"/>
    <mergeCell ref="A1278:F1278"/>
    <mergeCell ref="A1284:F1284"/>
    <mergeCell ref="A1290:F1290"/>
    <mergeCell ref="A1296:F1296"/>
    <mergeCell ref="A1305:F1305"/>
    <mergeCell ref="A1314:F1314"/>
    <mergeCell ref="A1243:F1243"/>
    <mergeCell ref="A1248:F1248"/>
    <mergeCell ref="A1253:F1253"/>
    <mergeCell ref="A1258:F1258"/>
    <mergeCell ref="A1263:F1263"/>
    <mergeCell ref="A1268:F1268"/>
    <mergeCell ref="A1365:F1365"/>
    <mergeCell ref="A1370:F1370"/>
    <mergeCell ref="A1379:F1379"/>
    <mergeCell ref="A1388:F1388"/>
    <mergeCell ref="A1397:F1397"/>
    <mergeCell ref="A1406:F1406"/>
    <mergeCell ref="A1321:F1321"/>
    <mergeCell ref="A1329:F1329"/>
    <mergeCell ref="A1336:F1336"/>
    <mergeCell ref="A1344:F1344"/>
    <mergeCell ref="A1351:F1351"/>
    <mergeCell ref="A1358:F1358"/>
    <mergeCell ref="A1450:F1450"/>
    <mergeCell ref="A1457:F1457"/>
    <mergeCell ref="A1463:F1463"/>
    <mergeCell ref="A1470:F1470"/>
    <mergeCell ref="A1477:F1477"/>
    <mergeCell ref="A1484:F1484"/>
    <mergeCell ref="A1412:F1412"/>
    <mergeCell ref="A1418:F1418"/>
    <mergeCell ref="A1424:F1424"/>
    <mergeCell ref="A1430:F1430"/>
    <mergeCell ref="A1436:F1436"/>
    <mergeCell ref="A1442:F1442"/>
    <mergeCell ref="A1551:F1551"/>
    <mergeCell ref="A1558:F1558"/>
    <mergeCell ref="A1563:F1563"/>
    <mergeCell ref="A1492:F1492"/>
    <mergeCell ref="A1499:F1499"/>
    <mergeCell ref="A1505:F1505"/>
    <mergeCell ref="A1511:F1511"/>
    <mergeCell ref="A1517:F1517"/>
    <mergeCell ref="A1524:F1524"/>
    <mergeCell ref="A1530:F1530"/>
    <mergeCell ref="A1537:F1537"/>
    <mergeCell ref="A1544:F1544"/>
    <mergeCell ref="A1698:F1698"/>
    <mergeCell ref="A1704:F1704"/>
    <mergeCell ref="A1710:F1710"/>
    <mergeCell ref="A1640:F1640"/>
    <mergeCell ref="A1646:F1646"/>
    <mergeCell ref="A1652:F1652"/>
    <mergeCell ref="A1659:F1659"/>
    <mergeCell ref="A1665:F1665"/>
    <mergeCell ref="A1672:F1672"/>
    <mergeCell ref="A1679:F1679"/>
    <mergeCell ref="A1686:F1686"/>
    <mergeCell ref="A1692:F1692"/>
    <mergeCell ref="A1609:F1609"/>
    <mergeCell ref="A1616:F1616"/>
    <mergeCell ref="A1621:F1621"/>
    <mergeCell ref="A1626:F1626"/>
    <mergeCell ref="A1631:F1631"/>
    <mergeCell ref="A1636:F1636"/>
    <mergeCell ref="A1568:F1568"/>
    <mergeCell ref="A1577:F1577"/>
    <mergeCell ref="A1582:F1582"/>
    <mergeCell ref="A1587:F1587"/>
    <mergeCell ref="A1592:F1592"/>
    <mergeCell ref="A1601:F1601"/>
    <mergeCell ref="A502:F502"/>
    <mergeCell ref="A503:F503"/>
    <mergeCell ref="A504:F504"/>
    <mergeCell ref="A505:F505"/>
    <mergeCell ref="A506:F506"/>
    <mergeCell ref="A507:F507"/>
    <mergeCell ref="A522:F522"/>
    <mergeCell ref="A523:F523"/>
    <mergeCell ref="A524:F524"/>
    <mergeCell ref="A525:F525"/>
    <mergeCell ref="A527:F527"/>
    <mergeCell ref="A528:F528"/>
    <mergeCell ref="A515:F515"/>
    <mergeCell ref="A516:F516"/>
    <mergeCell ref="A517:F517"/>
    <mergeCell ref="A518:F518"/>
    <mergeCell ref="A519:F519"/>
    <mergeCell ref="A521:F521"/>
    <mergeCell ref="A536:F536"/>
    <mergeCell ref="A537:F537"/>
    <mergeCell ref="A538:F538"/>
    <mergeCell ref="A539:F539"/>
    <mergeCell ref="A540:F540"/>
    <mergeCell ref="A541:F541"/>
    <mergeCell ref="A529:F529"/>
    <mergeCell ref="A530:F530"/>
    <mergeCell ref="A531:F531"/>
    <mergeCell ref="A532:F532"/>
    <mergeCell ref="A533:F533"/>
    <mergeCell ref="A534:F534"/>
    <mergeCell ref="A549:F549"/>
    <mergeCell ref="A542:F542"/>
    <mergeCell ref="A543:F543"/>
    <mergeCell ref="A545:F545"/>
    <mergeCell ref="A546:F546"/>
    <mergeCell ref="A547:F547"/>
    <mergeCell ref="A548:F548"/>
    <mergeCell ref="A563:F563"/>
    <mergeCell ref="A564:F564"/>
    <mergeCell ref="A552:F552"/>
    <mergeCell ref="A553:F553"/>
    <mergeCell ref="A554:F554"/>
    <mergeCell ref="A555:F555"/>
    <mergeCell ref="A556:F556"/>
    <mergeCell ref="A565:F565"/>
    <mergeCell ref="A566:F566"/>
    <mergeCell ref="A567:F567"/>
    <mergeCell ref="A568:F568"/>
    <mergeCell ref="A557:F557"/>
    <mergeCell ref="A558:F558"/>
    <mergeCell ref="A559:F559"/>
    <mergeCell ref="A560:F560"/>
    <mergeCell ref="A561:F561"/>
    <mergeCell ref="A562:F562"/>
    <mergeCell ref="A575:F575"/>
    <mergeCell ref="A576:F576"/>
    <mergeCell ref="A577:F577"/>
    <mergeCell ref="A578:F578"/>
    <mergeCell ref="A579:F579"/>
    <mergeCell ref="A580:F580"/>
    <mergeCell ref="A569:F569"/>
    <mergeCell ref="A570:F570"/>
    <mergeCell ref="A571:F571"/>
    <mergeCell ref="A572:F572"/>
    <mergeCell ref="A573:F573"/>
    <mergeCell ref="A574:F574"/>
    <mergeCell ref="A587:F587"/>
    <mergeCell ref="A588:F588"/>
    <mergeCell ref="A589:F589"/>
    <mergeCell ref="A590:F590"/>
    <mergeCell ref="A591:F591"/>
    <mergeCell ref="A592:F592"/>
    <mergeCell ref="A581:F581"/>
    <mergeCell ref="A582:F582"/>
    <mergeCell ref="A583:F583"/>
    <mergeCell ref="A584:F584"/>
    <mergeCell ref="A585:F585"/>
    <mergeCell ref="A586:F586"/>
    <mergeCell ref="A599:F599"/>
    <mergeCell ref="A600:F600"/>
    <mergeCell ref="A601:F601"/>
    <mergeCell ref="A602:F602"/>
    <mergeCell ref="A603:F603"/>
    <mergeCell ref="A604:F604"/>
    <mergeCell ref="A593:F593"/>
    <mergeCell ref="A594:F594"/>
    <mergeCell ref="A595:F595"/>
    <mergeCell ref="A596:F596"/>
    <mergeCell ref="A597:F597"/>
    <mergeCell ref="A598:F598"/>
    <mergeCell ref="A617:F617"/>
    <mergeCell ref="A618:F618"/>
    <mergeCell ref="A611:F611"/>
    <mergeCell ref="A612:F612"/>
    <mergeCell ref="A613:F613"/>
    <mergeCell ref="A614:F614"/>
    <mergeCell ref="A615:F615"/>
    <mergeCell ref="A616:F616"/>
    <mergeCell ref="A605:F605"/>
    <mergeCell ref="A606:F606"/>
    <mergeCell ref="A607:F607"/>
    <mergeCell ref="A608:F608"/>
    <mergeCell ref="A609:F609"/>
    <mergeCell ref="A610:F610"/>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4188A-76A1-4467-B92E-D34196C1918C}">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10294-3055-48D9-B737-7FA66149A375}">
  <sheetPr codeName="Лист4"/>
  <dimension ref="A1:CL156"/>
  <sheetViews>
    <sheetView workbookViewId="0"/>
  </sheetViews>
  <sheetFormatPr defaultRowHeight="15" customHeight="1" x14ac:dyDescent="0.25"/>
  <cols>
    <col min="1" max="1" width="15.7109375" customWidth="1"/>
    <col min="2" max="2" width="18.7109375" customWidth="1"/>
    <col min="3" max="3" width="21.7109375" customWidth="1"/>
    <col min="4" max="90"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90" ht="15" customHeight="1" x14ac:dyDescent="0.25">
      <c r="A154" s="45" t="s">
        <v>1770</v>
      </c>
      <c r="B154" s="44"/>
      <c r="C154" s="44"/>
      <c r="D154" s="44"/>
      <c r="E154" s="44"/>
      <c r="F154" s="44"/>
      <c r="G154" s="44"/>
      <c r="H154" s="44"/>
      <c r="I154" s="44"/>
      <c r="J154" s="44"/>
      <c r="K154" s="44"/>
      <c r="L154" s="44"/>
      <c r="M154" s="44"/>
      <c r="N154" s="44"/>
      <c r="O154" s="44"/>
      <c r="P154" s="44"/>
      <c r="Q154" s="44"/>
      <c r="R154" s="44"/>
      <c r="S154" s="44"/>
      <c r="T154" s="44"/>
      <c r="U154" s="44"/>
      <c r="V154" s="44"/>
      <c r="W154" s="44"/>
      <c r="X154" s="44"/>
      <c r="Y154" s="44"/>
      <c r="Z154" s="44"/>
      <c r="AA154" s="44"/>
      <c r="AB154" s="44"/>
      <c r="AC154" s="44"/>
      <c r="AD154" s="44"/>
      <c r="AE154" s="44"/>
      <c r="AF154" s="44"/>
      <c r="AG154" s="44"/>
      <c r="AH154" s="44"/>
      <c r="AI154" s="44"/>
      <c r="AJ154" s="44"/>
      <c r="AK154" s="44"/>
      <c r="AL154" s="44"/>
      <c r="AM154" s="44"/>
      <c r="AN154" s="44"/>
      <c r="AO154" s="44"/>
      <c r="AP154" s="44"/>
      <c r="AQ154" s="44"/>
      <c r="AR154" s="44"/>
      <c r="AS154" s="44"/>
      <c r="AT154" s="44"/>
      <c r="AU154" s="44"/>
      <c r="AV154" s="44"/>
      <c r="AW154" s="44"/>
      <c r="AX154" s="44"/>
      <c r="AY154" s="44"/>
      <c r="AZ154" s="44"/>
      <c r="BA154" s="44"/>
      <c r="BB154" s="44"/>
      <c r="BC154" s="44"/>
      <c r="BD154" s="44"/>
      <c r="BE154" s="44"/>
      <c r="BF154" s="44"/>
      <c r="BG154" s="44"/>
      <c r="BH154" s="44"/>
      <c r="BI154" s="44"/>
      <c r="BJ154" s="44"/>
      <c r="BK154" s="44"/>
      <c r="BL154" s="44"/>
      <c r="BM154" s="44"/>
      <c r="BN154" s="44"/>
      <c r="BO154" s="44"/>
      <c r="BP154" s="44"/>
      <c r="BQ154" s="44"/>
      <c r="BR154" s="44"/>
      <c r="BS154" s="44"/>
      <c r="BT154" s="44"/>
      <c r="BU154" s="44"/>
      <c r="BV154" s="44"/>
      <c r="BW154" s="44"/>
      <c r="BX154" s="44"/>
      <c r="BY154" s="44"/>
      <c r="BZ154" s="44"/>
      <c r="CA154" s="44"/>
      <c r="CB154" s="44"/>
      <c r="CC154" s="44"/>
      <c r="CD154" s="44"/>
      <c r="CE154" s="44"/>
      <c r="CF154" s="44"/>
      <c r="CG154" s="44"/>
      <c r="CH154" s="44"/>
      <c r="CI154" s="44"/>
      <c r="CJ154" s="44"/>
      <c r="CK154" s="44"/>
      <c r="CL154" s="44"/>
    </row>
    <row r="155" spans="1:90" ht="15" customHeight="1" x14ac:dyDescent="0.25">
      <c r="AC155" s="78" t="s">
        <v>1787</v>
      </c>
      <c r="AD155" s="78"/>
      <c r="AE155" s="78"/>
      <c r="AF155" s="78"/>
      <c r="AG155" s="78"/>
      <c r="AH155" s="78"/>
      <c r="AI155" s="78"/>
      <c r="AJ155" s="78"/>
      <c r="AK155" s="78"/>
      <c r="AL155" s="78"/>
      <c r="AM155" s="78"/>
      <c r="AN155" s="78"/>
      <c r="AO155" s="78"/>
      <c r="AP155" s="78"/>
      <c r="AQ155" s="78"/>
      <c r="AR155" s="78"/>
      <c r="AS155" s="78"/>
    </row>
    <row r="156" spans="1:90"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46" t="s">
        <v>1771</v>
      </c>
      <c r="AD156" s="46" t="s">
        <v>1772</v>
      </c>
      <c r="AE156" s="46" t="s">
        <v>1773</v>
      </c>
      <c r="AF156" s="46" t="s">
        <v>1774</v>
      </c>
      <c r="AG156" s="46" t="s">
        <v>1775</v>
      </c>
      <c r="AH156" s="46" t="s">
        <v>1776</v>
      </c>
      <c r="AI156" s="46" t="s">
        <v>1777</v>
      </c>
      <c r="AJ156" s="46" t="s">
        <v>1778</v>
      </c>
      <c r="AK156" s="46" t="s">
        <v>1779</v>
      </c>
      <c r="AL156" s="46" t="s">
        <v>1780</v>
      </c>
      <c r="AM156" s="46" t="s">
        <v>1781</v>
      </c>
      <c r="AN156" s="46" t="s">
        <v>1782</v>
      </c>
      <c r="AO156" s="46" t="s">
        <v>1783</v>
      </c>
      <c r="AP156" s="46" t="s">
        <v>1784</v>
      </c>
      <c r="AQ156" s="46" t="s">
        <v>1785</v>
      </c>
      <c r="AR156" s="46" t="s">
        <v>322</v>
      </c>
      <c r="AS156" s="46" t="s">
        <v>1786</v>
      </c>
      <c r="AV156" s="3"/>
      <c r="AW156" s="3"/>
      <c r="AX156" s="3"/>
      <c r="AY156" s="3"/>
      <c r="AZ156" s="3"/>
      <c r="BA156" s="3"/>
      <c r="BD156" s="3"/>
      <c r="BE156" s="3"/>
      <c r="BF156" s="3"/>
      <c r="BG156" s="3"/>
      <c r="BH156" s="3"/>
      <c r="BI156" s="3"/>
      <c r="BJ156" s="3"/>
      <c r="BK156" s="3"/>
      <c r="BL156" s="3"/>
      <c r="BM156" s="3"/>
      <c r="BN156" s="3"/>
      <c r="BQ156" s="3"/>
      <c r="BR156" s="3"/>
      <c r="BS156" s="3"/>
      <c r="BT156" s="3"/>
      <c r="BU156" s="3"/>
      <c r="BV156" s="3"/>
      <c r="BW156" s="3"/>
      <c r="BX156" s="3"/>
      <c r="BY156" s="3"/>
      <c r="BZ156" s="3"/>
      <c r="CA156" s="3"/>
      <c r="CB156" s="3"/>
      <c r="CC156" s="3"/>
      <c r="CD156" s="3"/>
      <c r="CE156" s="3"/>
      <c r="CF156" s="3"/>
      <c r="CG156" s="3"/>
      <c r="CH156" s="3"/>
      <c r="CI156" s="3"/>
      <c r="CJ156" s="3"/>
      <c r="CK156" s="3"/>
      <c r="CL156" s="3"/>
    </row>
  </sheetData>
  <mergeCells count="1">
    <mergeCell ref="AC155:AS15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63</vt:i4>
      </vt:variant>
    </vt:vector>
  </HeadingPairs>
  <TitlesOfParts>
    <vt:vector size="67"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rngRebarInput</vt:lpstr>
      <vt:lpstr>rngRebarInput_Extra_Row1_bind2_Choices</vt:lpstr>
      <vt:lpstr>rngRebarInput_Extra_Row1_bind3_Choices</vt:lpstr>
      <vt:lpstr>rngRebarInput_Extra_Row1_pos2_Choices</vt:lpstr>
      <vt:lpstr>rngRebarInput_Extra_Row1_pos3_Choices</vt:lpstr>
      <vt:lpstr>rngRebarInput_Extra_Row2_bind2_Choices</vt:lpstr>
      <vt:lpstr>rngRebarInput_Extra_Row2_bind3_Choices</vt:lpstr>
      <vt:lpstr>rngRebarInput_Extra_Row2_pos2_Choices</vt:lpstr>
      <vt:lpstr>rngRebarInput_Extra_Row2_pos3_Choices</vt:lpstr>
      <vt:lpstr>rngRebarInput_Extra_Row3_bind2_Choices</vt:lpstr>
      <vt:lpstr>rngRebarInput_Extra_Row3_bind3_Choices</vt:lpstr>
      <vt:lpstr>rngRebarInput_Extra_Row3_pos2_Choices</vt:lpstr>
      <vt:lpstr>rngRebarInput_Extra_Row3_pos3_Choices</vt:lpstr>
      <vt:lpstr>rngRebarInput_Extra_Row4_bind2_Choices</vt:lpstr>
      <vt:lpstr>rngRebarInput_Extra_Row4_bind3_Choices</vt:lpstr>
      <vt:lpstr>rngRebarInput_Extra_Row4_pos2_Choices</vt:lpstr>
      <vt:lpstr>rngRebarInput_Extra_Row4_pos3_Choices</vt:lpstr>
      <vt:lpstr>rngRebarInput_Extra_Row5_bind2_Choices</vt:lpstr>
      <vt:lpstr>rngRebarInput_Extra_Row5_bind3_Choices</vt:lpstr>
      <vt:lpstr>rngRebarInput_Extra_Row5_pos2_Choices</vt:lpstr>
      <vt:lpstr>rngRebarInput_Extra_Row5_pos3_Choices</vt:lpstr>
      <vt:lpstr>rngRebarInput_Extra_Row6_bind2_Choices</vt:lpstr>
      <vt:lpstr>rngRebarInput_Extra_Row6_bind3_Choices</vt:lpstr>
      <vt:lpstr>rngRebarInput_Extra_Row6_pos2_Choices</vt:lpstr>
      <vt:lpstr>rngRebarInput_Extra_Row6_pos3_Choices</vt:lpstr>
      <vt:lpstr>rngRebarInput_Extra_Row7_bind2_Choices</vt:lpstr>
      <vt:lpstr>rngRebarInput_Extra_Row7_bind3_Choices</vt:lpstr>
      <vt:lpstr>rngRebarInput_Extra_Row7_pos2_Choices</vt:lpstr>
      <vt:lpstr>rngRebarInput_Extra_Row7_pos3_Choices</vt:lpstr>
      <vt:lpstr>rngRebarInput_Extra_Row8_bind2_Choices</vt:lpstr>
      <vt:lpstr>rngRebarInput_Extra_Row8_bind3_Choices</vt:lpstr>
      <vt:lpstr>rngRebarInput_Extra_Row8_pos2_Choices</vt:lpstr>
      <vt:lpstr>rngRebarInput_Extra_Row8_pos3_Choices</vt:lpstr>
      <vt:lpstr>rngRectSetGeometry</vt:lpstr>
      <vt:lpstr>rngRectSetGeometry_General_Shape_val_Choices</vt:lpstr>
      <vt:lpstr>rngRoundedRectangleGeometry</vt:lpstr>
      <vt:lpstr>rngRoundedRectangleGeometry_General_Left_Type_val_Choices</vt:lpstr>
      <vt:lpstr>rngRoundedRectangleGeometry_General_Right_Type_val_Choices</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2026-10-17T21:30:42Z</dcterms:created>
  <dcterms:modified xsi:type="dcterms:W3CDTF">2026-10-18T13:44:46Z</dcterms:modified>
</cp:coreProperties>
</file>