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drawings/drawing2.xml" ContentType="application/vnd.openxmlformats-officedocument.drawing+xml"/>
  <Override PartName="/xl/drawings/drawing3.xml" ContentType="application/vnd.openxmlformats-officedocument.drawing+xml"/>
  <Override PartName="/xl/charts/chart3.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417" codeName="{3D1A710C-6663-3D7B-7F91-EC182F24A4BC}"/>
  <workbookPr codeName="ЭтаКнига" defaultThemeVersion="166925"/>
  <mc:AlternateContent xmlns:mc="http://schemas.openxmlformats.org/markup-compatibility/2006">
    <mc:Choice Requires="x15">
      <x15ac:absPath xmlns:x15ac="http://schemas.microsoft.com/office/spreadsheetml/2010/11/ac" url="C:\Users\avidzba\Desktop\программы\В_РАБОТЕ!\RC_Section_NDM\docs\regression\ExcelSingleResults_2026-10-24_Run01\Fresh03\"/>
    </mc:Choice>
  </mc:AlternateContent>
  <xr:revisionPtr revIDLastSave="0" documentId="13_ncr:1_{3CCA37D7-9652-4A6E-8EAA-C936C1A41C02}" xr6:coauthVersionLast="36" xr6:coauthVersionMax="36" xr10:uidLastSave="{00000000-0000-0000-0000-000000000000}"/>
  <bookViews>
    <workbookView xWindow="0" yWindow="0" windowWidth="38400" windowHeight="20115" activeTab="4" xr2:uid="{BE2A388D-803C-43AF-8C34-37F7B30C00DC}"/>
  </bookViews>
  <sheets>
    <sheet name="Config" sheetId="4" r:id="rId1"/>
    <sheet name="Сечения" sheetId="5" r:id="rId2"/>
    <sheet name="Справка" sheetId="3" r:id="rId3"/>
    <sheet name="Расчет" sheetId="2" r:id="rId4"/>
    <sheet name="Results" sheetId="1" r:id="rId5"/>
  </sheets>
  <functionGroups builtInGroupCount="19"/>
  <definedNames>
    <definedName name="Print_Area" localSheetId="3">Расчет!$A$1:$AJ$60</definedName>
    <definedName name="Print_Area" localSheetId="1">Сечения!$A$1:$K$132</definedName>
    <definedName name="rngBatchSummary">Results!$A$1</definedName>
    <definedName name="rngCalculationProfiles">Config!$H$36:$N$67</definedName>
    <definedName name="rngCircleGeometry">Сечения!$A$3:$K$18</definedName>
    <definedName name="rngConcreteMaterialParameters">Config!$H$26:$M$33</definedName>
    <definedName name="rngCrackSummaryAnchor">Results!$A$85</definedName>
    <definedName name="rngHollowRectangleGeometry">Сечения!$A$92:$K$128</definedName>
    <definedName name="rngLoadCombinations">Config!$H$70:$N$100</definedName>
    <definedName name="rngNDMElementResults">Results!$AN$156</definedName>
    <definedName name="rngNDMMaterialDiagrams">Results!$AA$156</definedName>
    <definedName name="rngNDMSectionAnnotations">Results!$BR$156</definedName>
    <definedName name="rngNDMSectionContours">Results!$AY$156</definedName>
    <definedName name="rngNDMSectionGeometry">Results!$A$156</definedName>
    <definedName name="rngNDMSectionProperties">Results!$S$156</definedName>
    <definedName name="rngPlotAnnotationSettings">Config!$H$103:$M$117</definedName>
    <definedName name="rngPointedSectionGeometry">Сечения!$A$60:$K$88</definedName>
    <definedName name="rngRectanglesGeometry">Сечения!$A$22:$K$56</definedName>
    <definedName name="rngSectionRecipeGuide">Справка!$A$554:$F$580</definedName>
    <definedName name="rngSectionRecipeTypes">Config!$BQ$1:$BQ$4</definedName>
    <definedName name="rngSignConventionSettings">Config!$H$12:$J$15</definedName>
    <definedName name="rngSP35Table721">Config!$X$60:$AE$78</definedName>
    <definedName name="rngStabilityDurationLoads">Config!$P$70:$S$100</definedName>
    <definedName name="rngStabilitySummaryAnchor">Results!$A$122</definedName>
    <definedName name="rngSteelMaterialParameters">Config!$H$18:$M$23</definedName>
    <definedName name="rngStrengthSummaryAnchor">Results!$A$49</definedName>
    <definedName name="rngSystemSettings">Config!$A$3:$E$142</definedName>
    <definedName name="rngUnitSettings">Config!$H$3:$K$9</definedName>
  </definedNames>
  <calcPr calcId="19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C54" i="4" l="1"/>
  <c r="AB54" i="4"/>
  <c r="AC53" i="4"/>
  <c r="AB53" i="4"/>
  <c r="AC52" i="4"/>
  <c r="AB52" i="4"/>
  <c r="AC51" i="4"/>
  <c r="AB51" i="4"/>
  <c r="AC49" i="4"/>
  <c r="AB49" i="4"/>
  <c r="AC48" i="4"/>
  <c r="AB48" i="4"/>
  <c r="AC47" i="4"/>
  <c r="AB47" i="4"/>
  <c r="AC46" i="4"/>
  <c r="AB46" i="4"/>
  <c r="AC45" i="4"/>
  <c r="AB45" i="4"/>
  <c r="AC44" i="4"/>
  <c r="AB44" i="4"/>
  <c r="AC42" i="4"/>
  <c r="AB42" i="4"/>
  <c r="AC41" i="4"/>
  <c r="AB41" i="4"/>
  <c r="AC40" i="4"/>
  <c r="AB40" i="4"/>
  <c r="AC39" i="4"/>
  <c r="AB39" i="4"/>
  <c r="AC38" i="4"/>
  <c r="AB38" i="4"/>
  <c r="AC37" i="4"/>
  <c r="AB37" i="4"/>
  <c r="AC35" i="4"/>
  <c r="AB35" i="4"/>
  <c r="AC34" i="4"/>
  <c r="AB34" i="4"/>
  <c r="AC33" i="4"/>
  <c r="AB33" i="4"/>
  <c r="AC32" i="4"/>
  <c r="AB32" i="4"/>
  <c r="AC31" i="4"/>
  <c r="AB31" i="4"/>
  <c r="AC30" i="4"/>
  <c r="AB30" i="4"/>
  <c r="AC28" i="4"/>
  <c r="AB28" i="4"/>
  <c r="AC27" i="4"/>
  <c r="AB27" i="4"/>
  <c r="AC26" i="4"/>
  <c r="AB26" i="4"/>
  <c r="AC25" i="4"/>
  <c r="AB25" i="4"/>
  <c r="AC24" i="4"/>
  <c r="AB24" i="4"/>
  <c r="AC22" i="4"/>
  <c r="AB22" i="4"/>
  <c r="AC21" i="4"/>
  <c r="AB21" i="4"/>
  <c r="AC20" i="4"/>
  <c r="AB20" i="4"/>
  <c r="AC19" i="4"/>
  <c r="AB19" i="4"/>
  <c r="AC18" i="4"/>
  <c r="AB18" i="4"/>
  <c r="AC16" i="4"/>
  <c r="AB16" i="4"/>
  <c r="AC15" i="4"/>
  <c r="AB15" i="4"/>
  <c r="AC14" i="4"/>
  <c r="AB14" i="4"/>
  <c r="AC13" i="4"/>
  <c r="AB13" i="4"/>
  <c r="AC12" i="4"/>
  <c r="AB12" i="4"/>
  <c r="AC10" i="4"/>
  <c r="AB10" i="4"/>
  <c r="AC9" i="4"/>
  <c r="AB9" i="4"/>
  <c r="AC8" i="4"/>
  <c r="AB8" i="4"/>
  <c r="AC7" i="4"/>
  <c r="AB7" i="4"/>
  <c r="AC6" i="4"/>
  <c r="AB6" i="4"/>
  <c r="AC4" i="4"/>
  <c r="AB4" i="4"/>
  <c r="AC3" i="4"/>
  <c r="AB3" i="4"/>
  <c r="AC2" i="4"/>
  <c r="P100" i="4"/>
  <c r="P99" i="4"/>
  <c r="P98" i="4"/>
  <c r="P97" i="4"/>
  <c r="P96" i="4"/>
  <c r="P95" i="4"/>
  <c r="P94" i="4"/>
  <c r="P93" i="4"/>
  <c r="P92" i="4"/>
  <c r="P91" i="4"/>
  <c r="P90" i="4"/>
  <c r="P89" i="4"/>
  <c r="P88" i="4"/>
  <c r="P87" i="4"/>
  <c r="P86" i="4"/>
  <c r="P85" i="4"/>
  <c r="P84" i="4"/>
  <c r="P83" i="4"/>
  <c r="P82" i="4"/>
  <c r="P81" i="4"/>
  <c r="P80" i="4"/>
  <c r="P79" i="4"/>
  <c r="P78" i="4"/>
  <c r="P77" i="4"/>
  <c r="P76" i="4"/>
  <c r="P75" i="4"/>
  <c r="P74" i="4"/>
  <c r="P73" i="4"/>
  <c r="P72" i="4"/>
  <c r="P71" i="4"/>
  <c r="S70" i="4"/>
  <c r="R70" i="4"/>
  <c r="Q70" i="4"/>
  <c r="K111" i="4"/>
  <c r="K112" i="4"/>
  <c r="I70" i="4"/>
  <c r="J70" i="4"/>
  <c r="K70" i="4"/>
  <c r="BS31" i="4"/>
  <c r="BS30" i="4"/>
  <c r="BS29" i="4"/>
  <c r="BS28" i="4"/>
  <c r="BS27" i="4"/>
  <c r="BS26" i="4"/>
  <c r="BS25" i="4"/>
  <c r="BS24" i="4"/>
  <c r="BS23" i="4"/>
  <c r="BS22" i="4"/>
  <c r="BS21" i="4"/>
  <c r="BS20" i="4"/>
  <c r="BS19" i="4"/>
  <c r="BS18" i="4"/>
  <c r="BS17" i="4"/>
  <c r="BS16" i="4"/>
  <c r="BS15" i="4"/>
  <c r="BS14" i="4"/>
  <c r="BS13" i="4"/>
  <c r="BS12" i="4"/>
  <c r="BS11" i="4"/>
  <c r="BS10" i="4"/>
  <c r="BS9" i="4"/>
  <c r="BS8" i="4"/>
  <c r="BS7" i="4"/>
  <c r="BS6" i="4"/>
  <c r="BS5" i="4"/>
  <c r="BS4" i="4"/>
  <c r="BS3" i="4"/>
  <c r="BS2" i="4"/>
  <c r="C120" i="5"/>
  <c r="G120" i="5"/>
  <c r="D120" i="5"/>
  <c r="H120" i="5"/>
  <c r="C107" i="5"/>
  <c r="F107" i="5"/>
  <c r="D107" i="5"/>
  <c r="G107" i="5"/>
  <c r="D102" i="5"/>
  <c r="D101" i="5"/>
  <c r="D100" i="5"/>
  <c r="D99" i="5"/>
  <c r="D98" i="5"/>
  <c r="D97" i="5"/>
  <c r="D96" i="5"/>
  <c r="D95" i="5"/>
  <c r="C84" i="5"/>
  <c r="G84" i="5"/>
  <c r="D84" i="5"/>
  <c r="H84" i="5"/>
  <c r="C75" i="5"/>
  <c r="F75" i="5"/>
  <c r="D75" i="5"/>
  <c r="G75" i="5"/>
  <c r="D70" i="5"/>
  <c r="D69" i="5"/>
  <c r="D68" i="5"/>
  <c r="D67" i="5"/>
  <c r="D66" i="5"/>
  <c r="D65" i="5"/>
  <c r="D64" i="5"/>
  <c r="D63" i="5"/>
  <c r="C48" i="5"/>
  <c r="G48" i="5"/>
  <c r="D48" i="5"/>
  <c r="H48" i="5"/>
  <c r="C35" i="5"/>
  <c r="F35" i="5"/>
  <c r="D35" i="5"/>
  <c r="G35" i="5"/>
  <c r="D30" i="5"/>
  <c r="D29" i="5"/>
  <c r="D28" i="5"/>
  <c r="D27" i="5"/>
  <c r="D26" i="5"/>
  <c r="C17" i="5"/>
  <c r="G17" i="5"/>
  <c r="D17" i="5"/>
  <c r="H17" i="5"/>
  <c r="C11" i="5"/>
  <c r="F11" i="5"/>
  <c r="D11" i="5"/>
  <c r="G11" i="5"/>
  <c r="D6" i="5"/>
  <c r="BR4" i="4"/>
  <c r="BR3" i="4"/>
  <c r="BR2" i="4"/>
  <c r="BR1" i="4"/>
  <c r="K30" i="4"/>
  <c r="K29" i="4"/>
  <c r="K28" i="4"/>
  <c r="K27" i="4"/>
  <c r="K21" i="4"/>
  <c r="K20" i="4"/>
  <c r="K19" i="4"/>
  <c r="C130" i="4"/>
  <c r="C103" i="4"/>
  <c r="C90" i="4"/>
  <c r="C89" i="4"/>
  <c r="C75" i="4"/>
  <c r="C61" i="4"/>
  <c r="C60" i="4"/>
  <c r="C53" i="4"/>
  <c r="C32" i="4"/>
  <c r="C31" i="4"/>
  <c r="C30" i="4"/>
  <c r="C23" i="4"/>
  <c r="C22" i="4"/>
  <c r="C20" i="4"/>
  <c r="C19" i="4"/>
  <c r="C13" i="4"/>
</calcChain>
</file>

<file path=xl/sharedStrings.xml><?xml version="1.0" encoding="utf-8"?>
<sst xmlns="http://schemas.openxmlformats.org/spreadsheetml/2006/main" count="3120" uniqueCount="1850">
  <si>
    <t>Config</t>
  </si>
  <si>
    <t>Параметр</t>
  </si>
  <si>
    <t>Значение</t>
  </si>
  <si>
    <t>Ед.</t>
  </si>
  <si>
    <t>Комментарий</t>
  </si>
  <si>
    <t>Справка</t>
  </si>
  <si>
    <t>[Общие]</t>
  </si>
  <si>
    <t>General.ExecutionReportEnabled</t>
  </si>
  <si>
    <t>Yes</t>
  </si>
  <si>
    <t>-</t>
  </si>
  <si>
    <t>Включить подробную диагностику выполнения расчета. Диагностика обновляется при каждом новом запуске.</t>
  </si>
  <si>
    <t>General.NonCriticalMessagesEnabled</t>
  </si>
  <si>
    <t>Показывать информационные окна об успешном расчете, обновлении схемы, импорте и экспорте. Ошибки и предупреждения выводятся всегда.</t>
  </si>
  <si>
    <t>General.ReformatResultsEnabled</t>
  </si>
  <si>
    <t>Повторно оформлять таблицы Results и их шапки. Yes — полное оформление; No — сохранять готовое, обновляя данные, единицы, цвета статусов и необходимое оформление новых строк.</t>
  </si>
  <si>
    <t>Results.SnapshotStorage</t>
  </si>
  <si>
    <t>Excel</t>
  </si>
  <si>
    <t>Excel — текущие результаты на Results; File — полный снимок в одном файле. Переключение сохранённых расчётов и восстановление всех подробных таблиц доступны только в File.</t>
  </si>
  <si>
    <t>Results.SnapshotName</t>
  </si>
  <si>
    <t>NDM_Snapshot</t>
  </si>
  <si>
    <t>Имя снимка без пути и расширения; .ndm добавляется автоматически. Расчёт полностью заменяет файл рядом с книгой; обновление схемы и результатов загружает его без повторного решения.</t>
  </si>
  <si>
    <t>General.WorstCombinationCriterion</t>
  </si>
  <si>
    <t>StrengthCapacity</t>
  </si>
  <si>
    <t>Критерий выбора сочетания Worst в верхней сводке Results: прочность по деформациям, прочность по несущей, трещины или устойчивость.</t>
  </si>
  <si>
    <t>General.PlateauSlopeFactor</t>
  </si>
  <si>
    <t>Коэффициент α определяет наклон ненулевых плато бетона и арматуры: Et = α·E. По умолчанию α = 0,001, наклон плато — 0,001·E (0,1% от E своей ветви). 0 — горизонтальное плато. Наклон помогает сходимости и меняет напряжения; предельные деформации сохраняются.</t>
  </si>
  <si>
    <t>General.DiagramExtension</t>
  </si>
  <si>
    <t>Численное продолжение диаграмм: продолжает активные ветви за физическими пределами. Рекомендуется для сходимости и диагностики. Не увеличивает физические пределы и не делает состояние в продолжении допустимым. При No работают обычные диаграммы.</t>
  </si>
  <si>
    <t>Calculation.ZeroMomentPerDepth</t>
  </si>
  <si>
    <t>Порог обнуления малых моментов: M_tol = значение·h. Убирает численный остаток после переносов и поворотов; слишком большое значение может обнулить значимый малый момент.</t>
  </si>
  <si>
    <t>[Геометрия и сетка]</t>
  </si>
  <si>
    <t>Geometry.Source</t>
  </si>
  <si>
    <t>Generated</t>
  </si>
  <si>
    <t>Generated - встроенная геометрия; AutoCAD - импорт Region или генерация бетона по точным контурам при пустом слое бетона. Арматура импортируется из Region. Геометрия AutoCAD всегда в мм.</t>
  </si>
  <si>
    <t>Geometry.Type</t>
  </si>
  <si>
    <t>Rectangles</t>
  </si>
  <si>
    <t>Тип сечения для Geometry.Source = Generated. Поддерживается: PointedSection, HollowRectangle, Circle или Rectangles.</t>
  </si>
  <si>
    <t>Mesh.StepMode</t>
  </si>
  <si>
    <t>Auto 0.1</t>
  </si>
  <si>
    <t>Выбор шага сетки: Auto — доля меньшего габарита сечения по X/Y; User — ручные Mesh.StepX и Mesh.StepY. Дробление у контура работает в обоих режимах.</t>
  </si>
  <si>
    <t>Mesh.StepX</t>
  </si>
  <si>
    <t>мм</t>
  </si>
  <si>
    <t>Ручной шаг бетонной сетки по X при Mesh.StepMode = User. В Auto сохраняется, но не используется.</t>
  </si>
  <si>
    <t>Mesh.StepY</t>
  </si>
  <si>
    <t>Ручной шаг бетонной сетки по Y при Mesh.StepMode = User. В Auto сохраняется, но не используется; автоматические шаги X/Y одинаковы.</t>
  </si>
  <si>
    <t>Mesh.BoundarySubdivisions</t>
  </si>
  <si>
    <t>шт</t>
  </si>
  <si>
    <t>Подъячейки по каждой оси граничной ячейки в Auto и User для Generated и контуров AutoCAD; 1 - отбор по центру ячейки.</t>
  </si>
  <si>
    <t>Load.ReferenceOffsetX</t>
  </si>
  <si>
    <t>Смещение точки приложения нагрузок по X относительно центра тяжести бетонного сечения. 0 означает, что N, Mx и My заданы относительно центра бетона без учета арматуры.</t>
  </si>
  <si>
    <t>Load.ReferenceOffsetY</t>
  </si>
  <si>
    <t>Смещение точки приложения нагрузок по Y относительно центра тяжести бетонного сечения. Рабочие моменты для решателя автоматически переносятся к координатам расчетных элементов.</t>
  </si>
  <si>
    <t>[Настройки решателя НДС]</t>
  </si>
  <si>
    <t>[Общие настройки]</t>
  </si>
  <si>
    <t>Solver.Method</t>
  </si>
  <si>
    <t>Newton</t>
  </si>
  <si>
    <t>Метод поиска равновесия НДС. Допустимо только Newton или Secant; пустое или неизвестное значение считается ошибкой исходных данных.</t>
  </si>
  <si>
    <t>Solver.MaxIterations</t>
  </si>
  <si>
    <t>Применяется к Newton и Secant. Максимальное число итераций на ступень нагрузки; увеличение повышает шанс сходимости, но увеличивает время.</t>
  </si>
  <si>
    <t>Solver.LoadSteps</t>
  </si>
  <si>
    <t>Применяется к Newton и Secant. Число ступеней приложения нагрузки в прямом НДМ; больше ступеней обычно устойчивее, но медленнее.</t>
  </si>
  <si>
    <t>Solver.ToleranceN</t>
  </si>
  <si>
    <t>Применяется к Newton и Secant. Абсолютный допуск равновесия по продольной силе в выбранной INPUT-единице силы; значение переводится во внутренние Н.</t>
  </si>
  <si>
    <t>Solver.ToleranceMx</t>
  </si>
  <si>
    <t>Применяется к Newton и Secant. Абсолютный допуск равновесия по моменту Mx в выбранной INPUT-единице момента; значение переводится во внутренние Н*мм.</t>
  </si>
  <si>
    <t>Solver.ToleranceMy</t>
  </si>
  <si>
    <t>Применяется к Newton и Secant. Абсолютный допуск равновесия по моменту My в выбранной INPUT-единице момента; значение переводится во внутренние Н*мм.</t>
  </si>
  <si>
    <t>[Secant]</t>
  </si>
  <si>
    <t>Solver.SecantMaxRestarts</t>
  </si>
  <si>
    <t>Применяется только к Secant. Максимальное число контролируемых перезапусков приближенной матрицы чувствительности.</t>
  </si>
  <si>
    <t>[Поиск предельной несущей способности]</t>
  </si>
  <si>
    <t>Capacity.SolutionStrategy</t>
  </si>
  <si>
    <t>Auto</t>
  </si>
  <si>
    <t>Предпочтительная стратегия поиска предельной нагрузки: Auto, UltimateStrain или LoadMultiplier. Для отдельных траекторий программа может выбрать более устойчивую ветку и покажет ее в Results.</t>
  </si>
  <si>
    <t>Capacity.SolverMaxIterations</t>
  </si>
  <si>
    <t>Актуально для всех методов. Ограничивает число попыток найти равновесие или предельное состояние.</t>
  </si>
  <si>
    <t>[UltimateStrain]</t>
  </si>
  <si>
    <t>Capacity.ToleranceStrain</t>
  </si>
  <si>
    <t>Актуально для UltimateStrain и первой ветки Auto. Абсолютный допуск достижения предельной деформации критического бетонного волокна или стержня.</t>
  </si>
  <si>
    <t>[LoadMultiplier]</t>
  </si>
  <si>
    <t>Capacity.MaxLambda</t>
  </si>
  <si>
    <t>Только для LoadMultiplier. Верхняя граница расширения скобки поиска λ.</t>
  </si>
  <si>
    <t>Capacity.SearchMethod</t>
  </si>
  <si>
    <t>Bisection</t>
  </si>
  <si>
    <t>Метод одномерного поиска для LoadMultiplier и для повторной попытки в Auto. Поддерживается только Bisection, Brent или Secant.</t>
  </si>
  <si>
    <t>Capacity.InitialLambda</t>
  </si>
  <si>
    <t>Начальный множитель λ при поиске верхней границы несущей способности.</t>
  </si>
  <si>
    <t>Capacity.ToleranceLambda</t>
  </si>
  <si>
    <t>Общий допуск одномерного поиска λ для Bisection, Brent и Secant.</t>
  </si>
  <si>
    <t>Capacity.MaxRetries</t>
  </si>
  <si>
    <t>Число повторов той же λ-точки после NumFail/SingularTangent. 0 - без повторов; при повторе LoadSteps = BaseLoadSteps·2^attempt.</t>
  </si>
  <si>
    <t>Capacity.BaseLoadSteps</t>
  </si>
  <si>
    <t>Базовое число ступеней нагрузки первой попытки λ-точки LoadMultiplier. При MaxRetries &gt; 0 повторы автоматически используют 2, 4, ... базовых шага.</t>
  </si>
  <si>
    <t>[Продольный изгиб и устойчивость]</t>
  </si>
  <si>
    <t>Stability.Code</t>
  </si>
  <si>
    <t>SP35</t>
  </si>
  <si>
    <t>Выбор методики учета продольного изгиба: SP63 или SP35. Расчет включается отдельно в профиле.</t>
  </si>
  <si>
    <t>Stability.ElementLength</t>
  </si>
  <si>
    <t>Геометрическая длина элемента L. Расчетная длина по главным плоскостям получается как l_0,1 = μ_1·L и l_0,2 = μ_2·L.</t>
  </si>
  <si>
    <t>Stability.Mu1</t>
  </si>
  <si>
    <t>Коэффициент расчетной длины для плоскости 1: изгиб вокруг главной оси 1 с моментом инерции I_1.</t>
  </si>
  <si>
    <t>Stability.Mu2</t>
  </si>
  <si>
    <t>Коэффициент расчетной длины для плоскости 2: изгиб вокруг главной оси 2 с моментом инерции I_2.</t>
  </si>
  <si>
    <t>Stability.SystemType</t>
  </si>
  <si>
    <t>Determinate</t>
  </si>
  <si>
    <t>Расчетная схема элемента: Determinate - статически определимая; Indeterminate - статически неопределимая.</t>
  </si>
  <si>
    <t>Stability.ZeroMomentEccentricitySign1</t>
  </si>
  <si>
    <t>Направление случайного эксцентриситета при M1=0: положительная нормаль к главной оси 1 или обратная сторона.</t>
  </si>
  <si>
    <t>Stability.ZeroMomentEccentricitySign2</t>
  </si>
  <si>
    <t>Направление случайного эксцентриситета при M2=0: положительная нормаль к главной оси 2 или обратная сторона.</t>
  </si>
  <si>
    <t>Stability.AccidentalEccentricityMode</t>
  </si>
  <si>
    <t>AutoWithμL</t>
  </si>
  <si>
    <t>Как задавать случайный эксцентриситет: AutoWithL - по геометрической длине L; AutoWithμL - по расчетной длине μL; User - взять заданный модуль.</t>
  </si>
  <si>
    <t>Stability.AccidentalEccentricityUser1</t>
  </si>
  <si>
    <t>Модуль случайного эксцентриситета плоскости 1 для режима User: плечо по нормали к главной оси 1.</t>
  </si>
  <si>
    <t>Stability.AccidentalEccentricityUser2</t>
  </si>
  <si>
    <t>Модуль случайного эксцентриситета плоскости 2 для режима User: плечо по нормали к главной оси 2.</t>
  </si>
  <si>
    <t>Stability.AccidentalEccentricityPlanes</t>
  </si>
  <si>
    <t>OnlyMomentPlane</t>
  </si>
  <si>
    <t>OnlyMomentPlane - учитывать случайный эксцентриситет только в плоскостях с моментом; BothPlanes - учитывать в обеих главных плоскостях.</t>
  </si>
  <si>
    <t>Stability.PhiLMode</t>
  </si>
  <si>
    <t>Auto - коэффициент длительности считается по длительной части момента; PhiL2 - принять φ_l = 2 в расчетных ветвях N_cr/η.</t>
  </si>
  <si>
    <t>[СП 63]</t>
  </si>
  <si>
    <t>Stability.SP63.Ks</t>
  </si>
  <si>
    <t>Коэффициент ks при вкладе арматуры в условную жесткость D по СП 63.</t>
  </si>
  <si>
    <t>Stability.SP63.DeltaEMin</t>
  </si>
  <si>
    <t>Нижнее ограничение δ_e в формуле условной жесткости СП 63.</t>
  </si>
  <si>
    <t>Stability.SP63.DeltaEMax</t>
  </si>
  <si>
    <t>Верхнее ограничение δ_e в формуле условной жесткости СП 63.</t>
  </si>
  <si>
    <t>[СП 35]</t>
  </si>
  <si>
    <t>Stability.SP35.PhiP</t>
  </si>
  <si>
    <t>Коэффициент φ_p. Для ненапрягаемой арматуры в текущей постановке обычно принимается 1.</t>
  </si>
  <si>
    <t>Stability.SP35.NOverNcrLimit</t>
  </si>
  <si>
    <t>Контрольное ограничение N/N_cr для ветви СП 35 с коэффициентом η; в Results выводится запас Stability.SP35.NOverNcrLimit·N_cr/N.</t>
  </si>
  <si>
    <t>[Трещины]</t>
  </si>
  <si>
    <t>SLS.Crack.Code</t>
  </si>
  <si>
    <t>Методика ширины нормальных трещин: SP63 или SP35. Обе используют готовое текущее НДС; выбор не связан с Stability.Code.</t>
  </si>
  <si>
    <t>SLS.Crack.Allowable</t>
  </si>
  <si>
    <t>Допустимая ширина раскрытия a_crc,ult, задается пользователем по нормам и условиям эксплуатации.</t>
  </si>
  <si>
    <t>SLS.Crack.InitiationSolutionStrategy</t>
  </si>
  <si>
    <t>Как искать уровень образования трещины: Auto, UltimateStrain или LoadMultiplier.</t>
  </si>
  <si>
    <t>SLS.Crack.ToleranceLambda</t>
  </si>
  <si>
    <t>Допуск интервала λ при поиске образования трещины методом LoadMultiplier, в том числе при переходе из Auto. Не меняет физические пределы материалов и допуски равновесия.</t>
  </si>
  <si>
    <t>[SP63]</t>
  </si>
  <si>
    <t>SLS.Crack.TensionZoneMode</t>
  </si>
  <si>
    <t>Effective</t>
  </si>
  <si>
    <t>Зона бетона A_bt: Effective - эффективная зона по 2a_s и 0.5h; FullTension - вся фактически растянутая зона.</t>
  </si>
  <si>
    <t>SLS.Crack.CoverDistanceMode</t>
  </si>
  <si>
    <t>GlobalExtreme</t>
  </si>
  <si>
    <t>Как считать a_s: GlobalExtreme - до дальней растянутой линии всего сечения; NearestContour - до ближайшего бетонного контура по нормали.</t>
  </si>
  <si>
    <t>SLS.Crack.Phi1</t>
  </si>
  <si>
    <t>Коэффициент длительности действия нагрузки для формулы a_crc; для продолжительного раскрытия обычно 1.4.</t>
  </si>
  <si>
    <t>SLS.Crack.Phi2</t>
  </si>
  <si>
    <t>Коэффициент поверхности арматуры в формуле a_crc. Пользователь задает значение напрямую: обычно 0.5 для периодического профиля и 0.8 для гладкого.</t>
  </si>
  <si>
    <t>SLS.Crack.Phi3Mode</t>
  </si>
  <si>
    <t>Как принимать φ_3: Auto - по характеру продольной силы; User - брать введенное значение SLS.Crack.Phi3.</t>
  </si>
  <si>
    <t>SLS.Crack.Phi3</t>
  </si>
  <si>
    <t>Пользовательское значение φ_3, если SLS.Crack.Phi3Mode = User.</t>
  </si>
  <si>
    <t>SLS.Crack.PsiMode</t>
  </si>
  <si>
    <t>AlwaysCalc</t>
  </si>
  <si>
    <t>При доступной точке образования: User - SLS.Crack.PsiS; Auto - уточнение при непрохождении; AlwaysCalc - всегда уточнение по σ_s,crc. Без пригодной точки: ψ_s = 1 с предупреждением.</t>
  </si>
  <si>
    <t>SLS.Crack.SigmaSCrcAveragingMode</t>
  </si>
  <si>
    <t>AllSelected</t>
  </si>
  <si>
    <t>Как усреднять только σ_s,crc: AllSelected - учитывать все выбранные стержни со знаком; TensionOnly - сжатые принимать как 0.</t>
  </si>
  <si>
    <t>SLS.Crack.PsiS</t>
  </si>
  <si>
    <t>Пользовательское значение ψ_s, если SLS.Crack.PsiMode = User.</t>
  </si>
  <si>
    <t>[SP35]</t>
  </si>
  <si>
    <t>SLS.Crack.SP35.GroupGapTolerance</t>
  </si>
  <si>
    <t>[NDM] Максимальное расстояние между поверхностями растянутых арматурных стержней для их объединения в группу; ввод в INPUT Length.</t>
  </si>
  <si>
    <t>SLS.Crack.SP35.RowTolerance</t>
  </si>
  <si>
    <t>[NDM] Разнесение центров групп одного ряда по нормали к НЛ. Не выбирает боковых соседей. Ряд 1 - наружный, номера растут к НЛ. Начальное значение 50 мм; ввод в INPUT Length.</t>
  </si>
  <si>
    <t>SLS.Crack.SP35.NeighborRatioLimit</t>
  </si>
  <si>
    <t>[NDM] Порог t/L между рассматриваемой группой растянутых арматурных стержней и ближайшей группой стержней слева/справа вдоль НЛ. Ниже порога - полный r; при равенстве/выше - min(r; t/2). L - расстояние между центрами групп, t - расстояние между их проекциями на НЛ.</t>
  </si>
  <si>
    <t>SLS.Crack.SP35.RadiusDiameterMode</t>
  </si>
  <si>
    <t>Max</t>
  </si>
  <si>
    <t>[NDM] Max/Min/Average выбирает диаметр только для радиусов зоны. Сумма βnd всегда использует реальные диаметры всех стержней.</t>
  </si>
  <si>
    <t>SLS.Crack.SP35.InteractionRadiusMode</t>
  </si>
  <si>
    <t>6d</t>
  </si>
  <si>
    <t>Радиус взаимодействия по СП 35: 3d, 5d или 6d. Один вариант применяется в боковом направлении и к нейтральной линии.</t>
  </si>
  <si>
    <t>SLS.Crack.SP35.RebarProfile</t>
  </si>
  <si>
    <t>Periodic</t>
  </si>
  <si>
    <t>Профиль арматуры для размерного коэффициента раскрытия ψ по СП 35: Periodic - периодический; Smooth - гладкий.</t>
  </si>
  <si>
    <t>[AutoCAD]</t>
  </si>
  <si>
    <t>AutoCAD.Common.ConcreteLayer</t>
  </si>
  <si>
    <t>Concrete</t>
  </si>
  <si>
    <t>Единый слой бетонных элементов для импорта и экспорта. Импортируются Region; экспортируется расчетная геометрия с цветом по физическому состоянию из Results.</t>
  </si>
  <si>
    <t>AutoCAD.Common.RebarLayer</t>
  </si>
  <si>
    <t>Reinf</t>
  </si>
  <si>
    <t>Единый слой продольной арматуры для импорта и экспорта. Импортируются Region; цвет экспортируемых стержней определяется их физическим состоянием из Results.</t>
  </si>
  <si>
    <t>AutoCAD.Common.SectionContourLayer</t>
  </si>
  <si>
    <t>RC_NDM_Contour</t>
  </si>
  <si>
    <t>Общий слой точной наружной границы для импорта и экспорта. Отсутствующий или пустой слой допустим: без контура используются границы бетонных элементов.</t>
  </si>
  <si>
    <t>AutoCAD.Common.OpeningContourLayer</t>
  </si>
  <si>
    <t>RC_NDM_Opening</t>
  </si>
  <si>
    <t>Общий слой отдельных отверстий для импорта и экспорта. Задается независимо от наружного контура; без него отверстия вычитаются из бетонной сетки. Допускает несколько контуров; отсутствующий или пустой слой пропускается. Координаты всегда в мм.</t>
  </si>
  <si>
    <t>[Импорт]</t>
  </si>
  <si>
    <t>AutoCAD.Import.MinArea</t>
  </si>
  <si>
    <t>Минимальная площадь Region в выбранной INPUT-единице площади; области с меньшей площадью игнорируются. Значение должно быть неотрицательным.</t>
  </si>
  <si>
    <t>[Экспорт]</t>
  </si>
  <si>
    <t>AutoCAD.Export.CombinationID</t>
  </si>
  <si>
    <t>Worst</t>
  </si>
  <si>
    <t>Какое сочетание экспортировать в AutoCAD: Worst - строка, выбранная в верхней сводке Results по General.WorstCombinationCriterion; либо конкретный CombinationID.</t>
  </si>
  <si>
    <t>AutoCAD.Export.NeutralLineEnabled</t>
  </si>
  <si>
    <t>Выгружать нейтральную линию в AutoCAD: Yes - выводить; No - не выводить.</t>
  </si>
  <si>
    <t>AutoCAD.Export.PrincipalAxesMode</t>
  </si>
  <si>
    <t>Transformed</t>
  </si>
  <si>
    <t>Какие главные центральные оси выгружать в AutoCAD: Transformed - приведенного сечения; Concrete - бетонного; None - не выводить.</t>
  </si>
  <si>
    <t>AutoCAD.Export.LoadPointEnabled</t>
  </si>
  <si>
    <t>Выгружать точку приложения нагрузки в AutoCAD: Yes - выводить; No - не выводить.</t>
  </si>
  <si>
    <t>AutoCAD.Export.ContourEnabled</t>
  </si>
  <si>
    <t>Выгружать параметрический контур сечения в AutoCAD: Yes - вывести контур, если он есть в Results; No - не выводить.</t>
  </si>
  <si>
    <t>AutoCAD.Export.ContourFormat</t>
  </si>
  <si>
    <t>Region</t>
  </si>
  <si>
    <t>Формат контуров сечения: Region - бетонная область со всеми отверстиями; Polyline - отдельные замкнутые полилинии наружной границы и отверстий. Не меняет расчетные контуры трещин.</t>
  </si>
  <si>
    <t>AutoCAD.Export.ExportCrackInteractionContour</t>
  </si>
  <si>
    <t>Вывести фактически полученную площадь взаимодействия при выбранном профилем PreCrackState, PostCrackState или CrackedState. Нового расчета при экспорте нет.</t>
  </si>
  <si>
    <t>AutoCAD.Export.LabelMode</t>
  </si>
  <si>
    <t>NamesAndValues</t>
  </si>
  <si>
    <t>Формат текстовых подписей при выгрузке в AutoCAD: ValuesOnly - только выбранная величина профиля; NamesAndValues - имя элемента и значение. При NamesAndValues имена выводятся для бетона и арматуры.</t>
  </si>
  <si>
    <t>AutoCAD.Export.CrackInteractionLayer</t>
  </si>
  <si>
    <t>RC_NDM_CrackArea</t>
  </si>
  <si>
    <t>Экспортный слой рассчитанной области нормальных трещин по СП 35 или СП 63: наружные контуры и отверстия. При импорте не используется.</t>
  </si>
  <si>
    <t>AutoCAD.Layer.ConcreteTension</t>
  </si>
  <si>
    <t>Anno_Concrete_Tension</t>
  </si>
  <si>
    <t>Слой для подписей бетонных волокон, которые физически находятся в растяжении.</t>
  </si>
  <si>
    <t>AutoCAD.Layer.ConcreteCompression</t>
  </si>
  <si>
    <t>Anno_Concrete_Compression</t>
  </si>
  <si>
    <t>Слой для подписей бетонных волокон, которые физически находятся в сжатии; NearZero и выключенное растяжение идут сюда нейтральным цветом.</t>
  </si>
  <si>
    <t>AutoCAD.Layer.RebarTension</t>
  </si>
  <si>
    <t>Anno_Rebar_Tension</t>
  </si>
  <si>
    <t>Слой для подписей стержней, которые физически находятся в растяжении.</t>
  </si>
  <si>
    <t>AutoCAD.Layer.RebarCompression</t>
  </si>
  <si>
    <t>Anno_Rebar_Compression</t>
  </si>
  <si>
    <t>Слой для подписей стержней, которые физически находятся в сжатии; NearZero идет сюда нейтральным цветом.</t>
  </si>
  <si>
    <t>AutoCAD.Color.ConcreteTension</t>
  </si>
  <si>
    <t>ColorIndex</t>
  </si>
  <si>
    <t>AutoCAD ColorIndex для растянутых бетонных областей и их подписей.</t>
  </si>
  <si>
    <t>AutoCAD.Color.ConcreteCompression</t>
  </si>
  <si>
    <t>AutoCAD ColorIndex для сжатых бетонных областей и их подписей.</t>
  </si>
  <si>
    <t>AutoCAD.Color.RebarTension</t>
  </si>
  <si>
    <t>AutoCAD ColorIndex для растянутых стержней и их подписей.</t>
  </si>
  <si>
    <t>AutoCAD.Color.RebarCompression</t>
  </si>
  <si>
    <t>AutoCAD ColorIndex для сжатых стержней и их подписей.</t>
  </si>
  <si>
    <t>AutoCAD.Color.Neutral</t>
  </si>
  <si>
    <t>AutoCAD ColorIndex для областей и подписей с нулевыми или почти нулевыми напряжениями бетона и арматуры. Слой подписи при этом остается compression-слоем соответствующего материала.</t>
  </si>
  <si>
    <t>[Схема сечения]</t>
  </si>
  <si>
    <t>Plot.Enabled</t>
  </si>
  <si>
    <t>Включить построение схемы сечения на листе Расчет по данным последнего расчета на листе Results.</t>
  </si>
  <si>
    <t>Plot.AutoUpdateAfterCalculation</t>
  </si>
  <si>
    <t>При Plot.Enabled=Yes обязателен выбор Yes/No: обновлять схему после расчета или сохранять прежнюю. При Plot.Enabled=No настройка не используется. Кнопка обновления читает только Results.</t>
  </si>
  <si>
    <t>Plot.LoadCase</t>
  </si>
  <si>
    <t>Какое сочетание показывать на схеме: Worst - строка, выбранная в верхней сводке Results по General.WorstCombinationCriterion; либо конкретный CombinationID.</t>
  </si>
  <si>
    <t>Plot.ResultGradient</t>
  </si>
  <si>
    <t>Включить цветовое различение результата на схеме. Цвет физического состояния берется из PhysicalState, записанного в Results.</t>
  </si>
  <si>
    <t>Plot.ResultLabelsEnabled</t>
  </si>
  <si>
    <t>No</t>
  </si>
  <si>
    <t>Показывать пространственно распределенные численные подписи величины Visualization.Quantity выбранного профиля для бетонных элементов.</t>
  </si>
  <si>
    <t>Plot.ResultLabelSpacing</t>
  </si>
  <si>
    <t>Минимальный пространственный шаг между численными подписями результата на схеме.</t>
  </si>
  <si>
    <t>Plot.NeutralLineEnabled</t>
  </si>
  <si>
    <t>Показывать нейтральную линию выбранного сочетания по ε_0, κ_x, κ_y из Results.</t>
  </si>
  <si>
    <t>Plot.PrincipalAxesMode</t>
  </si>
  <si>
    <t>Какие главные центральные оси показывать на схеме: Transformed - приведенного сечения; Concrete - бетонного; None - не показывать.</t>
  </si>
  <si>
    <t>Plot.LoadApplicationPointEnabled</t>
  </si>
  <si>
    <t>Показывать точку приложения нагрузки из последнего расчета.</t>
  </si>
  <si>
    <t>Plot.AxisLabelsEnabled</t>
  </si>
  <si>
    <t>Показывать маленькие курсивные подписи глобальных осей X и Y внутри рабочей области схемы.</t>
  </si>
  <si>
    <t>Plot.AxisLabelsFontSize</t>
  </si>
  <si>
    <t>pt</t>
  </si>
  <si>
    <t>Размер шрифта подписей осей X и Y на схеме в пунктах Excel.</t>
  </si>
  <si>
    <t>Plot.ContourEnabled</t>
  </si>
  <si>
    <t>Показывать параметрический контур сечения на схеме, если он сохранен в Results. Для импортированной сетки контур не восстанавливается.</t>
  </si>
  <si>
    <t>Plot.LegendEnabled</t>
  </si>
  <si>
    <t>Показывать легенду физического состояния и выбранной величины профиля справа от схемы.</t>
  </si>
  <si>
    <t>Plot.LegendMode</t>
  </si>
  <si>
    <t>Separate</t>
  </si>
  <si>
    <t>Separate - отдельные легенды для арматуры и бетона; Common - одна общая легенда. В режиме Common используются цвета Plot.Color.RebarCompression и Plot.Color.RebarTension.</t>
  </si>
  <si>
    <t>Plot.Color.RebarCompression</t>
  </si>
  <si>
    <t>30,80,220</t>
  </si>
  <si>
    <t>RGB</t>
  </si>
  <si>
    <t>Цвет максимального сжатия арматуры. В режиме Plot.LegendMode=Common используется как цвет сжатия для всех элементов.</t>
  </si>
  <si>
    <t>Plot.Color.RebarTension</t>
  </si>
  <si>
    <t>210,30,20</t>
  </si>
  <si>
    <t>Цвет максимального растяжения арматуры. В режиме Plot.LegendMode=Common используется как цвет растяжения для всех элементов.</t>
  </si>
  <si>
    <t>Plot.Color.ConcreteCompression</t>
  </si>
  <si>
    <t>125,35,210</t>
  </si>
  <si>
    <t>Цвет максимального сжатия бетона при Plot.LegendMode=Separate.</t>
  </si>
  <si>
    <t>Plot.Color.ConcreteTension</t>
  </si>
  <si>
    <t>0,155,85</t>
  </si>
  <si>
    <t>Цвет максимального растяжения бетона при Plot.LegendMode=Separate; неработающий растянутый бетон остается серым.</t>
  </si>
  <si>
    <t>Верхние значения для ненапрягаемой арматуры; последняя строка пользовательская для очень большой гибкости.</t>
  </si>
  <si>
    <t>l_0/b</t>
  </si>
  <si>
    <t>l_0/d</t>
  </si>
  <si>
    <t>l_0/i</t>
  </si>
  <si>
    <t>φ_m q=0</t>
  </si>
  <si>
    <t>φ_m q=0.25</t>
  </si>
  <si>
    <t>φ_m q=0.50</t>
  </si>
  <si>
    <t>φ_m q=1.00</t>
  </si>
  <si>
    <t>φ_l</t>
  </si>
  <si>
    <t>Единицы измерения</t>
  </si>
  <si>
    <t>Quantity</t>
  </si>
  <si>
    <t>INPUT</t>
  </si>
  <si>
    <t>INTERNAL</t>
  </si>
  <si>
    <t>OUTPUT</t>
  </si>
  <si>
    <t>Length</t>
  </si>
  <si>
    <t>mm</t>
  </si>
  <si>
    <t>m</t>
  </si>
  <si>
    <t>Area</t>
  </si>
  <si>
    <t>mm2</t>
  </si>
  <si>
    <t>m2</t>
  </si>
  <si>
    <t>Force</t>
  </si>
  <si>
    <t>tf</t>
  </si>
  <si>
    <t>N</t>
  </si>
  <si>
    <t>Moment</t>
  </si>
  <si>
    <t>tf*m</t>
  </si>
  <si>
    <t>N*mm</t>
  </si>
  <si>
    <t>Stress</t>
  </si>
  <si>
    <t>MPa</t>
  </si>
  <si>
    <t>Curvature</t>
  </si>
  <si>
    <t>1/mm</t>
  </si>
  <si>
    <t>Сочетания нагрузок</t>
  </si>
  <si>
    <t>CombinationID</t>
  </si>
  <si>
    <t>ProfileId</t>
  </si>
  <si>
    <t>LoadPath</t>
  </si>
  <si>
    <t>Comment</t>
  </si>
  <si>
    <t>PR1</t>
  </si>
  <si>
    <t>Нагрузки для устойчивости</t>
  </si>
  <si>
    <t>LC</t>
  </si>
  <si>
    <t>Система знаков</t>
  </si>
  <si>
    <t>USER</t>
  </si>
  <si>
    <t>+N</t>
  </si>
  <si>
    <t>Compression</t>
  </si>
  <si>
    <t>Tension</t>
  </si>
  <si>
    <t>+Mx</t>
  </si>
  <si>
    <t>+Y tension</t>
  </si>
  <si>
    <t>+My</t>
  </si>
  <si>
    <t>+X tension</t>
  </si>
  <si>
    <t>Сжатие</t>
  </si>
  <si>
    <t>Растяжение</t>
  </si>
  <si>
    <t>Steel.R.ULS(I)</t>
  </si>
  <si>
    <t>I ГПС по СП: Сжатие = R_sc, Растяжение = R_s. Оба сопротивления вводите положительными, без знака минус для сжатия.</t>
  </si>
  <si>
    <t>Steel.R.SLS(II)</t>
  </si>
  <si>
    <t>II ГПС: Сжатие = R_sc,ser, Растяжение = R_s,ser; R_sc,ser - программный параметр для симметрии. Оба сопротивления вводите положительными, без знака минус для сжатия.</t>
  </si>
  <si>
    <t>Steel.E</t>
  </si>
  <si>
    <t>Модуль арматуры: E_sc при сжатии и E_s при растяжении; по СП 63 модуль принимается одинаковым. Оба модуля вводите положительными.</t>
  </si>
  <si>
    <t>Steel.TwoLine.Es2</t>
  </si>
  <si>
    <t>Для TwoLine: предельные деформации арматуры ε_sc2 при сжатии и ε_s2 при растяжении. Обе деформации вводите положительными по модулю, без знака минус для сжатия.</t>
  </si>
  <si>
    <t>Steel.ThreeLine.Es2</t>
  </si>
  <si>
    <t>Для ThreeLine: предельные деформации арматуры ε_sc2 при сжатии и ε_s2 при растяжении. Обе деформации вводите положительными по модулю, без знака минус для сжатия.</t>
  </si>
  <si>
    <t>Concrete.R.ULS(I)</t>
  </si>
  <si>
    <t>I ГПС по СП: Сжатие = R_b, Растяжение = R_bt. Пользователь вводит итоговые расчетные сопротивления с нужными коэффициентами условий работы. Оба сопротивления вводите положительными, без знака минус для сжатия.</t>
  </si>
  <si>
    <t>Concrete.R.SLS(II)</t>
  </si>
  <si>
    <t>II ГПС по СП: Сжатие = R_b,ser, Растяжение = R_bt,ser. Коэффициенты условий работы учитываются пользователем до ввода. Оба сопротивления вводите положительными, без знака минус для сжатия.</t>
  </si>
  <si>
    <t>Concrete.Rb.mc2</t>
  </si>
  <si>
    <t>Допустимое осевое сжатие бетона для проверки продольных трещин по СП 35; значение вводится уже с учетом m_b13 и других нужных коэффициентов. Вводите положительное значение, без знака минус.</t>
  </si>
  <si>
    <t>Concrete.E</t>
  </si>
  <si>
    <t>Начальный модуль бетона: E_b при сжатии и E_bt при растяжении; по СП 63 E_bt = E_b. Оба модуля вводите положительными.</t>
  </si>
  <si>
    <t>Concrete.TwoLine.Eb1Red</t>
  </si>
  <si>
    <t>Для TwoLine: ε_b1,red при сжатии и ε_bt1,red при растяжении. Обе деформации вводите положительными по модулю, без знака минус для сжатия.</t>
  </si>
  <si>
    <t>Concrete.ThreeLine.Eb0</t>
  </si>
  <si>
    <t>Для ThreeLine: ε_b0 и ε_bt0 - деформации начала горизонтального участка. Обе деформации вводите положительными по модулю, без знака минус для сжатия.</t>
  </si>
  <si>
    <t>Concrete.TwoThreeLine.Eb2</t>
  </si>
  <si>
    <t>Предельные деформации ε_b2 и ε_bt2 для TwoLine и ThreeLine. Обе деформации вводите положительными по модулю, без знака минус для сжатия.</t>
  </si>
  <si>
    <t>Контрольные точки диаграмм</t>
  </si>
  <si>
    <t>Материал</t>
  </si>
  <si>
    <t>ГПС</t>
  </si>
  <si>
    <t>Тип</t>
  </si>
  <si>
    <t>Ветвь</t>
  </si>
  <si>
    <t>ε</t>
  </si>
  <si>
    <t>I</t>
  </si>
  <si>
    <t>TwoLine</t>
  </si>
  <si>
    <t>Zero</t>
  </si>
  <si>
    <t>ThreeLine</t>
  </si>
  <si>
    <t>II</t>
  </si>
  <si>
    <t>Steel</t>
  </si>
  <si>
    <t>Настройка расчетных профилей</t>
  </si>
  <si>
    <t>Key</t>
  </si>
  <si>
    <t>PR2</t>
  </si>
  <si>
    <t>PR3</t>
  </si>
  <si>
    <t>PR4</t>
  </si>
  <si>
    <t>[Общее]</t>
  </si>
  <si>
    <t>Имя профиля</t>
  </si>
  <si>
    <t>Profile.DisplayName</t>
  </si>
  <si>
    <t>Короткое имя профиля для пользователя; можно переименовать без изменения технического ID профиля.</t>
  </si>
  <si>
    <t>Описание</t>
  </si>
  <si>
    <t>Profile.Description</t>
  </si>
  <si>
    <t>Прочность, несущая способность и устойчивость</t>
  </si>
  <si>
    <t>Расчет раскрытия нормальных и продольных трещин</t>
  </si>
  <si>
    <t>Прочность, capacity и трещины</t>
  </si>
  <si>
    <t>Только прямое НДС по прочности</t>
  </si>
  <si>
    <t>Пояснение, что делает профиль.</t>
  </si>
  <si>
    <t>[Запрашиваемые расчеты]</t>
  </si>
  <si>
    <t>НДС по прочности</t>
  </si>
  <si>
    <t>Calculation.Strength.DirectState</t>
  </si>
  <si>
    <t>Состояние НДС по модели прочности.</t>
  </si>
  <si>
    <t>Несущая способность</t>
  </si>
  <si>
    <t>Calculation.Strength.Capacity</t>
  </si>
  <si>
    <t>Поиск предельной точки по LoadPath сочетания.</t>
  </si>
  <si>
    <t>Раскрытие трещин</t>
  </si>
  <si>
    <t>Calculation.Crack.Width</t>
  </si>
  <si>
    <t>Нормальные трещины и проверка продольных трещин.</t>
  </si>
  <si>
    <t>Продольный изгиб</t>
  </si>
  <si>
    <t>Calculation.Stability.Enabled</t>
  </si>
  <si>
    <t>Включает расчет продольного изгиба и устойчивости перед остальными проверками профиля.</t>
  </si>
  <si>
    <t>[Модель устойчивости]</t>
  </si>
  <si>
    <t>Характеристики материалов</t>
  </si>
  <si>
    <t>MaterialModel.Stability.ValueSet</t>
  </si>
  <si>
    <t>ULS(I)</t>
  </si>
  <si>
    <t>Для расчета устойчивости по СП применяются расчетные характеристики I ГПС: бетон Rb/Rbt, арматура Rsc/Rs.</t>
  </si>
  <si>
    <t>[Модель прочности]</t>
  </si>
  <si>
    <t>MaterialModel.Strength.ValueSet</t>
  </si>
  <si>
    <t>Для прочности по СП используются характеристики I ГПС: бетон Rb/Rbt, арматура Rsc/Rs.</t>
  </si>
  <si>
    <t>Диаграмма бетона</t>
  </si>
  <si>
    <t>MaterialModel.Strength.ConcreteDiagram</t>
  </si>
  <si>
    <t>СП 63, п. 6.1.23: для прочности применяется двух- или трехлинейная диаграмма бетона.</t>
  </si>
  <si>
    <t>Растянутый бетон</t>
  </si>
  <si>
    <t>MaterialModel.Strength.ConcreteTension</t>
  </si>
  <si>
    <t>Ignore</t>
  </si>
  <si>
    <t>СП 63, п. 8.1.20: при расчете прочности растянутый бетон допускается не учитывать.</t>
  </si>
  <si>
    <t>Диаграмма арматуры</t>
  </si>
  <si>
    <t>MaterialModel.Strength.SteelDiagram</t>
  </si>
  <si>
    <t>СП 63, п. 6.2.13: TwoLine для физического предела текучести, ThreeLine для условного.</t>
  </si>
  <si>
    <t>[Модель образования трещин]</t>
  </si>
  <si>
    <t>MaterialModel.CrackInitiation.ValueSet</t>
  </si>
  <si>
    <t>SLS(II)</t>
  </si>
  <si>
    <t>Для проверки образования нормальной трещины используются характеристики II ГПС: Rb,ser/Rbt,ser и Rs,ser.</t>
  </si>
  <si>
    <t>MaterialModel.CrackInitiation.ConcreteDiagram</t>
  </si>
  <si>
    <t>СП 63, п. 6.1.24: для образования трещин основная модель бетона - ThreeLine с растяжением.</t>
  </si>
  <si>
    <t>MaterialModel.CrackInitiation.ConcreteTension</t>
  </si>
  <si>
    <t>UseDiagram</t>
  </si>
  <si>
    <t>Для стадии образования трещины растянутая ветвь бетона должна учитываться; иначе критерий εbt,ult не определяется по этой модели.</t>
  </si>
  <si>
    <t>MaterialModel.CrackInitiation.SteelDiagram</t>
  </si>
  <si>
    <t>[Модель НДС с трещинами]</t>
  </si>
  <si>
    <t>MaterialModel.CrackedState.ValueSet</t>
  </si>
  <si>
    <t>Для раскрытия трещин по СП используются характеристики II ГПС.</t>
  </si>
  <si>
    <t>MaterialModel.CrackedState.ConcreteDiagram</t>
  </si>
  <si>
    <t>СП 63, п. 6.1.26: после образования трещин НДС допускается считать по TwoLine или ThreeLine.</t>
  </si>
  <si>
    <t>MaterialModel.CrackedState.ConcreteTension</t>
  </si>
  <si>
    <t>Для уже образовавшейся трещины растянутый бетон в НДС не учитывается.</t>
  </si>
  <si>
    <t>MaterialModel.CrackedState.SteelDiagram</t>
  </si>
  <si>
    <t>[Настройки визуализации]</t>
  </si>
  <si>
    <t>Выводимое состояние</t>
  </si>
  <si>
    <t>Visualization.State</t>
  </si>
  <si>
    <t>StrengthState</t>
  </si>
  <si>
    <t>CrackedState</t>
  </si>
  <si>
    <t>Какое расчетное состояние показывать на схеме и в AutoCAD.</t>
  </si>
  <si>
    <t>Выводимая величина</t>
  </si>
  <si>
    <t>Visualization.Quantity</t>
  </si>
  <si>
    <t>Strain</t>
  </si>
  <si>
    <t>Что показывать: напряжения Stress или деформации Strain.</t>
  </si>
  <si>
    <t>Точность Stress</t>
  </si>
  <si>
    <t>Visualization.StressPrecision</t>
  </si>
  <si>
    <t>Знаки после запятой для подписей напряжений на схеме и в AutoCAD; влияет только на текст, не на Results.</t>
  </si>
  <si>
    <t>Точность Strain</t>
  </si>
  <si>
    <t>Visualization.StrainPrecision</t>
  </si>
  <si>
    <t>Знаки после запятой для подписей деформаций на схеме и в AutoCAD; удобно оставлять больше знаков, чем для Stress.</t>
  </si>
  <si>
    <t>Настройки оформления схемы</t>
  </si>
  <si>
    <t>Обозначения арматуры</t>
  </si>
  <si>
    <t>Размерные линии</t>
  </si>
  <si>
    <t>Enabled</t>
  </si>
  <si>
    <t>Yes/No</t>
  </si>
  <si>
    <t>Обязательный выбор Yes/No для соответствующего типа аннотаций. При No параметры отключенной группы не читаются.</t>
  </si>
  <si>
    <t>Placement</t>
  </si>
  <si>
    <t>Outside</t>
  </si>
  <si>
    <t>Для арматуры задает сторону подписи от бетонной границы: Outside - наружу, Inside - внутрь бетона; для размеров задает только сторону текста относительно размерной линии.</t>
  </si>
  <si>
    <t>Offset</t>
  </si>
  <si>
    <t>Базовый отступ, мм. Для размеров и арматуры умножается на max(1; D/1000), D — наибольший габарит сечения в мм. У арматуры отсчёт от бетона; Placement — сторона, TextGap — зазор до текста.</t>
  </si>
  <si>
    <t>LineEnabled</t>
  </si>
  <si>
    <t>Показывать короткую линию обозначения арматуры; если No, остается только текст подписи.</t>
  </si>
  <si>
    <t>LineWeight</t>
  </si>
  <si>
    <t>Толщина основной линии аннотации.</t>
  </si>
  <si>
    <t>ExtensionLineWeight</t>
  </si>
  <si>
    <t>Толщина выносных линий; применяется только для размерных линий.</t>
  </si>
  <si>
    <t>TextUnits</t>
  </si>
  <si>
    <t>Единицы для TextHeight и TextGap: pt - обычные пункты Excel, mm - реальные миллиметры сечения.</t>
  </si>
  <si>
    <t>TextHeight</t>
  </si>
  <si>
    <t>Высота текста. При TextUnits=mm задается в миллиметрах сечения; при TextUnits=pt - в пунктах Excel и не зависит от габарита сечения.</t>
  </si>
  <si>
    <t>TextGap</t>
  </si>
  <si>
    <t>Зазор между линией аннотации и текстом. Единицы выбираются строкой TextUnits для соответствующего типа аннотаций.</t>
  </si>
  <si>
    <t>ArrowType</t>
  </si>
  <si>
    <t>Triangle</t>
  </si>
  <si>
    <t>Тип стрелки размерной линии.</t>
  </si>
  <si>
    <t>ArrowSize</t>
  </si>
  <si>
    <t>Medium</t>
  </si>
  <si>
    <t>Размер стрелок размерной линии.</t>
  </si>
  <si>
    <t>Color</t>
  </si>
  <si>
    <t>20,30,90</t>
  </si>
  <si>
    <t>Цвет текста и основной линии: три целых RGB-компонента 0–255. Значение 0,0,0 означает черный цвет.</t>
  </si>
  <si>
    <t>ExtensionLineColor</t>
  </si>
  <si>
    <t>140,140,140</t>
  </si>
  <si>
    <t>Цвет выносных линий размеров: три целых RGB-компонента 0–255. Значение 0,0,0 означает черный цвет.</t>
  </si>
  <si>
    <t>ContourLineWeight</t>
  </si>
  <si>
    <t>Общая толщина наружного контура и границ отверстий на Excel-схеме. Прямые, дуги и окружности используют одно значение &gt; 0; по умолчанию 2 pt.</t>
  </si>
  <si>
    <t>General</t>
  </si>
  <si>
    <t>1. Общие настройки геометрии</t>
  </si>
  <si>
    <t>Ключ</t>
  </si>
  <si>
    <t>key</t>
  </si>
  <si>
    <t>name</t>
  </si>
  <si>
    <t>val</t>
  </si>
  <si>
    <t>unit</t>
  </si>
  <si>
    <t>note</t>
  </si>
  <si>
    <t>D</t>
  </si>
  <si>
    <t>Диаметр</t>
  </si>
  <si>
    <t>Наружный диаметр бетонного круга.</t>
  </si>
  <si>
    <t>Main</t>
  </si>
  <si>
    <t>2. Основное армирование</t>
  </si>
  <si>
    <t>Сторона</t>
  </si>
  <si>
    <t>До оси</t>
  </si>
  <si>
    <t>Количество</t>
  </si>
  <si>
    <t>Отступ начала</t>
  </si>
  <si>
    <t>Отступ конца</t>
  </si>
  <si>
    <t>as</t>
  </si>
  <si>
    <t>d</t>
  </si>
  <si>
    <t>n</t>
  </si>
  <si>
    <t>s0</t>
  </si>
  <si>
    <t>s1</t>
  </si>
  <si>
    <t>Units</t>
  </si>
  <si>
    <t>Единицы</t>
  </si>
  <si>
    <t>Circle</t>
  </si>
  <si>
    <t>По окружности</t>
  </si>
  <si>
    <t>as — расстояние от края бетона до осей стержней; s0 и s1 — отступы вдоль окружности от верхней точки по часовой стрелке.</t>
  </si>
  <si>
    <t>Extra</t>
  </si>
  <si>
    <t>3. Дополнительное армирование</t>
  </si>
  <si>
    <t>Диаметр 2</t>
  </si>
  <si>
    <t>Смещение 2</t>
  </si>
  <si>
    <t>Привязка 2</t>
  </si>
  <si>
    <t>Положение 2</t>
  </si>
  <si>
    <t>Диаметр 3</t>
  </si>
  <si>
    <t>Смещение 3</t>
  </si>
  <si>
    <t>Привязка 3</t>
  </si>
  <si>
    <t>Положение 3</t>
  </si>
  <si>
    <t>d2</t>
  </si>
  <si>
    <t>a2</t>
  </si>
  <si>
    <t>bind2</t>
  </si>
  <si>
    <t>pos2</t>
  </si>
  <si>
    <t>d3</t>
  </si>
  <si>
    <t>a3</t>
  </si>
  <si>
    <t>bind3</t>
  </si>
  <si>
    <t>pos3</t>
  </si>
  <si>
    <t>—</t>
  </si>
  <si>
    <t>EachBar</t>
  </si>
  <si>
    <t>Stacked</t>
  </si>
  <si>
    <t>a2 и a3 — независимые базовые смещения от основного ряда, мм.</t>
  </si>
  <si>
    <t>Круглое сечение</t>
  </si>
  <si>
    <t>Shape</t>
  </si>
  <si>
    <t>Форма сечения</t>
  </si>
  <si>
    <t>TwoRect</t>
  </si>
  <si>
    <t>TwoRect — два смежных прямоугольника с заданным смещением; OneRect — один прямоугольник.</t>
  </si>
  <si>
    <t>H1</t>
  </si>
  <si>
    <t>Высота верхнего</t>
  </si>
  <si>
    <t>Высота верхнего прямоугольника; для OneRect — высота всего сечения.</t>
  </si>
  <si>
    <t>B1</t>
  </si>
  <si>
    <t>Ширина верхнего</t>
  </si>
  <si>
    <t>Ширина верхнего прямоугольника; для OneRect — ширина всего сечения.</t>
  </si>
  <si>
    <t>H2</t>
  </si>
  <si>
    <t>Высота нижнего</t>
  </si>
  <si>
    <t>Высота нижнего прямоугольника; для OneRect не используется.</t>
  </si>
  <si>
    <t>B2</t>
  </si>
  <si>
    <t>Ширина нижнего</t>
  </si>
  <si>
    <t>Ширина нижнего прямоугольника; для OneRect не используется.</t>
  </si>
  <si>
    <t>XOffset</t>
  </si>
  <si>
    <t>Смещение верха</t>
  </si>
  <si>
    <t>Для TwoRect: смещение верхнего прямоугольника относительно нижнего; плюс — вправо.</t>
  </si>
  <si>
    <t>R1.Top</t>
  </si>
  <si>
    <t>1: сверху</t>
  </si>
  <si>
    <t>Верхняя грань B1.</t>
  </si>
  <si>
    <t>R1.Bottom</t>
  </si>
  <si>
    <t>1: снизу</t>
  </si>
  <si>
    <t>Нижняя грань B1.</t>
  </si>
  <si>
    <t>R1.Left</t>
  </si>
  <si>
    <t>1: слева</t>
  </si>
  <si>
    <t>Левая грань H1.</t>
  </si>
  <si>
    <t>R1.Right</t>
  </si>
  <si>
    <t>1: справа</t>
  </si>
  <si>
    <t>Правая грань H1.</t>
  </si>
  <si>
    <t>R2.Top</t>
  </si>
  <si>
    <t>2: сверху</t>
  </si>
  <si>
    <t>Верхняя грань B2.</t>
  </si>
  <si>
    <t>R2.Bottom</t>
  </si>
  <si>
    <t>2: снизу</t>
  </si>
  <si>
    <t>Нижняя грань B2.</t>
  </si>
  <si>
    <t>R2.Left</t>
  </si>
  <si>
    <t>2: слева</t>
  </si>
  <si>
    <t>Левая грань H2.</t>
  </si>
  <si>
    <t>R2.Right</t>
  </si>
  <si>
    <t>2: справа</t>
  </si>
  <si>
    <t>Правая грань H2.</t>
  </si>
  <si>
    <t>Пустой или нулевой диаметр отключает только соответствующий дополнительный ряд.</t>
  </si>
  <si>
    <t>EachBar — привязка к каждому стержню; EverySecondBar — через один.</t>
  </si>
  <si>
    <t>Stacked — смещение в бетон; SideBySide — вдоль линии размещения.</t>
  </si>
  <si>
    <t>Набор прямоугольников (Г-сечение)</t>
  </si>
  <si>
    <t>B</t>
  </si>
  <si>
    <t>Ширина базы</t>
  </si>
  <si>
    <t>Длина горизонтальной базы без дополнительного выноса наклонных торцов.</t>
  </si>
  <si>
    <t>H</t>
  </si>
  <si>
    <t>Высота</t>
  </si>
  <si>
    <t>Полная высота бетонного сечения.</t>
  </si>
  <si>
    <t>Left.W</t>
  </si>
  <si>
    <t>Вынос слева</t>
  </si>
  <si>
    <t>Вынос бокового выступа до скругления. При W = 0 сторона без выступа; при W &gt; 0 — с выступом.</t>
  </si>
  <si>
    <t>Left.R1</t>
  </si>
  <si>
    <t>Радиус R1 слева</t>
  </si>
  <si>
    <t>Радиус верхнего и нижнего скруглений соответствующего торца.</t>
  </si>
  <si>
    <t>Left.R2</t>
  </si>
  <si>
    <t>Радиус R2 слева</t>
  </si>
  <si>
    <t>Радиус вершины бокового выступа; используется только при W &gt; 0.</t>
  </si>
  <si>
    <t>Right.W</t>
  </si>
  <si>
    <t>Вынос справа</t>
  </si>
  <si>
    <t>Right.R1</t>
  </si>
  <si>
    <t>Радиус R1 справа</t>
  </si>
  <si>
    <t>Right.R2</t>
  </si>
  <si>
    <t>Радиус R2 справа</t>
  </si>
  <si>
    <t>Top</t>
  </si>
  <si>
    <t>Сверху</t>
  </si>
  <si>
    <t>Арматура по верхнему прямому участку B между скруглениями.</t>
  </si>
  <si>
    <t>Bottom</t>
  </si>
  <si>
    <t>Снизу</t>
  </si>
  <si>
    <t>Арматура по нижнему прямому участку B между скруглениями.</t>
  </si>
  <si>
    <t>Left</t>
  </si>
  <si>
    <t>Слева</t>
  </si>
  <si>
    <t>Арматура вдоль левой боковой траектории H.</t>
  </si>
  <si>
    <t>Right</t>
  </si>
  <si>
    <t>Справа</t>
  </si>
  <si>
    <t>Арматура вдоль правой боковой траектории H.</t>
  </si>
  <si>
    <t>Клиновидное сечение</t>
  </si>
  <si>
    <t>Ширина сечения</t>
  </si>
  <si>
    <t>Наружный размер по горизонтали.</t>
  </si>
  <si>
    <t>Высота сечения</t>
  </si>
  <si>
    <t>Наружный размер по вертикали.</t>
  </si>
  <si>
    <t>R</t>
  </si>
  <si>
    <t>Радиус углов</t>
  </si>
  <si>
    <t>Радиус скругления наружного контура.</t>
  </si>
  <si>
    <t>Bo</t>
  </si>
  <si>
    <t>Ширина отверстия</t>
  </si>
  <si>
    <t>Размер отверстия по горизонтали.</t>
  </si>
  <si>
    <t>Ho</t>
  </si>
  <si>
    <t>Высота отверстия</t>
  </si>
  <si>
    <t>Размер отверстия по вертикали.</t>
  </si>
  <si>
    <t>Ro</t>
  </si>
  <si>
    <t>Радиус скругления углов отверстия.</t>
  </si>
  <si>
    <t>Xo</t>
  </si>
  <si>
    <t>Смещение X</t>
  </si>
  <si>
    <t>Смещение центра отверстия относительно центра наружного контура; плюс — вправо.</t>
  </si>
  <si>
    <t>Yo</t>
  </si>
  <si>
    <t>Смещение Y</t>
  </si>
  <si>
    <t>Смещение центра отверстия относительно центра наружного контура; плюс — вверх.</t>
  </si>
  <si>
    <t>Наружная: верх</t>
  </si>
  <si>
    <t>Арматура вдоль верхней наружной грани B между началами скруглений.</t>
  </si>
  <si>
    <t>Наружная: низ</t>
  </si>
  <si>
    <t>Арматура вдоль нижней наружной грани B между началами скруглений.</t>
  </si>
  <si>
    <t>Наружная: слева</t>
  </si>
  <si>
    <t>Арматура вдоль левой наружной грани H.</t>
  </si>
  <si>
    <t>Наружная: справа</t>
  </si>
  <si>
    <t>Арматура вдоль правой наружной грани H.</t>
  </si>
  <si>
    <t>OpeningTop</t>
  </si>
  <si>
    <t>Отверстие: верх</t>
  </si>
  <si>
    <t>Число стержней определяется проецированием наружного ряда; вручную не задаётся.</t>
  </si>
  <si>
    <t>OpeningBottom</t>
  </si>
  <si>
    <t>Отверстие: низ</t>
  </si>
  <si>
    <t>OpeningLeft</t>
  </si>
  <si>
    <t>Отверстие: слева</t>
  </si>
  <si>
    <t>OpeningRight</t>
  </si>
  <si>
    <t>Отверстие: справа</t>
  </si>
  <si>
    <t>Пустотелый прямоугольник</t>
  </si>
  <si>
    <t>Подготовка геометрии в AutoCAD и импорт</t>
  </si>
  <si>
    <t>Импорт выполняется из активного чертежа AutoCAD. Бетонную геометрию можно задать готовой сеткой Region либо точным наружным контуром для автоматической генерации сетки. Арматура в обоих вариантах</t>
  </si>
  <si>
    <t>задается отдельными Region.</t>
  </si>
  <si>
    <t>Площадь взаимодействия для трещин - участок бетона вокруг растянутой арматуры, используемый при расчете ширины раскрытия. Точные границы позволяют определить его с учетом формы сечения и отверстий.</t>
  </si>
  <si>
    <t>1. Система координат и масштаб</t>
  </si>
  <si>
    <t>Импорт и экспорт выполняются в глобальной системе координат МСК/WCS: _UCS → _World. При локальной или неизвестной системе координат импорт отклоняется. Автоматическое переключение ПСК не выполняется.</t>
  </si>
  <si>
    <t>Постоянный масштаб геометрии: 1 единица AutoCAD = 1 мм. Координаты и размеры импортируются как мм, площади как мм2, моменты инерции как мм4. Экспорт геометрии всегда выполняется в мм.</t>
  </si>
  <si>
    <t>Единицы INPUT/OUTPUT на Config и единицы самого чертежа этот масштаб не меняют. Размещайте сечение в плоскости XY при Z = 0. Поворот в этой плоскости допускается; наклонные контуры, сплайны и эллипсы</t>
  </si>
  <si>
    <t>не поддерживаются.</t>
  </si>
  <si>
    <t>2. Бетонная сетка и арматура</t>
  </si>
  <si>
    <t>Каждый бетонный элемент и поперечное сечение стержня задаются отдельным Region. Полилинии, блоки и текст не импортируются как расчетные элементы.</t>
  </si>
  <si>
    <t>На Config задайте два разных слоя: AutoCAD.Common.ConcreteLayer - для бетонных элементов, AutoCAD.Common.RebarLayer - для стержней. Эти настройки используются и при импорте, и при экспорте.</t>
  </si>
  <si>
    <t>Сетка должна описывать все сечение и не заполнять отверстия. Стержни должны лежать в бетоне. Каждый бетонный Region станет одним расчетным элементом, каждый арматурный Region - одним стержнем; его</t>
  </si>
  <si>
    <t>эквивалентный диаметр определяется по площади.</t>
  </si>
  <si>
    <t>контура; арматуру - отдельными Region на ее слое. Программа автоматически создаст бетонную сетку с настройками Mesh.StepX, Mesh.StepY и Mesh.BoundarySubdivisions.</t>
  </si>
  <si>
    <r>
      <t>Вариант без готовой сетки:</t>
    </r>
    <r>
      <rPr>
        <sz val="10"/>
        <color theme="1"/>
        <rFont val="Arial"/>
        <family val="2"/>
        <charset val="204"/>
      </rPr>
      <t xml:space="preserve"> оставьте слой бетона пустым. Задайте точный наружный контур и все отверстия полилиниями на соответствующих слоях либо одним Region с вычтенными отверстиями на слое наружного</t>
    </r>
  </si>
  <si>
    <t>Волокна отбираются по центрам ячеек или подъячеек; граница сетки приближенная. После импорта проверьте площадь и дискретизацию. Точный исходный контур сохраняется для схемы и площади взаимодействия</t>
  </si>
  <si>
    <t>для трещин. Для изменения шага сетки измените Mesh и повторите импорт.</t>
  </si>
  <si>
    <t>Генерация включается только при действительно пустом слое бетона. Неподходящие объекты или Region, отсеянные порогом MinArea, приводят к ошибке. Без готовой сетки и наружного контура импорт</t>
  </si>
  <si>
    <t>невозможен; одних отверстий недостаточно.</t>
  </si>
  <si>
    <t>AutoCAD.Import.MinArea задает минимальную площадь импортируемого элемента в INPUT Area. Объекты меньшей площади пропускаются; порог должен сохранять все расчетные стержни. Значение 0 отключает фильтр.</t>
  </si>
  <si>
    <t>3. Точный контур и несколько отверстий</t>
  </si>
  <si>
    <t>ВНИМАНИЕ: для расчета раскрытия трещин настоятельно рекомендуется задать точный наружный контур и все отверстия. Иначе площадь взаимодействия для трещин и ширина раскрытия могут быть завышены или</t>
  </si>
  <si>
    <t>занижены из-за приближенных границ сетки, особенно у криволинейных и пустотелых сечений.</t>
  </si>
  <si>
    <t>При готовой бетонной сетке точные контуры необязательны: они уточняют площадь взаимодействия для трещин и схему, не меняя сетку НДС или устойчивости. При пустом слое бетона наружный контур обязателен</t>
  </si>
  <si>
    <t>и задает форму автоматически создаваемой сетки.</t>
  </si>
  <si>
    <t>На Config задайте AutoCAD.Common.SectionContourLayer - слой наружного контура, и AutoCAD.Common.OpeningContourLayer - слой отверстий. Имена можно оставить заполненными всегда: если слоя нет или он</t>
  </si>
  <si>
    <t>пуст, соответствующие контуры не импортируются.</t>
  </si>
  <si>
    <t>Наружную границу и несколько отверстий можно передать одним Region на слое из настройки AutoCAD.Common.SectionContourLayer на Config. Отверстия предварительно вырезаются командой SUBTRACT; при импорте</t>
  </si>
  <si>
    <t>программа автоматически извлекает наружную границу и границы всех отверстий полученной области.</t>
  </si>
  <si>
    <t>Взрыв Region и дублирование его отверстий на отдельном слое не требуются. Внутренние окружности, не вычтенные из Region, не считаются его отверстиями.</t>
  </si>
  <si>
    <t>Другой вариант - отдельные границы. Наружную замкнутую 2D-полилинию или окружность разместите на AutoCAD.Common.SectionContourLayer, а каждый контур отверстия - на AutoCAD.Common.OpeningContourLayer.</t>
  </si>
  <si>
    <t>Отверстия можно задать также Region. Прямые участки и круговые дуги поддерживаются.</t>
  </si>
  <si>
    <t>Полилиния должна образовывать замкнутый контур. Совпадения ее концов достаточно для импорта. Повтор начальной вершины допустим; нулевые отрезки пропускаются с предупреждением.</t>
  </si>
  <si>
    <t>Разрывы и самопересечения недопустимы. Отдельные отрезки и дуги следует объединить через PEDIT (ПОЛРЕД) либо преобразовать в Region. Отверстия не должны касаться или пересекать друг друга; при</t>
  </si>
  <si>
    <t>заданном наружном контуре они должны лежать внутри него и не касаться его границы.</t>
  </si>
  <si>
    <t>Удалите дубли контуров. Если контурные слои заблокированы, разблокируйте их перед импортом. Исходные объекты при импорте не меняются.</t>
  </si>
  <si>
    <t>Если внутри отверстия есть отдельная бетонная часть, создайте для нее еще один Region на AutoCAD.Common.SectionContourLayer. Отверстие вырежьте из наружного Region. Сетку и стержни внутренней бетонной</t>
  </si>
  <si>
    <t>части разместите на обычных слоях бетона и арматуры.</t>
  </si>
  <si>
    <t>4. Импорт и контроль модели</t>
  </si>
  <si>
    <t>1. На Config выберите настройку Geometry.Source = AutoCAD.</t>
  </si>
  <si>
    <t>2. Нажмите «Сформировать сечение». Проверьте число бетонных элементов и стержней, площадь, размеры и схему. Сообщение показывает время формирования и предупреждения о полученной геометрии.</t>
  </si>
  <si>
    <t>3. Задайте сочетания и их расчетные профили на Config, затем нажмите «Выполнить расчет». После изменения чертежа заново нажмите «Сформировать сечение» перед расчётом.</t>
  </si>
  <si>
    <t>Геометрия Results сохраняется с собственными единицами OUTPUT на момент импорта. Последующая смена единиц не меняет физические размеры сохраненного сечения; новый расчет выводится в текущих OUTPUT без</t>
  </si>
  <si>
    <t>повторного импорта.</t>
  </si>
  <si>
    <t>При смене INPUT пересчитайте вручную уже введенные нагрузки, параметры материалов и размерные настройки Config. Это не относится к сохраненной импортированной геометрии. Если новый импорт завершился</t>
  </si>
  <si>
    <t>ошибкой, прежняя геометрия Results сохраняется.</t>
  </si>
  <si>
    <t>5. Экспорт сохраненных результатов</t>
  </si>
  <si>
    <t>Экспорт использует последний расчёт на Results. После изменения нагрузок выполните расчёт заново. Геометрия экспортируется в AutoCAD в мм независимо от OUTPUT. Кнопка «Очистить подписи в AutoCAD»</t>
  </si>
  <si>
    <t>удаляет оформление, сохраняя бетон, арматуру и контуры. Если слоёв оформления нет, очистка сразу завершается.</t>
  </si>
  <si>
    <t>На Config включите AutoCAD.Export.ContourEnabled = Yes и выберите настройку AutoCAD.Export.ContourFormat:</t>
  </si>
  <si>
    <t>Region (по умолчанию) - бетонная область со всеми отверстиями на AutoCAD.Common.SectionContourLayer. Отдельные бетонные части экспортируются отдельными Region.</t>
  </si>
  <si>
    <t>Polyline - отдельные замкнутые полилинии: наружная граница на AutoCAD.Common.SectionContourLayer, отверстия на AutoCAD.Common.OpeningContourLayer. Прямые участки и дуги сохраняются.</t>
  </si>
  <si>
    <t>Если сохранены только отверстия, экспортируются только они на слой отверстий; наружная граница по сетке не создается. Оба формата применяются к сгенерированным и импортированным сечениям и</t>
  </si>
  <si>
    <t>поддерживают обратный импорт.</t>
  </si>
  <si>
    <t>Каждый экспорт добавляет объекты. Совпадения не ищутся, старые контуры не удаляются: заранее подготовьте свободное место или уберите ненужные копии. Ответственность за чистоту чертежа при повторном</t>
  </si>
  <si>
    <t>импорте поясняется ниже.</t>
  </si>
  <si>
    <t>Для экспорта рассчитанной площади взаимодействия для трещин, принятой в расчете ширины раскрытия, включите на Config AutoCAD.Export.ExportCrackInteractionContour = Yes и задайте</t>
  </si>
  <si>
    <t>AutoCAD.Export.CrackInteractionLayer. На том же листе в таблице «Настройка расчетных профилей», подразделе «Настройки визуализации», строке «Выводимое состояние» (Visualization.State) выберите</t>
  </si>
  <si>
    <t>PreCrackState, PostCrackState или CrackedState в колонке профиля нужного сочетания.</t>
  </si>
  <si>
    <t>PreCrackState - состояние перед образованием трещины; PostCrackState - сразу после образования; CrackedState - текущее НДС с отключенным растянутым бетоном. Если в той же строке Visualization.State</t>
  </si>
  <si>
    <t>выбрано StrengthState (прочность) или CapacityState (несущая способность), площадь взаимодействия для трещин не экспортируется.</t>
  </si>
  <si>
    <t>Экспортируется принятая в расчете ширины раскрытия площадь взаимодействия для трещин, сохраненная на Results и согласованная с его геометрией. Превышение допустимой ширины не препятствует экспорту ее</t>
  </si>
  <si>
    <t>контура. Актуальность после изменения исходных данных поясняется ниже.</t>
  </si>
  <si>
    <t>Кнопка очистки удаляет оформление, но сохраняет бетон, арматуру, наружные контуры и отверстия, включая прежние экспортированные копии. Повторный экспорт сам чертеж не очищает.</t>
  </si>
  <si>
    <t>Если бетонная сетка автоматически создана по контурам AutoCAD, сообщение об этом появляется только при формировании сечения. После расчёта и экспорта это сообщение не повторяется. Сведения о</t>
  </si>
  <si>
    <t>происхождении сетки сохраняются на листе Results.</t>
  </si>
  <si>
    <t>6. Поясняющие примечания</t>
  </si>
  <si>
    <t>Выбор границ площади взаимодействия для трещин зависит от заданных контуров. Если в Region на слое наружного контура отверстия уже вырезаны командой SUBTRACT, программа автоматически импортирует их</t>
  </si>
  <si>
    <t>как заданные отверстия. Отдельно размещать их на слое отверстий не нужно. Применяются четыре случая:</t>
  </si>
  <si>
    <t>1. Заданы только отверстия. Наружная граница берется по бетонной сетке, а вычитаются только заданные отверстия. Другие пустоты сетки не учитываются.</t>
  </si>
  <si>
    <t>2. Задан только наружный контур. Внутри него принимается сплошной бетон, без отверстий. Если отверстия есть в действительности, задайте их вместе с наружным контуром: пустоты сетки их не заменят.</t>
  </si>
  <si>
    <t>3. Заданы наружный контур и отверстия. Используется точная область внутри наружного контура за вычетом всех заданных отверстий. Границы сетки для этой площади не используются.</t>
  </si>
  <si>
    <t>4. Контуры не заданы. Площадь взаимодействия для трещин определяется по бетонной сетке, включая все ее пустоты. Границы получаются приближенными.</t>
  </si>
  <si>
    <t>отсутствие наложенных друг на друга дублей бетона, арматуры, наружных контуров и отверстий несет пользователь.</t>
  </si>
  <si>
    <r>
      <t>Чистота чертежа и повторный импорт.</t>
    </r>
    <r>
      <rPr>
        <sz val="10"/>
        <color theme="1"/>
        <rFont val="Arial"/>
        <family val="2"/>
        <charset val="204"/>
      </rPr>
      <t xml:space="preserve"> Импортируются все объекты на заданных слоях независимо от того, созданы они пользователем или экспортированы программой. Ответственность за чистоту чертежа и</t>
    </r>
  </si>
  <si>
    <t>Экспорт добавляет новые объекты и не удаляет прежние. Перед повторным импортом оставьте на импортируемых слоях только нужный набор геометрии без дублей; лишние копии удалите или перенесите на другие</t>
  </si>
  <si>
    <t>слои. Дубли контуров могут привести к ошибке импорта, дубли бетона и арматуры - к искажению расчета.</t>
  </si>
  <si>
    <t>заново: изменение Config само по себе не обновляет Results и не блокирует экспорт прежних результатов. Новый импорт заменяет геометрию и удаляет ранее рассчитанную площадь; после него требуется</t>
  </si>
  <si>
    <t>расчет.</t>
  </si>
  <si>
    <r>
      <t>Актуальность площади взаимодействия для трещин.</t>
    </r>
    <r>
      <rPr>
        <sz val="10"/>
        <color theme="1"/>
        <rFont val="Arial"/>
        <family val="2"/>
        <charset val="204"/>
      </rPr>
      <t xml:space="preserve"> Она относится к геометрии, материалам и сочетанию сохраненного расчета. После изменения нагрузок, материалов или расчетных настроек выполните расчет</t>
    </r>
  </si>
  <si>
    <t>Если вручную скопировать в Results часть таблиц из другого расчета, площадь взаимодействия для трещин может оказаться несогласованной с сохраненной геометрией. Такой контур не экспортируется. Для</t>
  </si>
  <si>
    <t>восстановления согласованного Results повторите расчет.</t>
  </si>
  <si>
    <t>Поиск НДС текущего сочетания</t>
  </si>
  <si>
    <t>Прямой расчет определяет НДС сечения при заданных N, Mx и My и проверяет равновесие и предельные деформации материалов.</t>
  </si>
  <si>
    <t>1. Расчетный профиль и материалы</t>
  </si>
  <si>
    <t>На Config в расчетном профиле включите Calculation.Strength.DirectState = Yes. Материалы этой проверки задаются там же настройками MaterialModel.Strength.ValueSet,</t>
  </si>
  <si>
    <t>MaterialModel.Strength.ConcreteDiagram, MaterialModel.Strength.ConcreteTension и MaterialModel.Strength.SteelDiagram: набор характеристик, диаграммы бетона и стали, работа растянутого бетона.</t>
  </si>
  <si>
    <t>Ошибки обязательных настроек сопровождаются ключом, текущим адресом Config и требуемым исправлением. Удаленную строку следует восстановить в указанном разделе, утраченную ссылку на таблицу - через</t>
  </si>
  <si>
    <t>«Формулы → Диспетчер имен».</t>
  </si>
  <si>
    <t>Таблицы допускается перемещать с сохранением именованного диапазона на всю таблицу, включая заголовок. Диапазон должен оставаться непрерывным. Адреса диагностики определяются при чтении данных;</t>
  </si>
  <si>
    <t>комментарии ранее сохраненного Results относятся к предыдущему запуску.</t>
  </si>
  <si>
    <t>2. Нагрузки и поле деформаций</t>
  </si>
  <si>
    <t>Внесите N, Mx и My в таблицу сочетаний на Config в единицах INPUT. Пользовательская точка приложения отсчитывается от центра бетона без арматуры. Ее смещения задаются настройками Config</t>
  </si>
  <si>
    <t>Load.ReferenceOffsetX и Load.ReferenceOffsetY.</t>
  </si>
  <si>
    <t>M_x,user - заданный момент; Y_ref и Y_calc - координаты пользовательской и расчетной точек приложения. M_x - момент после переноса к расчетной точке.</t>
  </si>
  <si>
    <t>X_ref и X_calc - координаты тех же точек по X. Моменты от эксцентриситета N учитываются при переносе усилий.</t>
  </si>
  <si>
    <t>ε_0 - деформация в начале координат; κ_x и κ_y - кривизны. Во внутренней системе знаков растяжение положительно, сжатие отрицательно.</t>
  </si>
  <si>
    <t>3. Условия равновесия</t>
  </si>
  <si>
    <t>Напряжения определяются по деформациям элементов и выбранным диаграммам материалов. Параметры плоскости деформаций уточняются до выполнения трех условий равновесия:</t>
  </si>
  <si>
    <t>N_int, Mx_int и My_int - внутренние усилия. T_N, T_Mx и T_My задаются настройками Solver.ToleranceN, Solver.ToleranceMx и Solver.ToleranceMy на Config.</t>
  </si>
  <si>
    <t>Допуски вводятся в INPUT Force и INPUT Moment - единицах ввода силы и момента. Они определяют точность равновесия, а не число знаков в таблице. Малые моменты зануляет другая настройка Config,</t>
  </si>
  <si>
    <t>Calculation.ZeroMomentPerDepth; 0 отключает такое зануление.</t>
  </si>
  <si>
    <t>4. Численный метод и параметры итераций</t>
  </si>
  <si>
    <t>В настройке Solver.Method выберите Newton или Secant. Newton использует касательную жесткость сечения, а Secant уточняет приближенную матрицу чувствительности по предыдущим состояниям.</t>
  </si>
  <si>
    <t>Solver.MaxIterations ограничивает число итераций на ступени нагрузки. Solver.LoadSteps задает число ступеней; их увеличение может повысить устойчивость сходимости ценой дополнительного времени.</t>
  </si>
  <si>
    <t>General.PlateauSlopeFactor задаёт коэффициент α для наклона ненулевых плато бетона и арматуры: Et = α·E своей ветви. По умолчанию α = 0,001, наклон плато — 0,001·E (0,1% от E). 0 сохраняет</t>
  </si>
  <si>
    <t>горизонтальное плато. Наклон помогает сходимости и меняет напряжения, но не предельные деформации; выключенный растянутый бетон не включается. После изменения коэффициента выполните расчёт заново.</t>
  </si>
  <si>
    <t>Решатель автоматически пробует полный шаг и уменьшает его, если равновесие ухудшается. Расчет ведется относительно центра бетонной сетки; исходные координаты геометрии и точка, к которой относится ε_0</t>
  </si>
  <si>
    <t>в Results, не меняются.</t>
  </si>
  <si>
    <t>На Config задаются метод, допуски равновесия, число ступеней нагрузки и бюджет итераций. Для Secant настройка Solver.SecantMaxRestarts ограничивает число перестроений приближенной матрицы. Малый шаг</t>
  </si>
  <si>
    <t>сам по себе не означает найденное равновесие.</t>
  </si>
  <si>
    <t>5. Продолжение диаграмм и статус</t>
  </si>
  <si>
    <t>General.DiagramExtension = Yes линейно продолжает активные ветви с наклоном 0,01*E без конечной границы деформаций. Физические сопротивления и предельные деформации материалов сохраняются.</t>
  </si>
  <si>
    <t>Если найденное равновесие внутри физических пределов, статус - OK. Если оно найдено только за пределами диаграммы, статус - FAIL. NumFail означает, что численный поиск запускался, но равновесие не</t>
  </si>
  <si>
    <t>найдено; это не доказательство разрушения. Выключенный растянутый бетон остается выключенным и при продолжении диаграмм.</t>
  </si>
  <si>
    <t>6. Результаты и диагностика</t>
  </si>
  <si>
    <t>В подробном блоке прочности показаны напряжения, деформации бетона и стали, h - высота сечения по направлению изгиба, x - высота сжатой зоны, ExtUsed - фактическое использование продолженной</t>
  </si>
  <si>
    <t>диаграммы. Геометрические свойства сечения находятся в отдельной таблице.</t>
  </si>
  <si>
    <t>εbc/εbt и εsc/εst - крайние деформации сжатия/растяжения бетона и арматуры. Результаты выводятся в OUTPUT; напряжения и деформации сохраняют внутреннюю систему знаков.</t>
  </si>
  <si>
    <t>Для подробной диагностики включите на Config General.ExecutionReportEnabled = Yes. Диагностика обновляется при каждом запуске.</t>
  </si>
  <si>
    <t>Поиск предельной несущей способности</t>
  </si>
  <si>
    <t>Несущая способность определяется достижением предельной деформации бетона или арматуры на выбранной траектории нагружения. Множитель λ = 1 соответствует заданному сочетанию.</t>
  </si>
  <si>
    <t>1. Расчетный профиль и путь нагружения</t>
  </si>
  <si>
    <t>Расчет включается в профиле настройкой Calculation.Strength.Capacity = Yes. Используется модель прочности MaterialModel.Strength.*, общая с прямым расчетом НДС.</t>
  </si>
  <si>
    <t>LoadPath в строке сочетания задает масштабируемые составляющие: Mx, My, оба момента, N или все усилия. Auto выбирает путь по ненулевым составляющим; пустое значение принимается как Auto.</t>
  </si>
  <si>
    <t>При N + M режим Auto последовательно пробует моментный путь, λ*N и λ*NMxy до получения предельной точки. Найденный предел с λ &lt; 1 завершает поиск. Явно заданный путь не заменяется другим.</t>
  </si>
  <si>
    <t>2. Постоянная и увеличиваемая части</t>
  </si>
  <si>
    <t>N_0 - постоянная часть силы; N_base - масштабируемая составляющая.</t>
  </si>
  <si>
    <t>Индексы 0 и base у моментов также обозначают постоянную и масштабируемую части. При λ = 1 восстанавливается исходное сочетание.</t>
  </si>
  <si>
    <t>Если сила приложена со смещением, заданным на Config настройками Load.ReferenceOffsetX и Load.ReferenceOffsetY, ее добавочный момент увеличивается вместе с N. Пользовательский момент масштабируется</t>
  </si>
  <si>
    <t>только тогда, когда выбранный путь включает этот момент.</t>
  </si>
  <si>
    <t>Например, задано N = 100 тс и Mx = 50 тс·м; смещение силы добавляет еще 10 тс·м. При пути λ*N получаем N = λ·100 и Mx = 50 + λ·10. При λ*Mxy сила и ее добавка остаются постоянными: N = 100, Mx = 10 +</t>
  </si>
  <si>
    <t>λ·50.</t>
  </si>
  <si>
    <t>3. Поиск предельного состояния</t>
  </si>
  <si>
    <t>В настройке Capacity.SolutionStrategy выберите способ поиска. UltimateStrain совместно решает условия равновесия и предельной деформации, а</t>
  </si>
  <si>
    <t>LoadMultiplier уточняет λ последовательными расчетами равновесия. Auto начинает с UltimateStrain и при численной неудаче повторяет тот же путь через LoadMultiplier.</t>
  </si>
  <si>
    <t>Длина численного шага выбирается автоматически. Если обычный шаг UltimateStrain не улучшает решение, программа пробует резервный шаг. Успех подтверждается только равновесием и достижением физического</t>
  </si>
  <si>
    <t>предела с заданными допусками; сам по себе малый шаг не означает успешный расчет.</t>
  </si>
  <si>
    <t>Для силового осевого пути λ*N и для λ*NMxy без пользовательских моментов применяется LoadMultiplier. На горизонтальном участке диаграммы прямой поиск предельной деформации может не дать единственного</t>
  </si>
  <si>
    <t>устойчивого решения.</t>
  </si>
  <si>
    <t>Контролируются сжатие и растяжение бетона и стали. Растяжение бетона проверяется только при включенной растянутой ветви. Пределы берутся из диаграмм выбранной модели, а не из численных допусков.</t>
  </si>
  <si>
    <t>ε_b,ult и ε_s,ult - модули соответствующих предельных деформаций сжатия или растяжения. Максимум определяется по всем активным пределам бетона и арматуры.</t>
  </si>
  <si>
    <t>Точность UltimateStrain задает настройка Config Capacity.ToleranceStrain. Число итераций обоих способов ограничивает Capacity.SolverMaxIterations. Допуски равновесия задаются на Config настройками</t>
  </si>
  <si>
    <t>Solver.ToleranceN, Solver.ToleranceMx и Solver.ToleranceMy.</t>
  </si>
  <si>
    <t>4. Настройки пробного поиска</t>
  </si>
  <si>
    <t>Для LoadMultiplier на Config настройка Capacity.InitialLambda задает первую положительную пробу, Capacity.MaxLambda - техническую границу расширения поиска, Capacity.ToleranceLambda - точность λ.</t>
  </si>
  <si>
    <t>MaxLambda не увеличивает физическую несущую способность и не ограничивает успешный прямой поиск UltimateStrain.</t>
  </si>
  <si>
    <t>Настройка Config Capacity.SearchMethod выбирает уточнение интервала: Bisection делит его пополам; Brent сочетает деление с ускоренными пробами; Secant использует изменение результата между предыдущими</t>
  </si>
  <si>
    <t>пробами. Методы ищут один и тот же физический предел.</t>
  </si>
  <si>
    <t>На Config Capacity.BaseLoadSteps задает число ступеней приложения нагрузки одной пробы, Capacity.MaxRetries - дополнительные попытки при численной несходимости. На каждом повторе число ступеней</t>
  </si>
  <si>
    <t>удваивается; численный шаг выбирается автоматически. Значения λ и усилий этой пробы не меняются.</t>
  </si>
  <si>
    <t>Настройка Config General.DiagramExtension может помогать найти равновесие пробной нагрузки за пределами диаграммы. Физический критерий по деформациям остается исходным: численное продолжение не</t>
  </si>
  <si>
    <t>прибавляет сечению несущую способность.</t>
  </si>
  <si>
    <t>5. Результаты поиска</t>
  </si>
  <si>
    <t>SF_capacity - коэффициент запаса по несущей способности; λ_ult - найденный предельный множитель. При λ_ult ≥ 1 заданная нагрузка проходит проверку, при λ_ult &lt; 1 - не проходит.</t>
  </si>
  <si>
    <t>BaseFail означает подтвержденный физический отказ постоянной части при λ = 0. NumFail означает, что предельную точку не удалось надежно найти численно; сам по себе он не доказывает разрушение.</t>
  </si>
  <si>
    <t>Комментарий объясняет причину и использованный путь.</t>
  </si>
  <si>
    <t>В Results также показаны N_ult, Mx_ult и My_ult - усилия в найденной предельной точке, фактический метод и LoadPath. Усилия возвращаются к пользовательской точке приложения и выводятся в OUTPUT и</t>
  </si>
  <si>
    <t>пользовательских знаках; напряжения и деформации сохраняют физические знаки.</t>
  </si>
  <si>
    <t>Расчет ширины раскрытия нормальных трещин</t>
  </si>
  <si>
    <t>SLS.Crack.Code на Config выбирает методику расчета ширины нормальных трещин: SP63 или SP35. Расчетные зависимости и особенности применения приведены в отдельных подразделах.</t>
  </si>
  <si>
    <t>Обе методики используют текущее НДС и границы бетона для площади взаимодействия. Точные контуры уточняют расчет трещин, но не меняют характеристики бетонной сетки для устойчивости. Методика</t>
  </si>
  <si>
    <t>устойчивости выбирается независимо настройкой Config Stability.Code.</t>
  </si>
  <si>
    <t>СП 63: расчет ширины нормальных трещин</t>
  </si>
  <si>
    <t>Расчет применяется при SLS.Crack.Code = SP63 и Calculation.Crack.Width = Yes в назначенном профиле. Реализовано продолжительное раскрытие для сочетаний II группы; расчет непродолжительного раскрытия</t>
  </si>
  <si>
    <t>по нескольким состояниям не предусмотрен.</t>
  </si>
  <si>
    <t>1. Условие проверки и общая формула</t>
  </si>
  <si>
    <t>a_crc,ult задается настройкой SLS.Crack.Allowable в INPUT Length. Расчетная ширина a_crc выводится в OUTPUT Length.</t>
  </si>
  <si>
    <t>φ_1, φ_2 и φ_3 учитывают длительность нагрузки, поверхность арматуры и характер работы элемента; ψ_s - неравномерность деформаций арматуры между трещинами. σ_s - напряжение выбранной растянутой</t>
  </si>
  <si>
    <t>арматуры; E_s - ее модуль упругости; l_s - расчетное расстояние между трещинами.</t>
  </si>
  <si>
    <t>2. Трещинообразование и применимость расчета</t>
  </si>
  <si>
    <t>Проверка трещинообразования предшествует расчету ширины. Текущее НДС для раскрытия определяется при заданном сочетании без учета растянутого бетона.</t>
  </si>
  <si>
    <t>Путь поиска задается столбцом LoadPath в таблице сочетаний на Config; пустое значение означает Auto. Численный способ выбирается настройкой Config SLS.Crack.InitiationSolutionStrategy. Допуск</t>
  </si>
  <si>
    <t>уточнения λ методом LoadMultiplier задается отдельно в SLS.Crack.ToleranceLambda. Отдельного пути только для трещин нет.</t>
  </si>
  <si>
    <t>λ_crc - найденный множитель выбранной части нагрузки в момент образования трещины. λ = 1 соответствует текущему сочетанию. Нормальная трещина может быть также достоверно исключена без найденной</t>
  </si>
  <si>
    <t>пороговой точки; тогда выводится NotCracked.</t>
  </si>
  <si>
    <t>Подтвержденный NotCracked исключает расчет ширины: статус проверки N/A, численная ячейка a_crc остается пустой. Это не расчетная ширина, равная нулю. Проверка продольных трещин при этом сохраняется.</t>
  </si>
  <si>
    <t>Отказ более высокой пробной нагрузки не означает отказа текущего сочетания. Если допустимое равновесие при λ = 1 не достигает критерия трещины, а более высокая проба достигает другого физического</t>
  </si>
  <si>
    <t>предела, текущее сочетание остается NotCracked.</t>
  </si>
  <si>
    <t>3. Центральное растяжение</t>
  </si>
  <si>
    <t>Центральное растяжение определяется относительно приведенного центра сечения бетон + арматура. При смещении точки приложения, заданном на Config настройками Load.ReferenceOffsetX и</t>
  </si>
  <si>
    <t>Load.ReferenceOffsetY, даже одна сила N может создавать изгиб и требовать общей проверки.</t>
  </si>
  <si>
    <t>N - растягивающая сила; N_crc - сила образования нормальных трещин при центральном растяжении.</t>
  </si>
  <si>
    <t>A_red - приведенная площадь для проверки центрального растяжения; R_bt,ser задается в колонке растяжения строки Concrete.R.SLS(II).</t>
  </si>
  <si>
    <t>A_b и A_s,total - полные площади бетона и продольной арматуры. E_b и E_s берутся из выбранной модели по строкам Concrete.E и Steel.E.</t>
  </si>
  <si>
    <t>Для центрального растяжения множитель равен отношению пороговой силы к текущей. При расчете ширины берется вся площадь бетона за вычетом отверстий и вся фактически растянутая арматура.</t>
  </si>
  <si>
    <t>4. Образование трещины при изгибе и внецентренной силе</t>
  </si>
  <si>
    <t>В общем случае точка трещинообразования определяется достижением предельной растягивающей деформации бетона. При одновременном сжатии и растяжении сечения:</t>
  </si>
  <si>
    <t>ε_bt,ult - критерий трещинообразования; ε_bt2 - предельная деформация растянутой ветви диаграммы бетона.</t>
  </si>
  <si>
    <t>Если все сечение растянуто, но кривизна ненулевая, применяется формула:</t>
  </si>
  <si>
    <t>ε_bt0 - деформация начала предельного участка растянутой диаграммы; ε_1 и ε_2 - растягивающие деформации противоположных граней. Используется модель MaterialModel.CrackInitiation.* назначенного</t>
  </si>
  <si>
    <t>профиля.</t>
  </si>
  <si>
    <t>Настройка Config General.DiagramExtension может помочь численному поиску равновесия, но не увеличивает физический порог образования. На Results сохраняются сила и момент найденной точки,</t>
  </si>
  <si>
    <t>использованный путь и причина неудачи, если точка не найдена.</t>
  </si>
  <si>
    <t>5. Текущее НДС и площадь взаимодействия</t>
  </si>
  <si>
    <t>Для расчета ширины используются напряжения текущего сочетания. В профиле задаются MaterialModel.CrackedState.ValueSet = SLS(II) и MaterialModel.CrackedState.ConcreteTension = Ignore.</t>
  </si>
  <si>
    <t>Настройка Config SLS.Crack.TensionZoneMode выбирает бетонную площадь A_bt: FullTension - всю растянутую часть; Effective - эффективную полосу с ограничениями. A_bt означает площадь бетона расчетной</t>
  </si>
  <si>
    <t>растянутой зоны.</t>
  </si>
  <si>
    <t>h_bt - глубина эффективной полосы; x_t - глубина растянутой части до НЛ; a_s - расстояние от оси крайнего выбранного стержня до растянутой границы бетона; h - габарит сечения по нормали к НЛ.</t>
  </si>
  <si>
    <t>SLS.Crack.CoverDistanceMode задает способ определения a_s: NearestContour - до ближайшей границы бетона по нормали к НЛ; GlobalExtreme - до дальней растянутой опорной линии всего сечения.</t>
  </si>
  <si>
    <t>Если x_t меньше 2a_s, Effective расширяет бетонную полосу до 2a_s, но не глубже 0,5h. Она может зайти за НЛ. Сжатые стержни из этой полосы все равно не входят в расчет раскрытия: выбирается только</t>
  </si>
  <si>
    <t>растянутая арматура.</t>
  </si>
  <si>
    <t>Площадь считается по пересечению полосы с бетоном и выбранными отверстиями. Правила четырех случаев задания контуров приведены в конце раздела подготовки AutoCAD. Без точного наружного контура граница</t>
  </si>
  <si>
    <t>по сетке приближенная; реальная площадь и инерции элементов для НДС не заменяются.</t>
  </si>
  <si>
    <t>6. Арматура, напряжение и эквивалентный диаметр</t>
  </si>
  <si>
    <t>A_s - сумма площадей растянутых стержней, оси которых попали в расчетную зону. Напряжение этих стержней усредняется по площади:</t>
  </si>
  <si>
    <t>Суммирование выполняется по выбранным растянутым стержням; A_s,i и σ_s,i - площадь и текущее напряжение i-го стержня. Усреднение по площади принято в программе как обобщение НДМ для произвольного</t>
  </si>
  <si>
    <t>сечения; отдельной формулой СП 63 оно не является.</t>
  </si>
  <si>
    <t>d_s,eq - эквивалентный диаметр; n_i - число выбранных стержней диаметра d_i. Для смешанных диаметров применено инженерное дополнение по EN 1992-1-1; общий случай отдельно не раскрыт в СП 63.</t>
  </si>
  <si>
    <t>7. Расстояние между трещинами</t>
  </si>
  <si>
    <t>l_s,0 - исходное расстояние между трещинами, до применения нормативных ограничений. A_bt, A_s и d_s,eq определяются по выбранной расчетной зоне.</t>
  </si>
  <si>
    <t>Сначала применяется нижняя граница: принятое расстояние l_s не меньше 10 диаметров и 100 мм.</t>
  </si>
  <si>
    <t>Затем применяется верхняя граница: не больше 40 диаметров и 400 мм. Если d_s,eq больше 40 мм, нижнее и верхнее ограничения противоречат друг другу. Программа использует верхнюю границу 400 мм и явно</t>
  </si>
  <si>
    <t>предупреждает об этом в комментарии выполненного расчета.</t>
  </si>
  <si>
    <t>8. Коэффициенты, задаваемые на Config</t>
  </si>
  <si>
    <t>SLS.Crack.Phi1 задает φ_1: для продолжительного раскрытия 1,4. SLS.Crack.Phi2 задает φ_2: 0,5 для периодического профиля и 0,8 для гладкой арматуры. Применимость коэффициентов определяется расчетной</t>
  </si>
  <si>
    <t>ситуацией.</t>
  </si>
  <si>
    <t>Настройка Config SLS.Crack.Phi3Mode = Auto принимает φ_3 = 1,2 при растягивающей продольной силе и 1,0 в остальных реализованных случаях. При User используется число из настройки Config</t>
  </si>
  <si>
    <t>SLS.Crack.Phi3.</t>
  </si>
  <si>
    <t>Настройка SLS.Crack.PsiMode на листе Config выбирает правило определения ψ_s. User использует число из SLS.Crack.PsiS, если получены пригодные данные</t>
  </si>
  <si>
    <t>трещинообразования. Auto сначала принимает 1 и уточняет коэффициент только при превышении допуска ширины. AlwaysCalc выполняет уточнение всегда, когда оно возможно.</t>
  </si>
  <si>
    <t>σ_s,crc - среднее по площади напряжение тех же выбранных стержней сразу после образования трещины; σ_s - их среднее при текущем сочетании. Индекс crc обозначает пороговое состояние. Набор стержней не</t>
  </si>
  <si>
    <t>меняется между этими двумя состояниями. Значение ψ_s ограничивается диапазоном 0...1.</t>
  </si>
  <si>
    <t>Настройка Config SLS.Crack.SigmaSCrcAveragingMode задает учет стержней, ставших сжатыми в пороговом состоянии. AllSelected учитывает их напряжения со знаком; TensionOnly принимает их напряжения за 0,</t>
  </si>
  <si>
    <t>но сохраняет площади в знаменателе среднего.</t>
  </si>
  <si>
    <t>Если пригодной точки образования нет либо выбранная арматура в ней не растянута, но растянута при текущем сочетании, ширина продолжает считаться с ψ_s = 1 во всех режимах. Предупреждение выводится</t>
  </si>
  <si>
    <t>только если это значение действительно использовано в формуле.</t>
  </si>
  <si>
    <t>При подтвержденном NotCracked формула ширины не вызывается, пользовательское SLS.Crack.PsiS не меняется и предупреждения о ψ_s = 1 нет. Отсутствие или физический отказ текущего НДС блокирует обе</t>
  </si>
  <si>
    <t>проверки трещин; ошибочные обязательные настройки требуют исправления.</t>
  </si>
  <si>
    <t>9. Ширина, запас и результат</t>
  </si>
  <si>
    <t>SF_crc - коэффициент запаса по ширине. Если он меньше 1, допуск превышен и статус - FAIL. Для неприменимой или пропущенной проверки ширина и запас не выводятся. Рассчитанное a_crc = 0 - другой случай,</t>
  </si>
  <si>
    <t>не подтверждение отсутствия трещины.</t>
  </si>
  <si>
    <t>Подробный блок Results содержит площадь, состав арматуры, напряжения, коэффициенты и ширину. В сводке выводятся общий статус и минимальный запас; в ResultComment - причины пропуска и предупреждения.</t>
  </si>
  <si>
    <t>10. Независимая проверка продольных трещин</t>
  </si>
  <si>
    <t>Она контролирует максимальное сжимающее напряжение в бетоне текущего НДС и выполняется как часть Calculation.Crack.Width. Отдельный поиск равновесия для этой проверки не нужен.</t>
  </si>
  <si>
    <t>σ_c,max - максимальное по модулю сжимающее напряжение бетона текущего НДС; R_b,mc2 задается настройкой Concrete.Rb.mc2.</t>
  </si>
  <si>
    <t>SF_long - запас по продольным трещинам. При отсутствии сжатого бетона проверка неприменима и получает N/A независимо от результата расчета нормальных трещин.</t>
  </si>
  <si>
    <t>По СП 35 п. 7.100 и таблицам 7.6, 7.7 пользователь задает итоговое допустимое сопротивление с учетом применимых коэффициентов условий работы, включая m_b13. m_b13 - коэффициент условий работы бетона</t>
  </si>
  <si>
    <t>для этой проверки. Программа эти коэффициенты повторно не умножает.</t>
  </si>
  <si>
    <t>СП 35: расчет ширины нормальных трещин</t>
  </si>
  <si>
    <t>Ширина нормальных трещин определяется по текущему НДС и площади взаимодействия бетона с растянутой арматурой. Для каждой растянутой группы выполняется отдельная проверка; определяющим является</t>
  </si>
  <si>
    <t>наибольшее раскрытие.</t>
  </si>
  <si>
    <t>Источники положений: [SP35] - требования СП 35; [METHOD] - Методическое пособие 2017 года к СП 35; [NDM] - инженерные допущения реализации. Пояснения пособия и допущения программы не заменяют</t>
  </si>
  <si>
    <t>нормативные требования.</t>
  </si>
  <si>
    <t>1. Исходные данные и применимость</t>
  </si>
  <si>
    <t>На Config задаются SLS.Crack.Code = SP35 и Calculation.Crack.Width = Yes в профиле, назначенном сочетанию.</t>
  </si>
  <si>
    <t>Допустимая ширина задается настройкой SLS.Crack.Allowable в INPUT Length по требованиям проекта. Автоматическое назначение допуска не предусмотрено.</t>
  </si>
  <si>
    <t>Проверка трещинообразования использует общий LoadPath сочетания; пустое значение принимается как Auto. Способ поиска задается SLS.Crack.InitiationSolutionStrategy, допуск λ для LoadMultiplier -</t>
  </si>
  <si>
    <t>SLS.Crack.ToleranceLambda. Подробные правила приведены в справке соответствующих настроек.</t>
  </si>
  <si>
    <t>При увеличении нагрузки проверяется первый достигнутый предел: образование трещины, сжатие бетона, растяжение или сжатие арматуры. Если другой предел наступает раньше трещины, он не становится точкой</t>
  </si>
  <si>
    <t>трещинообразования. При подтвержденном допустимом НДС исходного сочетания без трещины выводится NotCracked.</t>
  </si>
  <si>
    <t>Подтвержденный NotCracked исключает расчет ширины: статус N/A, численная ячейка пустая. При Cracked раскрытие определяется по напряжениям текущего сочетания.</t>
  </si>
  <si>
    <t>Неудача поиска трещинообразования не блокирует расчет ширины при найденном физически допустимом текущем НДС; причина сохраняется в комментарии. Отсутствие или физическая недопустимость текущего НДС</t>
  </si>
  <si>
    <t>блокирует и ширину, и продольные трещины.</t>
  </si>
  <si>
    <t>Проверка продольных трещин выполняется отдельно по сжатому бетону и сохраняется даже при NotCracked. Ее допустимое напряжение задается на Config настройкой Concrete.Rb.mc2.</t>
  </si>
  <si>
    <t>2. Группирование растянутой арматуры</t>
  </si>
  <si>
    <t>Отбираются стержни с положительными напряжением и деформацией в текущем НДС. Пользовательская система знаков нагрузок на отбор не влияет.</t>
  </si>
  <si>
    <t>Группа содержит один или несколько растянутых стержней, объединенных по расстоянию между поверхностями. Предельный зазор задается SLS.Crack.SP35.GroupGapTolerance в INPUT Length; значение новой книги</t>
  </si>
  <si>
    <t>- 10 мм.</t>
  </si>
  <si>
    <t>Если стержни 1 и 2 связаны по зазору, а стержни 2 и 3 также связаны, все три образуют одну группу 1-2-3. Сжатые стержни в группировании не участвуют. Ненулевой допуск зазора — допущение [NDM], а не требование СП.</t>
  </si>
  <si>
    <t>s_12 - зазор между поверхностями; L_12 - расстояние между центрами; d_1 и d_2 - диаметры стержней. Индексы 1 и 2 относятся к стержням, не к рядам.</t>
  </si>
  <si>
    <t>x_1, y_1 и x_2, y_2 - координаты центров рассматриваемой пары стержней.</t>
  </si>
  <si>
    <t>Центр группы определяется по фактическим площадям A_1, A_2, ... ее стержней. x_ц и y_ц - его координаты; суммирование ведется по полному составу группы.</t>
  </si>
  <si>
    <t>[SP35] Коэффициент β учитывает число стержней в группе: 1 стержень - β = 1,00; 2 - 0,85; 3 - 0,75 (таблица 7.26). Для двух и трех стержней таблица описывает группы без просветов между ними.</t>
  </si>
  <si>
    <t>[NDM] Для группы более трех обычных стержней программа использует β = 0,75. Это принятое обобщение, не отдельное правило СП для такой группы. Напрягаемая арматура и канатные пучки в этой версии не</t>
  </si>
  <si>
    <t>поддерживаются.</t>
  </si>
  <si>
    <t>Геометрическая середина между крайними стержнями не используется вместо центра по площадям.</t>
  </si>
  <si>
    <t>3. Площадь взаимодействия и бетонная граница</t>
  </si>
  <si>
    <t>Для каждой растянутой группы строится отдельная площадь взаимодействия с окружающим бетоном. Все группы рассматриваются последовательно.</t>
  </si>
  <si>
    <t>Границы задаются в направлениях вдоль нейтральной линии (НЛ) и по нормали к ней, независимо от поворота сечения.</t>
  </si>
  <si>
    <t>Со стороны растянутой поверхности используется фактическая граница бетонной части, содержащей рассматриваемую группу. Вышележащие стержни не заменяют эту границу. Отверстия вычитаются из полученной</t>
  </si>
  <si>
    <t>площади.</t>
  </si>
  <si>
    <t>После построения боковых границ и ограничения к НЛ определяется пересечение участка с бетонной областью. Отверстия образуют локальные вырезы без изменения боковых границ за пределами отверстий.</t>
  </si>
  <si>
    <t>4. Боковые границы</t>
  </si>
  <si>
    <t>r_бок - исходное расстояние для определения боковых границ площади взаимодействия от центра рассматриваемой группы; k - множитель 3, 5 или 6; d_бок - принятый диаметр стержней этой группы.</t>
  </si>
  <si>
    <t>Множитель выбирается на Config настройкой SLS.Crack.SP35.InteractionRadiusMode: 3d, 5d или 6d. Диаметр выбирается там же настройкой SLS.Crack.SP35.RadiusDiameterMode: Max - наибольший, Min -</t>
  </si>
  <si>
    <t>наименьший, Average - среднее арифметическое диаметров. Эти два выбора используются и сбоку, и в сторону НЛ.</t>
  </si>
  <si>
    <t>[SP35] Пункт 7.110 устанавливает 6d в общем случае и 3d для непрямоугольного сечения с равномерной арматурой по контуру. 5d относится к пучкам и канатам, не поддерживаемым этой версией. Выбор режима</t>
  </si>
  <si>
    <t>требует проверки его нормативной применимости.</t>
  </si>
  <si>
    <t>Слева и справа вдоль НЛ отдельно выбирается ближайшая растянутая группа арматурных стержней по полному расстоянию L между центрами, независимо от принадлежности к ряду.</t>
  </si>
  <si>
    <t>x_1, y_1 и x_2, y_2 - центры рассматриваемой и соседней групп. L - полное расстояние между центрами; t - расстояние между их проекциями на НЛ.</t>
  </si>
  <si>
    <t>Порог q = SLS.Crack.SP35.NeighborRatioLimit сравнивается с t/L отдельно для каждой стороны. Допустимый диапазон 0...1; значение по умолчанию 0,2.</t>
  </si>
  <si>
    <t>b - принятое расстояние от центра группы до боковой границы. При t/L &lt; q сохраняется r_бок; при t/L ≥ q расстояние ограничивается половиной t.</t>
  </si>
  <si>
    <t>Если соседа с этой стороны нет, остается полный r_бок. Группа с той же проекцией на НЛ не считается левым или правым соседом. Если два соседа одинаково близки, используется устойчивый порядок их</t>
  </si>
  <si>
    <t>номеров.</t>
  </si>
  <si>
    <t>Боковые границы - две нормали к НЛ. Близость бетонной грани или отверстия не меняет их положения: расчетный участок обрезается по фактическому контуру бетона.</t>
  </si>
  <si>
    <t>5. Ряды и граница в сторону НЛ</t>
  </si>
  <si>
    <t>В боковом участке группы объединяются в ряды по координате вдоль нормали к НЛ. Максимальный разнос центров одного ряда задается SLS.Crack.SP35.RowTolerance в INPUT Length; значение по умолчанию 50 мм.</t>
  </si>
  <si>
    <t>Ряд 1 - ближайший к растянутой бетонной границе; нумерация возрастает к НЛ. RowTolerance определяет только состав рядов и не изменяет боковые границы.</t>
  </si>
  <si>
    <t>[SP35] Расстояние r к НЛ откладывается от оси последнего растянутого ряда. Если площадь его арматуры строго меньше половины площади каждого другого ряда участка, отсчет переносится на предпоследний</t>
  </si>
  <si>
    <t>полный ряд (п. 7.110, абзац о крайнем ряде).</t>
  </si>
  <si>
    <t>При выборе опорного ряда сравниваются суммы фактических площадей стержней целых принятых групп, без коэффициента β. Условие строгое: равенство половине не требует переноса.</t>
  </si>
  <si>
    <t>r_НЛ - расстояние от опорного ряда к НЛ; d_ряд выбирается по всем его стержням согласно SLS.Crack.SP35.RadiusDiameterMode. Множитель k общий с боковыми границами.</t>
  </si>
  <si>
    <t>Граница ограничивается НЛ. Опорный ряд определяется в боковом участке бетона; после построения конечной площади состав входящих групп повторно проверяется по их центрам.</t>
  </si>
  <si>
    <t>[METHOD] Примеры областей показаны на рисунке 4.42 Методического пособия 2017 года, раздел 4.2.3. Правило переноса отсчета на предпоследний ряд приведено в самом СП 35.</t>
  </si>
  <si>
    <t>6. Состав арматуры и расчетное напряжение</t>
  </si>
  <si>
    <t>Группа неделима: центр внутри конечной площади или на ее границе включает всю группу; центр снаружи исключает ее целиком, в том числе отдельные стержни внутри площади. Частичного включения нет.</t>
  </si>
  <si>
    <t>Число стержней, площадь арматуры, сумма диаметров и β относятся к полному составу принятой группы. При этом каждый исходный стержень должен находиться в бетоне; расположение в отверстии или за</t>
  </si>
  <si>
    <t>наружной границей является ошибкой геометрии.</t>
  </si>
  <si>
    <t>Вышележащие растянутые группы, вошедшие в площадь взаимодействия, участвуют в сумме диаметров. Расчетное напряжение принимается только по рассматриваемой группе: максимальное растягивающее напряжение</t>
  </si>
  <si>
    <t>ее стержней в текущем НДС.</t>
  </si>
  <si>
    <t>Остальные группы проверяются в отдельных итерациях со своими площадями взаимодействия и напряжениями. Если центр рассматриваемой группы не входит в ее конечную площадь, пропускается только эта</t>
  </si>
  <si>
    <t>проверка.</t>
  </si>
  <si>
    <t>7. Площадь бетона и радиус армирования</t>
  </si>
  <si>
    <t>A_r - площадь бетона конечного участка взаимодействия; A_бет,1, A_бет,2, ... - площади его бетонных частей до вычитания отверстий; A_отв,1, A_отв,2, ... - площади отверстий в пределах участка.</t>
  </si>
  <si>
    <t>Можно учитывать несколько отверстий и несколько бетонных частей. В полом сечении рассматривается стенка, где находится выбранная группа; противоположная стенка через пустоту в эту область не</t>
  </si>
  <si>
    <t>добавляется.</t>
  </si>
  <si>
    <t>Если точные границы заданы, учитываются их прямые участки и круговые дуги. Иначе используются границы бетонной сетки. Четыре случая выбора границ перечислены в конце раздела «Подготовка геометрии в</t>
  </si>
  <si>
    <t>AutoCAD и импорт». Для формулы, схемы и экспорта используется одна и та же конечная область.</t>
  </si>
  <si>
    <t>P1...P5 и Q1...Q5 в Results и на схеме - контрольные пересечения с противоположными границами по пяти направлениям. Площадь определяется по всему контуру, включая отверстия между контрольными</t>
  </si>
  <si>
    <t>направлениями.</t>
  </si>
  <si>
    <t>R_r - радиус армирования, расчетная характеристика, не геометрический отступ. Знаменатель учитывает все принятые целые группы: β - коэффициент группы, n - число стержней, d - диаметр.</t>
  </si>
  <si>
    <t>Для одинаковых диаметров вклад группы равен β·n·d; для разных - β, умноженному на сумму фактических диаметров группы:</t>
  </si>
  <si>
    <t>D_1, D_2, ... - суммы диаметров стержней принятых групп; β_1, β_2, ... - коэффициенты этих групп. Индексы обозначают группы, не ряды.</t>
  </si>
  <si>
    <t>Пример для группы из двух стержней 20 и 25 мм и одиночного стержня 16 мм. При A_r в мм2 радиус R_r получается в мм. RadiusDiameterMode влияет на геометрические отступы r, но не на сумму фактических</t>
  </si>
  <si>
    <t>диаметров в знаменателе.</t>
  </si>
  <si>
    <t>8. Формула ширины и напряжение арматуры</t>
  </si>
  <si>
    <t>ψ - размерный коэффициент раскрытия; R_r и ψ в этих зависимостях выражаются в сантиметрах. SLS.Crack.SP35.RebarProfile: Periodic - периодический профиль, Smooth - гладкая арматура.</t>
  </si>
  <si>
    <t>[SP35] Для арматуры в стенках п. 7.109 также предписывает первую зависимость; в этом случае применяется Periodic.</t>
  </si>
  <si>
    <t>a_cr - ширина нормальной трещины; σ_s - наибольшее растягивающее напряжение стержня рассматриваемой группы при текущем сочетании; E_s - модуль упругости арматуры, заданный на Config строкой Steel.E в</t>
  </si>
  <si>
    <t>колонке растяжения; Δ_cr - допустимая ширина из настройки Config SLS.Crack.Allowable.</t>
  </si>
  <si>
    <t>При ψ в сантиметрах формула дает a_cr в сантиметрах. В Results ширина переводится в OUTPUT Length.</t>
  </si>
  <si>
    <t>Напряжения соседних групп и напряжения в точке трещинообразования в формулу раскрытия не подставляются.</t>
  </si>
  <si>
    <t>a_cr,1, a_cr,2, ... - результаты отдельных проверок групп. Определяющая группа выбирается по ширине, а не по максимальному напряжению: большая площадь взаимодействия может дать большее раскрытие при</t>
  </si>
  <si>
    <t>меньшем σ_s.</t>
  </si>
  <si>
    <t>[METHOD] Формулы и пояснения приведены в разделе 4.2.3 Методического пособия 2017 года, формулы (4.306)-(4.312).</t>
  </si>
  <si>
    <t>9. Центральное растяжение</t>
  </si>
  <si>
    <t>[SP35] При центральном растяжении берется вся площадь бетона за вычетом отверстий. НЛ отсутствует, поэтому локальные боковые границы и отсчет r от ряда не строятся.</t>
  </si>
  <si>
    <t>В сумму Σβnd входят все фактически растянутые группы. Напряжение σ_s берется по наиболее растянутому стержню сечения. Правила заданных и неизвестных контуров остаются теми же.</t>
  </si>
  <si>
    <t>10. Результаты и экспорт площади взаимодействия</t>
  </si>
  <si>
    <t>Подробный блок Results содержит определяющую группу и стержень, A_r, R_r, ψ, σ_s и a_cr. Статусы: OK - допуск соблюден; FAIL - превышен; N/A - расчет ширины не выполнялся. Причина указывается в</t>
  </si>
  <si>
    <t>ResultComment.</t>
  </si>
  <si>
    <t>Поля β, n, d и rebars раскрывают состав принятых рядов в формате «1 ряд: ... | 2 ряд: ...». G1, G2, ... - идентификаторы групп; «G2=R5, R6» указывает входящие стержни. По тем же идентификаторам</t>
  </si>
  <si>
    <t>приводятся β, число стержней и диаметры.</t>
  </si>
  <si>
    <t>Фактически полученную площадь взаимодействия можно вывести в AutoCAD. На Config включите AutoCAD.Export.ExportCrackInteractionContour = Yes и задайте AutoCAD.Export.CrackInteractionLayer. В профиле</t>
  </si>
  <si>
    <t>настройкой Visualization.State выберите одно состояние трещин: PreCrackState - перед образованием, PostCrackState - сразу после образования, CrackedState - текущее НДС с отключенным растянутым</t>
  </si>
  <si>
    <t>бетоном.</t>
  </si>
  <si>
    <t>Экспорт использует сохраненную область Results и всегда выводит геометрию в мм. Повторный расчет для одного экспорта не нужен. Нерассчитанная или устаревшая область не выводится; превышение допуска</t>
  </si>
  <si>
    <t>ширины не мешает посмотреть ее контур.</t>
  </si>
  <si>
    <t>Расчет продольного изгиба и устойчивости</t>
  </si>
  <si>
    <t>Проверка устойчивости выполняется перед расчетом НДС и учитывает случайный эксцентриситет и продольный изгиб по выбранной методике. Поддерживается ненапрягаемая арматура.</t>
  </si>
  <si>
    <t>1. Исходные данные</t>
  </si>
  <si>
    <t>Расчет включается настройкой профиля Calculation.Stability.Enabled = Yes. Stability.Code выбирает SP63 или SP35, MaterialModel.Stability.ValueSet - набор характеристик материалов. Для нормативной</t>
  </si>
  <si>
    <t>проверки применяется ULS(I).</t>
  </si>
  <si>
    <t>В таблице «Нагрузки для устойчивости» задайте постоянные + длительные нагрузки для SP63 либо постоянные для SP35. CombinationID связывает их с полным сочетанием. Числа вводятся в тех же единицах INPUT</t>
  </si>
  <si>
    <t>и знаках.</t>
  </si>
  <si>
    <t>Для каждого сочетания с включенной устойчивостью добавьте строку с тем же CombinationID. В этой строке пустые N, Mx и My означают 0, а отсутствие самой строки является ошибкой ввода. Ошибочная формула и текст требуют исправления; длительную часть программа сама не выделяет и полной нагрузкой автоматически не ограничивает.</t>
  </si>
  <si>
    <t>Если устойчивость не проходит, прочность и трещины продолжаются с исходными усилиями для полноты диагностики. Общий статус сохраняет отказ устойчивости. При успешной проверке последующие расчеты</t>
  </si>
  <si>
    <t>получают увеличенные моменты.</t>
  </si>
  <si>
    <t>2. Главные плоскости и характеристики</t>
  </si>
  <si>
    <t>Программа переносит усилия от пользовательской точки к центру приведенного сечения бетон + арматура и поворачивает их в главные оси. Пользовательская точка задается на Config настройками</t>
  </si>
  <si>
    <t>Load.ReferenceOffsetX и Load.ReferenceOffsetY относительно центра бетона без арматуры.</t>
  </si>
  <si>
    <t>M_1/M_2 - моменты в главных плоскостях; M_x,red/M_y,red - моменты по X/Y относительно приведенного центра. α - угол главной оси 1 от X. Для почти изотропного сечения фиксируется α = 0.</t>
  </si>
  <si>
    <t>При α = 0 плоскость 1 соответствует Mx и размеру по Y, плоскость 2 - My и размеру по X. Площадь и инерции для устойчивости берутся по расчетной сетке; точные контуры трещин эту проверку не меняют.</t>
  </si>
  <si>
    <t>Коэффициент приведения n_s определяется по модулям выбранной модели: Steel.E и Concrete.E на Config.</t>
  </si>
  <si>
    <t>A_red - приведенная площадь; A_b - площадь бетона, A_s - площадь арматуры. Вычитается единица, потому что бетон в месте стержней уже входит в сетку.</t>
  </si>
  <si>
    <t>i и I_red - радиус и приведенный момент инерции проверяемой главной плоскости.</t>
  </si>
  <si>
    <t>r - ядровое расстояние для выбора ветви СП 35; c - расстояние от приведенного центра до соответствующей крайней бетонной границы. r относится к линейному приведенному сечению, а не к точному началу</t>
  </si>
  <si>
    <t>растяжения при нелинейном НДС.</t>
  </si>
  <si>
    <t>3. Длина и случайный эксцентриситет</t>
  </si>
  <si>
    <t>L = Stability.ElementLength; μ_1/μ_2 задаются в Stability.Mu1/Mu2 по принятой расчетной схеме. l_0,1/l_0,2 - расчетные длины главных плоскостей.</t>
  </si>
  <si>
    <t>Настройка Config Stability.AccidentalEccentricityMode выбирает правило: AutoWithL - по L; AutoWithμL - по расчетной длине; User - значения из Stability.AccidentalEccentricityUser1 и</t>
  </si>
  <si>
    <t>Stability.AccidentalEccentricityUser2. AutoWithμL - проверочная опция программы, не замена нормативного правила по геометрической длине.</t>
  </si>
  <si>
    <t>e_a - случайный эксцентриситет по СП 63; h - бетонный габарит проверяемой плоскости.</t>
  </si>
  <si>
    <t>e_c,sl - случайный эксцентриситет по СП 35. Он учитывается в усилиях без смещения геометрии сечения.</t>
  </si>
  <si>
    <t>Настройка Config Stability.AccidentalEccentricityPlanes: BothPlanes учитывает его в обеих главных плоскостях; OnlyMomentPlane - только в плоскости с моментом, если момент задан в одной. Последний</t>
  </si>
  <si>
    <t>вариант - принятое упрощение проекта.</t>
  </si>
  <si>
    <t>При ненулевом моменте случайное плечо направляется в сторону увеличения его модуля. При нулевом моменте направление задают настройки Config Stability.ZeroMomentEccentricitySign1 и</t>
  </si>
  <si>
    <t>Stability.ZeroMomentEccentricitySign2: 1 или -1.</t>
  </si>
  <si>
    <t>4. Расчетный эксцентриситет</t>
  </si>
  <si>
    <t>e_stat - эксцентриситет исходной нагрузки в проверяемой главной плоскости. В формулах устойчивости N принимается положительным модулем сжимающей силы.</t>
  </si>
  <si>
    <t>На Config настройка Stability.SystemType = Determinate задает статически определимую схему: фактическое и случайное плечи складываются. Indeterminate - статически неопределимую: берется большее по</t>
  </si>
  <si>
    <t>модулю с направлением расчетного момента.</t>
  </si>
  <si>
    <t>e_0 - расчетный эксцентриситет СП 63; sign - направление расчетного момента. Для СП 35 используются e_c и e_c,sl. Порог обнуления малых моментов задается Calculation.ZeroMomentPerDepth.</t>
  </si>
  <si>
    <t>5. Продольный изгиб по СП 63</t>
  </si>
  <si>
    <t>φ_l - коэффициент длительности. В этой нормативной формуле M_1 - полный момент относительно наиболее растянутого или наименее сжатого стержня, M_l1 - соответствующая длительная часть. Здесь индекс 1</t>
  </si>
  <si>
    <t>обозначает эти нормативные моменты, не номер главной плоскости. При отсутствии арматуры используется край бетона.</t>
  </si>
  <si>
    <t>δ_e - относительный эксцентриситет. Его границы на Config задают Stability.SP63.DeltaEMin и Stability.SP63.DeltaEMax.</t>
  </si>
  <si>
    <t>k_b - коэффициент бетонного вклада в жесткость.</t>
  </si>
  <si>
    <t>D - условная жесткость; I_b/I_s - моменты инерции бетона/арматуры в проверяемой плоскости. k_s задается настройкой Config Stability.SP63.Ks.</t>
  </si>
  <si>
    <t>N_cr - критическая сила; l_0 - расчетная длина проверяемой плоскости.</t>
  </si>
  <si>
    <t>η - коэффициент увеличения момента. При гибкости l_0/i ≤ 14 он принимается равным 1, хотя N_cr выводится справочно. Если N достигла N_cr, положительный коэффициент получить нельзя и устойчивость</t>
  </si>
  <si>
    <t>получает FAIL.</t>
  </si>
  <si>
    <t>M_design - момент с учетом продольного изгиба. Stability.PhiLMode = PhiL2 задает φ_l = 2; Auto определяет его по нагрузкам с ограничением 1...2.</t>
  </si>
  <si>
    <t>6. СП 35 при большом эксцентриситете</t>
  </si>
  <si>
    <t>При |e_c| &gt; r применяются критическая сила и увеличение момента. Коэффициент длительности считается по моментам относительно наиболее растянутой или наименее сжатой грани бетона:</t>
  </si>
  <si>
    <t>M - полный момент относительно этой грани, M_l - его постоянная часть. При противоположных знаках: если |e_c| ≤ 0,1h, берется φ_l = 1, иначе 1,05. Настройка Config Stability.PhiLMode = PhiL2 принимает</t>
  </si>
  <si>
    <t>2.</t>
  </si>
  <si>
    <t>δ - относительная величина для жесткости; R_b - сопротивление бетона сжатию в МПа из настройки Config Concrete.R.ULS(I), колонки сжатия.</t>
  </si>
  <si>
    <t>φ_p задается настройкой Stability.SP35.PhiP.</t>
  </si>
  <si>
    <t>k_1 учитывает бетонный вклад в условную жесткость.</t>
  </si>
  <si>
    <t>D - условная жесткость этой ветви; модули E_b/E_s и инерции I_b/I_s имеют тот же смысл, что выше.</t>
  </si>
  <si>
    <t>В этой формуле СП 35 нет дополнительного множителя π². Коэффициент η определяется как N_cr/(N_cr - N), расчетный момент - η·N·e_c.</t>
  </si>
  <si>
    <t>Проверяется отношение N/N_cr. Его предел задается на Config настройкой Stability.SP35.NOverNcrLimit; запас равен этому пределу, умноженному на N_cr/N. При запасе меньше 1 устойчивость не проходит.</t>
  </si>
  <si>
    <t>7. СП 35 при малом эксцентриситете</t>
  </si>
  <si>
    <t>При |e_c| ≤ r коэффициенты берутся из таблицы 7.21 на Config. φ_m - коэффициент кратковременной нагрузки, φ_l - длительной; они интерполируются по гибкости l_0/i и, для φ_m, по отношению |e_c|/r.</t>
  </si>
  <si>
    <t>q_l - доля постоянной сжимающей силы из таблицы нагрузок для устойчивости. Она не является табличным коэффициентом φ_l.</t>
  </si>
  <si>
    <t>φ_m и φ_l принимаются по таблице 7.21; φ_ml - их отношение.</t>
  </si>
  <si>
    <t>φ - итоговый коэффициент снижения несущей способности с учетом постоянной части. При ее отсутствии он равен φ_m, при полностью постоянной нагрузке - φ_l.</t>
  </si>
  <si>
    <t>N_ult,stab - предельная сила по устойчивости; R_sc задается в Steel.R.ULS(I). A_b,stab - бетонная площадь с поправкой данной ветви; A_s - площадь арматуры.</t>
  </si>
  <si>
    <t>Если A_s больше 3% площади бетона, бетонный вклад уменьшается на A_s. Это поправка только данной формулы, не повторное вычитание арматуры из приведенного сечения. Настройка Config Stability.PhiLMode</t>
  </si>
  <si>
    <t>здесь не заменяет табличный φ_l.</t>
  </si>
  <si>
    <t>SF_stab - коэффициент запаса устойчивости. Если он меньше 1, полная сила превышает найденный предел.</t>
  </si>
  <si>
    <t>8. Результаты проверки</t>
  </si>
  <si>
    <t>Подробная таблица показывает итоги, данные обеих главных плоскостей и только выбранный нормативный блок. При растяжении без сжатой силы проверка устойчивости неприменима и получает N/A.</t>
  </si>
  <si>
    <t>Моменты приведены по главным осям, по центральным осям X/Y и в пользовательской точке. OUTPUT и пользовательские знаки выбираются на Config в таблицах единиц и знаков. Комментарий показывает ветвь,</t>
  </si>
  <si>
    <t>причину отказа или ошибку исходных данных.</t>
  </si>
  <si>
    <t>Справка по настройкам Config и листа «Сечения»</t>
  </si>
  <si>
    <t>Нормативные источники</t>
  </si>
  <si>
    <t>СП 63.13330.2018</t>
  </si>
  <si>
    <t>Бетонные и железобетонные конструкции. Основные положения. СНиП 52-01-2003 (с Изменениями № 1, 2).</t>
  </si>
  <si>
    <t>СП 35.13330.2011</t>
  </si>
  <si>
    <t>Мосты и трубы. Актуализированная редакция СНиП 2.05.03-84* (с Изменениями № 1–5).</t>
  </si>
  <si>
    <t>Пособие к СП 35 (2017)</t>
  </si>
  <si>
    <t>Методическое пособие. Методические рекомендации по применению СП 35.13330.2011 «СНиП 2.05.03-84* Мосты и трубы» (2017).</t>
  </si>
  <si>
    <t>Словарь пользовательских статусов</t>
  </si>
  <si>
    <t>OK</t>
  </si>
  <si>
    <t>Расчет этой проверки выполнен успешно. Для прямого НДС равновесие найдено внутри физической диаграммы материала; для прочности или трещин проверка прошла.</t>
  </si>
  <si>
    <t>FAIL</t>
  </si>
  <si>
    <t>Инженерная проверка не проходит: превышен физический предел, допустимая ширина трещины или напряжение по продольным трещинам. Для прямого НДС также означает найденное равновесие за физическими пределами диаграмм; причину поясняет комментарий.</t>
  </si>
  <si>
    <t>BaseFail</t>
  </si>
  <si>
    <t>Постоянная часть выбранного пути уже не проходит физический критерий при λ = 0; λ - множитель выбранных нагрузок. Это подтвержденный физический отказ, не просто несходимость. При допустимом текущем НДС ширина продолжает рассчитываться; в СП 63 недоступное уточнение дает ψ_s = 1 с предупреждением, если формула выполнена. Подтвержденное отсутствие нормальной трещины имеет статус NotCracked, а не BaseFail.</t>
  </si>
  <si>
    <t>NumFail</t>
  </si>
  <si>
    <t>Численный поиск выполнялся, но программа не смогла надежно найти равновесие или предельную точку. Это не доказательство разрушения; проверьте диагностику, нагрузку, сетку и параметры расчета.</t>
  </si>
  <si>
    <t>InputErr</t>
  </si>
  <si>
    <t>Результат не получен из-за ошибки исходных данных или настройки: обязательная пустая ячейка, неизвестный вариант, недопустимая геометрия, материал, единицы или строка сочетания. Ошибка могла быть обнаружена до запуска либо при подготовке конкретной проверки; место и причина указаны в комментарии.</t>
  </si>
  <si>
    <t>CalcErr</t>
  </si>
  <si>
    <t>Нарушен внутренний контракт расчета или произошла программная ошибка. Это не физический отказ и не обычная несходимость. Сохраните комментарий и подробную диагностику.</t>
  </si>
  <si>
    <t>N/A</t>
  </si>
  <si>
    <t>Проверка не запрошена, неприменима либо не выполнена из-за отсутствия обязательного предыдущего результата. В последнем случае причина указана в комментарии, а фактический отказ остается в статусе соответствующего НДС или поиска и в общей сводке. N/A само по себе не означает успешную проверку.</t>
  </si>
  <si>
    <t>На листе Config в таблице «Единицы измерения» выберите единицы ввода в столбце INPUT и единицы результатов в столбце OUTPUT. Столбец INTERNAL показывает постоянные внутренние единицы программы; его не меняйте.</t>
  </si>
  <si>
    <t>Длина задается строкой Length, площадь - Area, сила - Force, момент - Moment, напряжение - Stress, кривизна - Curvature. Ключи этих настроек имеют вид Units.Length.Input и Units.Length.Output; остальные строятся так же по имени строки.</t>
  </si>
  <si>
    <t>Допустимые единицы: Length - mm, cm, m; Area - mm2, cm2, m2; Force - N, kN, tf; Moment - N*mm, kN*m, tf*m; Stress - Pa, kPa, MPa, kgf/cm2, tf/m2; Curvature - 1/mm, 1/m.</t>
  </si>
  <si>
    <t>Внутри используются мм, мм2, Н, Н*мм, МПа и 1/мм. Программа сама переводит ввод и вывод. INPUT и OUTPUT могут отличаться.</t>
  </si>
  <si>
    <t>При смене INPUT уже введенные числа не пересчитываются. Чтобы сохранить ту же задачу, переведите нагрузки, размеры, параметры материалов и размерные настройки Config, включая численные допуски, в новые единицы.</t>
  </si>
  <si>
    <t>Смена OUTPUT не меняет расчетное НДС. Новые результаты записываются в выбранных выходных единицах; координаты сформированного сечения сохраняются в единицах его таблицы и правильно читаются независимо от текущего OUTPUT.</t>
  </si>
  <si>
    <t>Геометрия AutoCAD имеет постоянный масштаб: 1 единица чертежа = 1 мм. Импорт принимает размеры в мм, площади в мм2, инерции в мм4; экспорт геометрии всегда в мм независимо от INPUT/OUTPUT. Настройка Config AutoCAD.Import.MinArea - исключение: введенный порог площади читается в INPUT Area.</t>
  </si>
  <si>
    <t>После импорта можно сменить INPUT/OUTPUT и считать без повторного импорта: сохраненное сечение сохраняет физические размеры, новый Results записывается в текущих OUTPUT. Нагрузки, материалы и настройки Config читаются в текущих INPUT, поэтому их числа при смене единиц нужно пересчитать.</t>
  </si>
  <si>
    <t>Пустая или неизвестная единица - ошибка ввода. Исправьте указанную ячейку Config; значение шаблона вместо нее не подставляется.</t>
  </si>
  <si>
    <t>На Config в таблице «Система знаков» выберите правила в колонке USER: Sign.N.User - для силы N, Sign.Mx.User и Sign.My.User - для моментов Mx и My. Один пользовательский выбор действует при вводе и выводе. INTERNAL показывает фиксированное внутреннее правило.</t>
  </si>
  <si>
    <t>Для N вариант Compression означает, что положительное пользовательское число задает сжатие; Tension - растяжение. Для Mx вариант +Y tension означает растяжение стороны +Y при положительном моменте, -Y tension - стороны -Y. Для My аналогично выбирается +X или -X.</t>
  </si>
  <si>
    <t>Напряжения Stress и деформации Strain всегда сохраняют физический знак: плюс - растяжение, минус - сжатие. Кривизны KappaX/KappaY описывают поле деформаций во внутренних осях; смена пользовательского знака момента их повторно не переворачивает.</t>
  </si>
  <si>
    <t>Цвета показывают физическое состояние бетона и арматуры, а не выбранный знак нагрузки. Положительные запасы, жесткости и пределы тоже не меняют знак.</t>
  </si>
  <si>
    <t>Пустое или неизвестное правило нужно исправить в указанной ячейке. Старый Results относится к знакам последнего расчета; для результатов в новых знаках выполните расчет заново.</t>
  </si>
  <si>
    <t>Внутри сжатие отрицательное, растяжение положительное согласно СП 63 п. 8.1.22. Настройки пользовательских знаков эту математику не меняют.</t>
  </si>
  <si>
    <t>Сначала нажмите «Сформировать сечение»: программа построит его по параметрам листа «Сечения» или импортирует из AutoCAD согласно Geometry.Source. Затем задайте сочетания на Config и нажмите «Выполнить расчёт». Расчёт использует сохранённое сечение; после изменения геометрии его нужно сформировать заново.</t>
  </si>
  <si>
    <t>CombinationID - идентификатор сочетания; N, Mx и My вводятся в INPUT и пользовательской системе знаков. Пустые Mx/My принимаются равными 0.</t>
  </si>
  <si>
    <t>Пустой CombinationID отключает строку, даже если нагрузки заполнены: сохраните их и верните номер, когда сочетание снова понадобится. Номер с нулевыми N, Mx и My также пропускается без ошибки. При заполненном номере и хотя бы одной ненулевой нагрузке выполняется обычный расчёт. Если активных сочетаний нет, расчёт не запускается, прежние результаты остаются на листе.</t>
  </si>
  <si>
    <t>ProfileId выбирает профиль по имени Config Profile.DisplayName. Профиль задает запрошенные проверки и модели материалов, а не очередность действий программы. Comment - ваше пояснение; оно попадет в сводку и заголовок схемы.</t>
  </si>
  <si>
    <t>LoadPath - общий путь для несущей способности и образования трещины. λ - множитель, которым увеличиваются выбранные нагрузки. При λ = 1 это исходное сочетание; остальные составляющие выбранного пути сохраняются.</t>
  </si>
  <si>
    <t>Auto выбирает путь по нагрузкам: только N - λ*N; только Mx - λ*Mx; только My - λ*My; оба момента без N - λ*Mxy. Моменты по двум осям считаются одним изгибным действием.</t>
  </si>
  <si>
    <t>При N вместе с моментами Auto сначала пробует путь по моментам, затем λ*N, затем λ*NMxy, если предыдущая попытка не дала предельную точку. Найденный предел с λ &lt; 1 завершает поиск: это результат для нагрузки выше предела, а не неудачная попытка.</t>
  </si>
  <si>
    <t>Пустой LoadPath равен Auto, в том числе пустой результат формулы. Неизвестный вариант и ошибка формулы требуют исправления. Явно выбранный путь не заменяется другим.</t>
  </si>
  <si>
    <t>Момент от смещенной продольной силы масштабируется вместе с N. Смещения задайте на Config в Load.ReferenceOffsetX и Load.ReferenceOffsetY. Например при λ*N пользовательские Mx/My постоянны, а моменты от смещенной силы меняются вместе с ней.</t>
  </si>
  <si>
    <t>Ненулевые малые нагрузки не исчезают из пути из-за допусков равновесия. Для специального обнуления малых моментов есть Config Calculation.ZeroMomentPerDepth; 0 выключает это правило.</t>
  </si>
  <si>
    <t>Численные способы поиска задаются отдельно на Config: Capacity.SolutionStrategy - для несущей способности, SLS.Crack.InitiationSolutionStrategy - для образования трещины. Их описание приведено в соответствующих методических разделах.</t>
  </si>
  <si>
    <t>В Results показываются принятый путь и причина отказа. BaseFail - физический отказ постоянной части пути; NumFail - численная неудача. NotCracked означает подтвержденное отсутствие нормальной трещины при текущей нагрузке. Неудачная проба большей нагрузки не делает текущее НДС отказавшим.</t>
  </si>
  <si>
    <t>В шаблоне 30 строк, но можно изменить их количество; оставьте хотя бы одну. Расширяйте именно именованный диапазон rngLoadCombinations через Формулы → Диспетчер имен или вставкой ячеек внутри таблицы. Не вставляйте целую строку листа, если рядом есть другие таблицы.</t>
  </si>
  <si>
    <t>На Results между блоками нужны две пустые строки. Если сочетания не помещаются, сообщение укажет, какие именованные блоки нужно сдвинуть. Сохраняйте имена диапазонов; их адрес можно менять через Диспетчер имен.</t>
  </si>
  <si>
    <t>Варианты LoadPath</t>
  </si>
  <si>
    <t>Путь</t>
  </si>
  <si>
    <t>Масштабируемые составляющие</t>
  </si>
  <si>
    <t>Постоянные составляющие</t>
  </si>
  <si>
    <t>Условие применимости</t>
  </si>
  <si>
    <t>Недопустимый случай</t>
  </si>
  <si>
    <t>Зависит от ненулевых N, Mx/My.</t>
  </si>
  <si>
    <t>Зависит от выбранного пути.</t>
  </si>
  <si>
    <t>Хотя бы одну ненулевую нагрузку.</t>
  </si>
  <si>
    <t>Для полностью нулевого сочетания.</t>
  </si>
  <si>
    <t>λ*Mx</t>
  </si>
  <si>
    <t>Пользовательский Mx.</t>
  </si>
  <si>
    <t>N, My и моменты от смещения N.</t>
  </si>
  <si>
    <t>Ненулевой Mx.</t>
  </si>
  <si>
    <t>При Mx = 0.</t>
  </si>
  <si>
    <t>λ*My</t>
  </si>
  <si>
    <t>Пользовательский My.</t>
  </si>
  <si>
    <t>N, Mx и моменты от смещения N.</t>
  </si>
  <si>
    <t>Ненулевой My.</t>
  </si>
  <si>
    <t>При My = 0.</t>
  </si>
  <si>
    <t>λ*Mxy</t>
  </si>
  <si>
    <t>Оба пользовательских момента.</t>
  </si>
  <si>
    <t>N и моменты от смещения N.</t>
  </si>
  <si>
    <t>Ненулевой Mx или My.</t>
  </si>
  <si>
    <t>При Mx = My = 0.</t>
  </si>
  <si>
    <t>λ*N</t>
  </si>
  <si>
    <t>N и моменты от ее смещения.</t>
  </si>
  <si>
    <t>Пользовательские Mx/My.</t>
  </si>
  <si>
    <t>Ненулевую N.</t>
  </si>
  <si>
    <t>При N = 0.</t>
  </si>
  <si>
    <t>λ*NMxy</t>
  </si>
  <si>
    <t>Все нагрузки, включая моменты от смещения N.</t>
  </si>
  <si>
    <t>Ничего.</t>
  </si>
  <si>
    <t>На Config в таблице «Нагрузки для устойчивости» задайте дополнительную часть каждого сочетания. Для СП 63 это постоянные + длительные нагрузки, для СП 35 - постоянные. Методика выбирается настройкой Config Stability.Code.</t>
  </si>
  <si>
    <t>CombinationID связывает строку с полным сочетанием по имени, а не по номеру строки. N - сила, Mx/My - моменты; они вводятся в тех же INPUT и знаках и относятся к той же точке приложения. Смещения на Config задают Load.ReferenceOffsetX и Load.ReferenceOffsetY.</t>
  </si>
  <si>
    <t>При включённой устойчивости отсутствие нужного CombinationID даёт InputErr. В найденной строке пустые N, Mx и My означают 0; текст и ошибки формул недопустимы. При повторе ID берётся первая строка.</t>
  </si>
  <si>
    <t>Таблица используется при Calculation.Stability.Enabled = Yes. Выделение длительной части и проверка состава сочетания выполняются пользователем; автоматическое ограничение полной нагрузкой не предусмотрено.</t>
  </si>
  <si>
    <t>Ошибка этой таблицы дает InputErr по устойчивости с местом исправления. Прочность и трещины продолжаются с исходными усилиями; это не означает, что устойчивость проверена успешно.</t>
  </si>
  <si>
    <t>Таблица 7.21 СП 35</t>
  </si>
  <si>
    <t>На Config таблица 7.21 СП 35 содержит коэффициенты для устойчивости при малом эксцентриситете. Для поддерживаемой ненапрягаемой арматуры используются верхние значения нормативной таблицы.</t>
  </si>
  <si>
    <t>l_0/i - гибкость: расчетная длина l_0, деленная на радиус инерции i. φ_m - коэффициент для кратковременной нагрузки, φ_l - для длительной. Индексы m/l обозначают эти две табличные величины.</t>
  </si>
  <si>
    <t>Расчетные колонки l_0/i, φ_m и φ_l должны содержать положительные числа. Гибкость должна строго возрастать сверху вниз. Пустое число или ошибка формулы требуют исправления указанной ячейки.</t>
  </si>
  <si>
    <t>l_0/b и l_0/d - справочные колонки; b и d обозначают размеры из нормативной таблицы. Они не участвуют в расчете. Промежуточные значения определяются линейной интерполяцией между соседними строками и колонками.</t>
  </si>
  <si>
    <t>Последняя строка служит для очень большой гибкости. При сборке она заполнена коэффициентами последней нормативной строки; измененные значения должны быть обоснованы пользователем.</t>
  </si>
  <si>
    <t>Таблица используется только в соответствующей ветви СП 35. В других ветвях она не меняет результат. Формула предельной силы и поправка при большой доле арматуры объяснены в разделе устойчивости.</t>
  </si>
  <si>
    <t>Параметры бетона</t>
  </si>
  <si>
    <t>На Config задайте уже принятые характеристики бетона с учетом нужных коэффициентов условий работы. Программа не умножает их повторно.</t>
  </si>
  <si>
    <t>Concrete.R.ULS(I) задает R_b и R_bt для I группы; Concrete.R.SLS(II) - R_b,ser и R_bt,ser для II группы. Колонки соответствуют сжатию и растяжению.</t>
  </si>
  <si>
    <t>Настройка Concrete.E задает E_b - начальный модуль сжатия и E_bt - растяжения. По СП 63 п. 6.1.15 они равны. Раздельные колонки позволяют явно задать обе ветви. Модуль сдвига G = 0,4E_b не заменяет E_bt.</t>
  </si>
  <si>
    <t>Concrete.TwoThreeLine.Eb2 задает предельные деформации ε_b2 и ε_bt2 сжатой и растянутой ветвей.</t>
  </si>
  <si>
    <t>TwoLine означает двухлинейную диаграмму, ThreeLine - трехлинейную. Вид выбирается на Config настройками профиля MaterialModel.Strength.ConcreteDiagram, MaterialModel.CrackInitiation.ConcreteDiagram и MaterialModel.CrackedState.ConcreteDiagram для соответствующей проверки.</t>
  </si>
  <si>
    <t>Сопротивления и модули вводятся в INPUT Stress - единице напряжения. Деформации безразмерны. Серые контрольные точки и графики нужны для проверки человеком, а не для ручного задания расчетной кривой.</t>
  </si>
  <si>
    <t>Нормативные ссылки: СП 63 пп. 6.1.14, 6.1.20-6.1.24 и 6.1.26. Настройка Concrete.Rb.mc2 отдельно задает допустимое сжатие для проверки продольных трещин.</t>
  </si>
  <si>
    <t>Параметры арматуры</t>
  </si>
  <si>
    <t>На Config задайте характеристики обычной ненапрягаемой арматуры. Разные материалы арматуры в одном сечении эта версия не поддерживает.</t>
  </si>
  <si>
    <t>Steel.R.ULS(I) задает R_sc и R_s для I группы; Steel.R.SLS(II) - R_sc,ser и R_s,ser для II группы. Раздельное R_sc,ser предусмотрено программой; в шаблоне принято R_sc,ser = R_s,ser.</t>
  </si>
  <si>
    <t>Настройка Steel.E задает E_sc и E_s - модули сжатой и растянутой арматуры. По СП 63 п. 6.2.12 они равны. Сопротивления и модули вводятся в INPUT Stress - единице напряжения.</t>
  </si>
  <si>
    <t>Steel.TwoLine.Es2 и Steel.ThreeLine.Es2 задают предельные деформации ε_sc2 и ε_s2 соответствующей диаграммы.</t>
  </si>
  <si>
    <t>TwoLine означает двухлинейную диаграмму, ThreeLine - трехлинейную. Вид выбирается на Config настройками профиля MaterialModel.Strength.SteelDiagram, MaterialModel.CrackInitiation.SteelDiagram и MaterialModel.CrackedState.SteelDiagram для соответствующего расчета.</t>
  </si>
  <si>
    <t>По СП 63 п. 6.2.13 TwoLine относится к физическому пределу текучести, ThreeLine - к условному. Производные точки строятся по пп. 6.2.11, 6.2.14 и 6.2.15; форму можно проверить по контрольным таблицам Config.</t>
  </si>
  <si>
    <t>Все перечисленные здесь настройки задаются на Config в таблице расчетных профилей. Каждая колонка PR1...PR4 - отдельный профиль. Profile.DisplayName задает его имя для выбора в сочетании, Profile.Description - короткое пояснение.</t>
  </si>
  <si>
    <t>Назначьте профиль строке сочетания в столбце ProfileId. Само заполнение колонки профиля расчет не запускает.</t>
  </si>
  <si>
    <t>Включите нужные проверки значением Yes, остальные отключите значением No. Calculation.Strength.DirectState задает текущее НДС по прочности, Calculation.Strength.Capacity — несущую способность, Calculation.Crack.Width — нормальные и продольные трещины, Calculation.Stability.Enabled — устойчивость и продольный изгиб.</t>
  </si>
  <si>
    <t>Если устойчивость не проходит, остальные запрошенные проверки продолжаются с исходными усилиями. Отказ устойчивости остается в общей сводке, даже если прочность или трещины прошли. При успешной проверке дальше используются усилия с учетом продольного изгиба.</t>
  </si>
  <si>
    <t>MaterialModel.Stability.ValueSet выбирает характеристики для устойчивости; нормативный вариант - ULS(I). Диаграммы этой проверке не назначаются.</t>
  </si>
  <si>
    <t>Для прочности настройка MaterialModel.Strength.ValueSet выбирает характеристики, MaterialModel.Strength.ConcreteDiagram и MaterialModel.Strength.SteelDiagram - диаграммы, MaterialModel.Strength.ConcreteTension - работу растянутого бетона.</t>
  </si>
  <si>
    <t>Для образования трещины эти четыре настройки начинаются с MaterialModel.CrackInitiation, для текущего НДС с трещинами - с MaterialModel.CrackedState. Полные ключи указаны в строках Config. При включенных трещинах обе модели обязательны.</t>
  </si>
  <si>
    <t>TwoLine означает двухлинейную диаграмму, ThreeLine — трехлинейную. Ignore исключает растянутую ветвь бетона, UseDiagram учитывает ее. Для трещин применяется SLS(II): образование проверяется с растянутым бетоном, текущее НДС — без него.</t>
  </si>
  <si>
    <t>Visualization.State выбирает состояние для схемы и AutoCAD: StrengthState - текущее по прочности; CapacityState - предельное; PreCrackState - перед образованием трещины; PostCrackState - сразу после; CrackedState - текущее с отключенным растянутым бетоном.</t>
  </si>
  <si>
    <t>Visualization.Quantity выбирает Stress - напряжения или Strain - деформации. Visualization.StressPrecision и Visualization.StrainPrecision задают число знаков после запятой в подписях, целое от 0 до 10. Они не округляют расчетные данные Results.</t>
  </si>
  <si>
    <t>Если выбранное состояние не получено, схема и экспорт сообщат причину, но не пересчитают его сами и не подменят другим. Без пригодной точки образования нет соответствующих PreCrackState/PostCrackState; текущее состояние рассчитывается независимо.</t>
  </si>
  <si>
    <t>Пустые и неизвестные активные настройки требуют исправления. Сообщение укажет профиль, точный ключ и текущую ячейку. Программа не выбирает модель вместо пользователя.</t>
  </si>
  <si>
    <t>Таблицы на Config показывают точки двухлинейных TwoLine и трехлинейных ThreeLine диаграмм, полученные из введенных параметров бетона и арматуры. Соседние графики помогают проверить их форму.</t>
  </si>
  <si>
    <t>ε - относительная деформация, безразмерная; σ - напряжение в INPUT Stress. Единицу задает Config Units.Stress.Input. OUTPUT Stress не меняет эту контрольную таблицу.</t>
  </si>
  <si>
    <t>Расчет строит диаграммы по параметрам материалов, а не читает эти контрольные точки. Не редактируйте формулы таблицы: результаты от этого не изменятся, но контрольный график станет неверным.</t>
  </si>
  <si>
    <t>На графиках показаны диаграммы I группы предельных состояний. Материальные модели конкретного расчета выбирайте на Config в расчетных профилях.</t>
  </si>
  <si>
    <t>Таблица «Настройки оформления схемы» на Config управляет размерами, подписями арматуры и толщиной границ сечения на Excel-схеме. Колонка арматуры соответствует ключам Plot.RebarLabels.*, колонка размеров - Plot.Dimensions.*. Звездочка означает имя строки: например, Enabled дает Plot.RebarLabels.Enabled или Plot.Dimensions.Enabled.</t>
  </si>
  <si>
    <t>В строке Enabled выберите Yes, чтобы показать соответствующие подписи, или No, чтобы скрыть их. При No остальные параметры этого столбца не используются. Эти настройки не меняют расчет и экспорт в AutoCAD.</t>
  </si>
  <si>
    <t>Offset — базовый отступ в мм от бетона до размерной линии или линии подписи арматуры. Для обеих групп он умножается на max(1; D/1000), где D — наибольший габарит сечения в мм. При D ≤ 1000 мм коэффициент равен 1. Placement выбирает сторону подписи арматуры или текста размера.</t>
  </si>
  <si>
    <t>TextUnits выбирает pt - пункты Excel или mm - миллиметры сечения. TextHeight задает высоту текста, TextGap - зазор между текстом и линией в выбранных единицах. При pt размер шрифта почти не зависит от масштаба схемы; при mm он меняется вместе с геометрией.</t>
  </si>
  <si>
    <t>LineWeight - толщина основной линии в пунктах. Plot.RebarLabels.LineEnabled оставляет или убирает короткую линию рядом с подписью. Plot.Dimensions.ExtensionLineWeight задает толщину выносных линий, Plot.Dimensions.ArrowType и Plot.Dimensions.ArrowSize - вид и размер стрелок.</t>
  </si>
  <si>
    <t>Color задает цвет текста и основной линии; Plot.Dimensions.ExtensionLineColor - цвет выносных линий. Формат RGB: три целых компонента 0...255.</t>
  </si>
  <si>
    <t>Включенные подписи требуют корректных применимых настроек: TextHeight и LineWeight больше нуля, Offset и TextGap неотрицательны. Сообщение об ошибке указывает ячейку Config, которую нужно исправить.</t>
  </si>
  <si>
    <t>Как задать сечение и армирование</t>
  </si>
  <si>
    <t>На листе Config выберите Geometry.Source = Generated и нужный тип Geometry.Type. Затем заполните его таблицу на листе «Сечения». В блоке General задаются размеры бетона, в блоке Main — основные ряды арматуры по сторонам, в блоке Extra — второй и третий ряды арматуры. Длины вводятся в единицах INPUT Length. Оранжевым выделены доступные поля ввода, в том числе необязательные.</t>
  </si>
  <si>
    <t>В блоке Main задайте диаметр стержней d и их количество n для каждой нужной стороны. Если любое из этих полей оставить пустым или указать 0, основной ряд арматуры и связанные с ним дополнительные ряды не создаются. Количество стержней n у отверстия HollowRectangle вводить не нужно: оно определяется проекцией наружного ряда. Противоположные стороны настраиваются независимо.</t>
  </si>
  <si>
    <t>Для включённого ряда арматуры заполните поле «До оси» (as): это расстояние от границы бетона до центров стержней, которое должно быть больше половины диаметра d. В полях «Отступ начала» (s0) и «Отступ конца» (s1) задайте отступы вдоль линии раскладки арматуры; если отступ не нужен, укажите 0. Количество стержней должно быть целым положительным числом, для круга — не меньше 2. Направления раскладки указаны в справке соответствующего типа сечения.</t>
  </si>
  <si>
    <t>Дополнительные ряды арматуры задаются в блоке Extra таблицы. Пустое поле «Диаметр 2» (d2) или «Диаметр 3» (d3), а также значение 0 отключают соответствующий ряд арматуры. Если диаметр задан, выберите привязку и положение этого ряда. EachBar создаёт стержни у каждого стержня основного ряда, EverySecondBar — у первого, третьего и следующих нечётных. Оба дополнительных ряда связаны с основным, поэтому третий ряд можно включить без второго. Настройки отключённого ряда не используются.</t>
  </si>
  <si>
    <t>Поля «Смещение 2» (a2) и «Смещение 3» (a3) задают расстояния от основного ряда арматуры до базовых линий дополнительных рядов. Смещение направлено поперёк линии раскладки в бетон: у наружной границы — внутрь сечения, у отверстия — от пустоты в бетон. Пустое поле означает 0. Оба расстояния отсчитываются от основного ряда независимо: например, 100 и 200 не складываются друг с другом.</t>
  </si>
  <si>
    <t>При одинаковом базовом смещении стержни дополнительных рядов располагаются рядом друг с другом. Положение Stacked размещает их вглубь бетона, а SideBySide — вдоль линии раскладки арматуры. При нулевом смещении к этой группе относится и основной стержень; при положительном смещении группа начинается с первого включённого дополнительного ряда. К сумме радиусов соседних стержней добавлены 2,5 мм на выступы арматуры периодического профиля. Расчётные диаметры и площади стержней при этом не меняются.</t>
  </si>
  <si>
    <t>При смещении проверяется весь контур сечения. Если скругление исчезло, соседние участки соединяются без этой дуги. Стержни, которые не попали на допустимую смещённую линию, не добавляются; программа сообщает об этом предупреждением. Если стержни смещённых рядов соседних сторон пересеклись, остаётся первый добавленный стержень, также с предупреждением. Остальные недопустимые пересечения требуют исправления. В подписях арматуры учитываются только фактически добавленные стержни.</t>
  </si>
  <si>
    <t>Нажмите «Сформировать сечение»: геометрия сохранится в Results, а при Plot.Enabled = Yes обновится схема. Проверьте схему и предупреждения, затем нажмите «Выполнить расчёт». После изменения размеров, армирования или сетки сформируйте сечение заново: сами правки входной таблицы не заменяют сохранённую геометрию. В обязательных числовых полях укажите допустимый ноль явно, если величина отсутствует.</t>
  </si>
  <si>
    <t>Для круглого сечения выберите Geometry.Type = Circle. В блоке General таблицы укажите наружный диаметр бетонного сечения D, который должен быть больше 0. В блоках Main и Extra используется одна строка Circle для раскладки арматуры по всей окружности. Отдельные стороны для круга не задаются.</t>
  </si>
  <si>
    <t>Если нужен основной ряд арматуры, в блоке Main задайте диаметр стержней d больше 0 и их целое количество n не меньше 2. Расстояние до оси as должно быть больше d/2 и меньше D/2. В полях концевых отступов s0 и s1 укажите неотрицательные значения. Если арматура не нужна, оставьте поле d или n пустым либо укажите 0; расстояние as и концевые отступы тогда не используются.</t>
  </si>
  <si>
    <t>Раскладка арматуры начинается над центром бетонного сечения, на «12 часах», и идёт по часовой стрелке. При s0 = s1 = 0 стержни равномерно распределяются по полной окружности без повторения начальной точки.</t>
  </si>
  <si>
    <t>Если s0 или s1 больше 0, стержни располагаются по оставшейся дуге, включая оба её конца. Оба отступа отмеряются вдоль окружности центров стержней; их сумма должна быть меньше π·(D − 2as). Чтобы использовать полную окружность, оставьте оба отступа равными 0.</t>
  </si>
  <si>
    <t>Дополнительные ряды арматуры задаются в блоке Extra таблицы, также в строке Circle. Отдельное количество стержней для них не указывается. Положение Stacked направлено к центру бетонного сечения, а SideBySide — по касательной в направлении обхода окружности. Одна подпись арматуры показывает суммарное количество стержней каждого диаметра во всех рядах.</t>
  </si>
  <si>
    <t>Подробнее: общие правила заполнения Main/Extra и формирования сечения.</t>
  </si>
  <si>
    <t>Для клиновидного сечения выберите Geometry.Type = PointedSection. В блоке General таблицы задайте ширину прямой базы B и высоту H больше 0. Для левой стороны Left и правой стороны Right отдельно укажите вынос боковой вершины W и радиус R1 на переходе от верхней и нижней граней к боковой стороне. Значения W и радиусов не могут быть отрицательными; 0 означает отсутствие выноса или скругления.</t>
  </si>
  <si>
    <t>При W = 0 боковая сторона остаётся вертикальной. Радиус R2 этой стороны не используется, поэтому его поле можно оставить пустым. При W &gt; 0 сторона образует выступ из двух наклонных граней, и для его вершины нужно задать радиус R2. Значение R2 = 0 оставляет вершину острой. Левая и правая стороны могут иметь разные параметры.</t>
  </si>
  <si>
    <t>В блоках Main и Extra таблицы строки Top и Bottom задают верхний и нижний ряды арматуры, а Left и Right — ряды по боковым сторонам. Верхний и нижний ряды идут слева направо, оба боковых — сверху вниз. Сверху и снизу арматура располагается на прямом участке между скруглениями, сбоку — по всей боковой линии с её дугами. Отступы s0 и s1 отсчитываются вдоль соответствующей линии раскладки арматуры.</t>
  </si>
  <si>
    <t>Если скругления не помещаются при заданных ширине B, высоте H и выносе W, уменьшите радиусы или увеличьте размеры сечения. Если исчез прямой участок для включённого верхнего или нижнего ряда арматуры, измените радиусы либо отключите этот ряд, указав диаметр d или количество стержней n равным 0. При W = 0 и исчезнувшей вертикальной прямой боковой ряд арматуры может идти по оставшимся дугам.</t>
  </si>
  <si>
    <t>Для пустотелого прямоугольника выберите Geometry.Type = HollowRectangle. В блоке General таблицы задайте наружные ширину B и высоту H, а также ширину Bo и высоту Ho отверстия. Все четыре размера должны быть больше 0. Затем укажите радиусы углов R и Ro и смещения центра отверстия Xo вправо и Yo вверх. Если скругление или смещение не нужно, укажите 0. Отверстие должно целиком помещаться внутри наружного контура.</t>
  </si>
  <si>
    <t>В блоке Main таблицы строки Top, Bottom, Left и Right задают наружные ряды арматуры. Для каждого ряда укажите расстояние as, диаметр d, количество стержней n и концевые отступы s0 и s1. Строки OpeningTop, OpeningBottom, OpeningLeft и OpeningRight задают арматуру по соответствующим сторонам отверстия. Горизонтальные линии раскладки идут слева направо, вертикальные — снизу вверх. По этим направлениям отсчитываются отступы s0 и s1.</t>
  </si>
  <si>
    <t>Количество стержней n у отверстия вводить не нужно: в таблице стоит прочерк, а положения стержней получаются проекцией основного наружного ряда на линию раскладки у отверстия. Если проекция не попала на рабочую длину этой линии, стержень не добавляется. Для включённого ряда арматуры у отверстия задайте собственные d, as, s0 и s1. Без соответствующего наружного ряда он не создаётся. Пустое поле диаметра d или значение 0 отключает этот ряд арматуры.</t>
  </si>
  <si>
    <t>Расстояние до оси as нужно указать для всех четырёх сторон отверстия, даже если их ряды арматуры выключены: эти значения ограничивают линии раскладки у отверстия. Расстояния не могут быть отрицательными, а для включённого ряда as должно быть больше d/2. Дополнительные ряды арматуры необязательны и задаются в блоке Extra отдельно для наружных сторон и сторон отверстия. Если боковая прямая исчезла при включённой арматуре, уменьшите радиус или отступ либо отключите этот боковой ряд арматуры.</t>
  </si>
  <si>
    <t>Для сечения из прямоугольников выберите Geometry.Type = Rectangles. В блоке General таблицы настройка Shape определяет форму: OneRect создаёт один прямоугольник, TwoRect — два смежных прямоугольника. Задайте высоту H1 и ширину B1 первого прямоугольника больше 0. В варианте TwoRect первый прямоугольник находится над вторым.</t>
  </si>
  <si>
    <t>Для варианта TwoRect также задайте положительные высоту H2 и ширину B2 второго прямоугольника. Параметр XOffset смещает левый край верхнего прямоугольника вправо относительно левого края нижнего. При 0 левые края совпадают, отрицательное значение смещает верхний прямоугольник влево. По ширине прямоугольники должны иметь общий участок: −B1 &lt; XOffset &lt; B2.</t>
  </si>
  <si>
    <t>Для варианта OneRect используются только размеры H1 и B1 и строки армирования R1. Размеры H2 и B2, смещение XOffset и все поля строк R2 в блоках Main и Extra не используются, поэтому их можно оставить пустыми.</t>
  </si>
  <si>
    <t>В блоках Main и Extra таблицы строки R1.Top, R1.Bottom, R1.Left и R1.Right задают арматуру по сторонам первого прямоугольника; такие же строки с началом R2 относятся ко второму. Верхние ряды арматуры идут слева направо, нижние — справа налево, левые — снизу вверх, правые — сверху вниз. Отступы s0 и s1 отмеряются от концов полной линии соответствующей грани.</t>
  </si>
  <si>
    <t>Арматуру для каждой строки таблицы задайте отдельно. На общей границе двух прямоугольников ряд арматуры не отключается автоматически. Если он не нужен, укажите для него диаметр d или количество стержней n равным 0. Дополнительные ряды арматуры необязательны; отдельное количество стержней для них не задаётся.</t>
  </si>
  <si>
    <t>Yes включает подробную диагностику выполнения расчета.</t>
  </si>
  <si>
    <t>Подробная диагностика обновляется при каждом запуске.</t>
  </si>
  <si>
    <t>В отчет попадают основные шаги запуска: чтение настроек, построение геометрии, расчет сочетаний, запись Results и обновление схемы.</t>
  </si>
  <si>
    <t>Для каждого сочетания дополнительно выводятся подробности численного поиска. Объем диагностической информации увеличивается при большом числе сочетаний или долгом поиске решения.</t>
  </si>
  <si>
    <t>No отключает подробную диагностику. Расчетная логика и результаты при этом не меняются.</t>
  </si>
  <si>
    <t>Выберите Yes или No. Если строка настройки потеряна, значение пустое, не распознано или формула содержит ошибку, запуск возвращает ошибку Config с местом и способом исправления; отсутствие отчета молча не подставляется.</t>
  </si>
  <si>
    <t>Yes показывает обычные информационные окна после успешных действий: расчет выполнен, схема обновлена, геометрия импортирована, экспорт в AutoCAD завершен.</t>
  </si>
  <si>
    <t>No отключает информационные окна успешного завершения действий.</t>
  </si>
  <si>
    <t>Ошибки, предупреждения и сообщения о невыполненном действии выводятся независимо от этой настройки.</t>
  </si>
  <si>
    <t>Выберите Yes или No. Кнопки проверяют эту настройку до расчета, очистки, перерисовки, импорта или изменения чертежа. Потерянная строка, пустое или ошибочное значение не включает окна по умолчанию: показывается причина и текущее место ошибки в Config.</t>
  </si>
  <si>
    <t>Excel выводит текущий расчёт на Results. File дополнительно сохраняет полный снимок в одном файле .ndm рядом с книгой; его имя задаётся в Results.SnapshotName. По умолчанию выбран Excel.</t>
  </si>
  <si>
    <t>В обоих режимах сразу после расчёта заполняются все верхние подробные таблицы НДС, несущей способности, трещин и устойчивости. Вывод и схема используют готовые данные в памяти, без повторного чтения листа или файла. Затем оперативные данные расчёта освобождаются.</t>
  </si>
  <si>
    <t>Excel: состояния элементов сохраняются в rngNDMElementResults. Деформации, точка приложения нагрузки и другие сведения сочетаний хранятся обычными читаемыми строками в таблице характеристик; области трещин — в таблице аннотаций. Отдельного архивного диапазона нет. Кнопка «Обновить схему и результаты» в этом режиме обновляет только схему по данным Results; верхние подробные таблицы не восстанавливает и не перезаписывает. Имя снимка не используется. Удалённые или изменённые подробные результаты можно получить заново расчётом.</t>
  </si>
  <si>
    <t>File: файл содержит сетку, контуры, общие геометрические характеристики, использованные диаграммы, все полученные состояния элементов, подробные сводки НДС, несущей способности, трещин и устойчивости, данные сочетаний, области трещин и использованные расчётные профили. На листе остаются общие таблицы и верхние сводки; массив состояний элементов хранится только в файле. Кнопка «Обновить схему и результаты» читает файл выбранного имени и полностью восстанавливает схему и результаты без решения НДС и импорта геометрии. Текущий Config и входные нагрузки не заменяются.</t>
  </si>
  <si>
    <t>Переключение между несколькими сохранёнными расчётами без нового расчёта доступно только в File. Например, сохраните расчёты разных опор под разными именами. Позже выберите File, укажите нужное имя и нажмите «Обновить схему и результаты». Переключение настройки на Excel само по себе не переносит данные из файла на лист: для нового Excel-расчёта запустите расчёт с выбранным Excel.</t>
  </si>
  <si>
    <t>Сетка, геометрические характеристики и фактически использованные диаграммы всегда выводятся на Results, в том числе при загрузке файла. В Excel таблица характеристик содержит также строки сочетаний; в File на листе остаются только общие свойства сечения, остальные данные читаются из файла.</t>
  </si>
  <si>
    <t>При оценке более 60000 строк состояний элементов книга предлагает переключиться на File: это уменьшает размер книги и объём записи на лист. Да меняет настройку и продолжает расчёт; Нет оставляет Excel и продолжает расчёт. Оценка приблизительная: элементы × сочетания × сохраняемые состояния. Если таблица состояний не помещается в предел строк текущего листа с учётом положения диапазона, расчёт не запускается и предлагает выбрать File. Геометрические таблицы выводятся и в режиме File, поэтому для них по-прежнему нужно место на листе.</t>
  </si>
  <si>
    <t>Формат .ndm читается самой книгой, отдельную программу устанавливать не требуется. Требуется настольный Excel для Windows с разрешёнными макросами; Excel в браузере и Excel для Mac не поддерживаются рабочим VBA этой книги. Числа сохраняются без десятичного округления, текст — в Unicode; контрольная сумма выявляет повреждение файла. При переносе книги сохраняйте рядом выбранный файл снимка.</t>
  </si>
  <si>
    <t>Укажите только имя снимка, например «Опора_1», без пути и расширения. Книга автоматически создаёт или читает файл «Опора_1.ndm» в своей папке. Значение используется только в режиме File при сохранении и при загрузке; в Excel оно не влияет на чтение Results. Расширение пользователю вводить не нужно. Ранее сохранённый файл .ndms читается, если рядом нет одноимённого .ndm; новые расчёты записываются в .ndm. При наличии обоих выбран .ndm, и его повреждение не подменяется загрузкой старого файла.</t>
  </si>
  <si>
    <t>Каждый новый расчёт полностью заменяет файл с этим именем новыми согласованными данными. Для сохранения нескольких расчётов задавайте разные имена перед запуском. Один расчёт хранится в одном файле; отдельные файлы для таблиц не создаются.</t>
  </si>
  <si>
    <t>Чтобы открыть прежний расчёт, выберите File, укажите его имя и нажмите «Обновить схему и результаты». Сетка, диаграммы и все подробные результаты будут восстановлены без нового расчёта. Текущий Config и таблица нагрузок при этом не заменяются.</t>
  </si>
  <si>
    <t>Книга проверяет формат, целостность и согласованность снимка до изменения Results. Отсутствующий или повреждённый файл вызывает понятное сообщение; результаты другого расчёта не подставляются автоматически.</t>
  </si>
  <si>
    <t>Не используйте символы пути и запрещённые Windows имена. Перед работой с File сохраните саму книгу в локальную папку.</t>
  </si>
  <si>
    <t>Настройка выбирает, какое сочетание считать Worst в верхней сводке Results.</t>
  </si>
  <si>
    <t>StrengthStrain выбирает сочетание с минимальным запасом по предельным деформациям модели прочности.</t>
  </si>
  <si>
    <t>StrengthCapacity выбирает сочетание с минимальным запасом по найденному множителю несущей способности. Это значение по умолчанию новой книги.</t>
  </si>
  <si>
    <t>Cracks выбирает сочетание с минимальным запасом по нормальным или продольным трещинам среди включенных проверок.</t>
  </si>
  <si>
    <t>Stability выбирает сочетание с минимальным запасом по расчету продольного изгиба и устойчивости. Для ветви СП 35 с условием N/N_cr ≤ Stability.SP35.NOverNcrLimit запас считается именно относительно этого лимита.</t>
  </si>
  <si>
    <t>Plot.LoadCase = Worst и AutoCAD.Export.CombinationID = Worst не пересчитывают критерий самостоятельно: они читают уже выбранное сочетание из верхней строки rngBatchSummary.</t>
  </si>
  <si>
    <t>Явно пустое, ошибочное или неизвестное значение этого критерия является ошибкой Config: сочетания не передаются в решатель и получают InputErr с указанием настройки. Другая проверка вместо выбранной молча не подставляется.</t>
  </si>
  <si>
    <t>В разделе [Общие] на Config задайте неотрицательный числовой коэффициент α. Наклон ненулевых плато физических диаграмм бетона и арматуры равен Et = α·E. При α = 0 плато горизонтальное; при α &gt; 0 напряжение на плато изменяется с деформацией.</t>
  </si>
  <si>
    <t>По умолчанию α = 0,001: наклон плато равен 0,001·E, то есть 0,1% от модуля соответствующей ветви. E — Eb/Ebt для сжатого/растянутого бетона и Esc/Es для сжатой/растянутой арматуры. Например, при E = 200000 МПа наклон равен 200 МПа. Это численная настройка программы для улучшения сходимости, а не нормативный коэффициент.</t>
  </si>
  <si>
    <t>Напряжение в начале плато сохраняется; далее его изменение равно α·E·Δε, где Δε — приращение деформации от начала плато. Напряжения и касательная жесткость определяются по одной диаграмме. Увеличение коэффициента сильнее меняет напряжения, несущую способность, образование и раскрытие трещин; улучшение сходимости не гарантируется для любого сочетания.</t>
  </si>
  <si>
    <t>Предельные деформации не изменяются. Выключенный растянутый бетон остается выключенным. Настройка независима от General.DiagramExtension, которое продолжает диаграммы за физическими пределами.</t>
  </si>
  <si>
    <t>Контрольные точки и графики материалов на Config учитывают текущее значение коэффициента. Results сохраняет фактически использованные диаграммы последнего расчета, включая наклон и разрешенное продолжение. После изменения коэффициента выполните расчет заново. Пустая ячейка, отрицательное значение и текст вместо числа недопустимы.</t>
  </si>
  <si>
    <t>Yes линейно продолжает активные ветви за физическими пределами с наклоном 0,01*E без конечной границы деформаций. No использует обычные диаграммы. Выбор обязателен.</t>
  </si>
  <si>
    <t>Физические сопротивления и предельные деформации от этого не растут. Равновесие только в продолженной части не является допустимым состоянием; оно может помочь подтвердить BaseFail - отказ постоянной части выбранного пути - вместо численной неудачи NumFail.</t>
  </si>
  <si>
    <t>Выключенный растянутый бетон остается выключенным. Для найденного состояния ExtUsed = Yes показывает фактическое использование продолженной части. Промежуточная итерация вне предела с возвратом в физический диапазон сама по себе не делает результат отказавшим.</t>
  </si>
  <si>
    <t>Настройка действует при расчёте прочности, несущей способности и трещин; формулы устойчивости не меняются. Физическое равновесие при Yes/No должно совпадать в пределах точности. В Results выводится участок диаграммы, охватывающий деформации всех найденных НДС с этой моделью. Границы вывода не ограничивают расчёт.</t>
  </si>
  <si>
    <t>Введите неотрицательное число: 0 отключает инженерное зануление, положительное число задает порог. Отрицательное число, пустая ячейка, TODO, ошибка формулы и потерянная строка дают InputErr с текущим адресом или разделом для восстановления. Значение по умолчанию вместо ошибочного ввода не подставляется.</t>
  </si>
  <si>
    <t>Инженерный порог обнуления малых моментов после переноса усилий, поворота осей и учета устойчивости. Исключает влияние численных остатков на выбор расчетной ветви.</t>
  </si>
  <si>
    <t>Порог для каждой плоскости считается так: M_tol = Calculation.ZeroMomentPerDepth · h.</t>
  </si>
  <si>
    <t>h - бетонный габарит сечения в рассматриваемой плоскости. Для Mx берется размер бетона по Y, для My - размер по X. В расчете устойчивости после перехода в главные оси используются h1 и h2.</t>
  </si>
  <si>
    <t>Значение вводится в текущих INPUT-единицах момент/длина. При стандартных единицах tf*m и mm значение 0.0005 означает 0.5 tf*m/m.</t>
  </si>
  <si>
    <t>Если |M| ≤ M_tol, программа зануляет момент до выбора расчетной ветки DirectState, Capacity, Crack или Stability.</t>
  </si>
  <si>
    <t>Порог не является допуском равновесия. Завышенное значение исключает из расчета реальные малые моменты и эксцентриситеты; при их проверке порог следует уменьшить или отключить.</t>
  </si>
  <si>
    <t>Источник обязателен: выберите Generated или AutoCAD. Отсутствующая строка, пустая ячейка, TODO и неизвестное значение являются ошибкой ввода; программа не выбирает Generated вместо пользователя.</t>
  </si>
  <si>
    <t>Generated - параметрическое построение бетонной сетки, арматуры и аннотаций для Circle, PointedSection, HollowRectangle и Rectangles.</t>
  </si>
  <si>
    <t>Для любого источника сначала нажмите «Сформировать сечение». В режиме AutoCAD используется активный чертёж. Бетон берется из Region на AutoCAD.Common.ConcreteLayer. Если этот слой пуст, сетка автоматически строится по наружному контуру и заданным отверстиям с Mesh.StepX, Mesh.StepY и Mesh.BoundarySubdivisions. Арматура в обоих вариантах импортируется из Region на AutoCAD.Common.RebarLayer. Полный снимок сохраняется в Results. Схема обновляется автоматически, если Plot.Enabled = Yes.</t>
  </si>
  <si>
    <t>Кнопка «Выполнить расчет» читает сохранённую геометрию из Results и текущие расчётные настройки. Размеры и подписи на схеме для вычислений не требуются. После изменения размеров сечения, армирования, сетки или чертежа сначала заново сформируйте сечение. До этого расчёт использует прежнюю геометрию независимо от Geometry.Source и Geometry.Type.</t>
  </si>
  <si>
    <t>Геометрия AutoCAD считается заданной в мм: координаты и размеры - мм, площади - мм2, инерции - мм4. Чертеж для импорта нужно готовить в миллиметрах; INPUT не задает коэффициент масштаба геометрии. После импорта программа работает с этим сечением так же, как с геометрией, построенной внутри книги.</t>
  </si>
  <si>
    <t>У импортированной из AutoCAD сетки обычно нет сведений о смысловых гранях и группах арматуры. Поэтому программа сохраняет фактические элементы и результаты, но не пытается угадывать специальные подписи граней по координатам.</t>
  </si>
  <si>
    <t>Доступны Circle, PointedSection, HollowRectangle и Rectangles. На листе «Сечения» каждому типу соответствует своя таблица с геометрией и армированием. При смене выбранного типа данные остальных сечений сохраняются. Оранжевым выделены доступные поля ввода, включая необязательные.</t>
  </si>
  <si>
    <t>При Geometry.Source = Generated выберите тип сечения и заполните все используемые размеры его формы. Пустая ячейка, TODO, ошибка формулы, нечисловое значение или потерянная строка не заменяются размерами шаблона. Сообщение указывает настройку и ее фактическую ячейку; для отсутствующей строки указывается раздел, где ее нужно восстановить.</t>
  </si>
  <si>
    <t>Не используется при Geometry.Source = AutoCAD: форму задают импортированные элементы либо точные наружные контуры и отверстия.</t>
  </si>
  <si>
    <t>Если для выбранной формы нет специальных аннотаций, расчет все равно выполняется. На схеме будут показаны геометрия и расчетные значения без этих дополнительных подписей.</t>
  </si>
  <si>
    <t>Выберите Auto 0.05, Auto 0.1, Auto 0.2 или User. По умолчанию установлен Auto 0.1. Настройка применяется при формировании сечения по параметрам и при создании сетки по контурам AutoCAD; готовые бетонные элементы AutoCAD не разбиваются заново.</t>
  </si>
  <si>
    <t>В Auto программа берёт меньший из двух полных габаритов бетонного сечения по осям X и Y и умножает его на выбранный коэффициент. Шаг одинаков по обеим осям: h = min(B, H) · k. Например, для габаритов 300 × 500 мм режим Auto 0.1 даёт шаг 30 × 30 мм.</t>
  </si>
  <si>
    <t>Габариты определяются по точным наружным контурам с учётом положения и поворота сечения, а не по отверстию или отдельной стенке. Ручные Mesh.StepX и Mesh.StepY в Auto не используются и не перезаписываются.</t>
  </si>
  <si>
    <t>В режиме User программа использует именно два ручных шага Mesh.StepX и Mesh.StepY в единицах INPUT Length. Задайте оба положительными числами; они могут различаться.</t>
  </si>
  <si>
    <t>Mesh.BoundarySubdivisions работает в Auto и User одинаково: после выбора основного шага граничные ячейки дробятся существующим алгоритмом. По умолчанию установлено 2, то есть по две подъячейки вдоль каждой оси граничной ячейки.</t>
  </si>
  <si>
    <t>Меньший коэффициент создаёт более мелкую сетку и обычно увеличивает время расчёта. Это способ выбора дискретизации, а не нормативный коэффициент. После изменения режима или размеров заново нажмите «Сформировать сечение».</t>
  </si>
  <si>
    <t>Mesh.StepX задает шаг бетонной сетки по X, Mesh.StepY - шаг по Y. Если значения равны, элементы сетки квадратные; если отличаются, генератор строит прямоугольные бетонные элементы.</t>
  </si>
  <si>
    <t>При Mesh.StepMode = User задайте оба шага положительными числами. Пустая ячейка, TODO и отсутствие одного из ключей являются ошибкой ввода: второй шаг не копируется из первого и не заменяется значением по умолчанию. В Auto оба ручных поля сохраняются, но не читаются; основной шаг выбирается по меньшему габариту сечения.</t>
  </si>
  <si>
    <t>Меньшие шаги повышают точность описания контура, площади, центра тяжести, главных осей и распределения напряжений, но увеличивают число бетонных элементов и время расчета.</t>
  </si>
  <si>
    <t>Площадь полной ячейки: A_cell = Mesh.StepX · Mesh.StepY, где A_cell - площадь одного бетонного элемента сетки.</t>
  </si>
  <si>
    <t>Для граничной ячейки сначала считается доля q = n_inside·n_total⁻¹, затем A_boundary = q · Mesh.StepX · Mesh.StepY. Здесь n_inside - число подъячеек внутри контура, n_total - общее число подъячеек в проверяемой ячейке.</t>
  </si>
  <si>
    <t>Числа вводятся в текущей INPUT-единице длины. Эквивалентные записи для внутреннего шага 50 mm: 50 при Units.Length.Input = mm, 5 при cm или 0.05 при m.</t>
  </si>
  <si>
    <t>Mesh.StepX и Mesh.StepY - численные параметры дискретизации НДМ, а не коэффициенты СП. Их выбирают по требуемой точности, форме сечения и приемлемому времени расчета.</t>
  </si>
  <si>
    <t>При Mesh.StepMode = User задайте положительный шаг по Y в INPUT-единице длины; он не копируется из Mesh.StepX. В Auto это поле сохраняется, но не используется. Общие правила выбора шага и точности сетки приведены в разделе Mesh.StepX.</t>
  </si>
  <si>
    <t>При Generated и генерации бетона по контурам AutoCAD обязательно целое число не меньше 1. По умолчанию установлено 2. Дробление работает одинаково при автоматическом и ручном выборе основного шага Mesh.StepMode. Отсутствующая строка, пустота, TODO, ошибка формулы, дробное, нулевое или отрицательное значение являются ошибкой ввода.</t>
  </si>
  <si>
    <t>Значение 1 означает быстрый режим: граничная ячейка проверяется по центру. Значение больше 1 делит граничную ячейку на более мелкие части и считает, какая доля попала внутрь сечения.</t>
  </si>
  <si>
    <t>Если шаг не делит габарит целиком, последние базовые ячейки могут пересекать границу, даже когда их центр уже за габаритом. При разбиении учитываются все центры подъячеек, попавшие в бетон; положение центра базовой ячейки само по себе не исключает ее внутреннюю часть.</t>
  </si>
  <si>
    <t>Учитываются все заданные отверстия и заходы наружного контура внутрь ячейки. При значении больше 1 такие ячейки уточняются подъячейками, даже если четыре угла находятся в бетоне: небольшой проем или узкий вырез могут проходить между ними.</t>
  </si>
  <si>
    <t>Приближенная площадь граничной ячейки: A_boundary = q · Mesh.StepX · Mesh.StepY, где q = n_inside·n_total⁻¹. Здесь n_inside - число подъячеек внутри контура, n_total - общее число подъячеек в ячейке.</t>
  </si>
  <si>
    <t>Увеличение числа подъячеек уточняет криволинейные границы и уступы, увеличивая время построения. Достаточность дискретизации проверяется по сходимости геометрических характеристик.</t>
  </si>
  <si>
    <t>Если оценка числа элементов с учетом подъячеек не помещается в размер массива, построение отклоняется с сообщением: нужно увеличить Mesh.StepX/Mesh.StepY либо уменьшить Mesh.BoundarySubdivisions. Это ограничение представимости данных, а не нормативное ограничение точности.</t>
  </si>
  <si>
    <t>Mesh.BoundarySubdivisions - это численная аппроксимация геометрии. Прямого требования СП к этому параметру нет.</t>
  </si>
  <si>
    <t>Оба смещения обязательны: допускаются конечные положительные, отрицательные и нулевые числа в INPUT-единице длины. Пустота, TODO, ошибка формулы и утраченная строка не означают нулевой эксцентриситет; сообщение указывает действующее поле Config и что нужно исправить.</t>
  </si>
  <si>
    <t>Если Load.ReferenceOffsetX = 0 и Load.ReferenceOffsetY = 0, заданные N, Mx и My относятся к центру тяжести бетонного сечения без учета продольной арматуры. Техническое начало координат встроенной формы на физический результат не влияет.</t>
  </si>
  <si>
    <t>Смещения учитываются при переносе усилий к расчетной точке. Изменение Load.ReferenceOffsetX/Y изменяет моменты от эксцентриситета N.</t>
  </si>
  <si>
    <t>Число вводится в текущей INPUT-единице длины. Например эксцентриситет 100 mm задается как 100 при mm, 10 при cm или 0.1 при m.</t>
  </si>
  <si>
    <t>Равновесие внутренних усилий НДМ соответствует общей постановке СП 63.13330.2018, п. 8.1.23. Принятая в программе система координат и знаков описана в начале этой справки и на листе Config в блоках Единицы измерения и Система знаков.</t>
  </si>
  <si>
    <t>Практическая проверка: если задана только сила N, а оба смещения равны нулю, нагрузка проходит через центр тяжести бетона. При несимметричной арматуре небольшая кривизна может возникнуть физически: центр приведенного сечения и центр бетона не обязаны совпадать.</t>
  </si>
  <si>
    <t>Смещение по Y отсчитывается от центра тяжести бетона и задаётся независимо от смещения по X. Допустимые значения, единицы и перенос моментов описаны в разделе Load.ReferenceOffsetX.</t>
  </si>
  <si>
    <t>Newton уточняет равновесие по текущей касательной жесткости сечения. Обычно это основной рабочий вариант.</t>
  </si>
  <si>
    <t>Secant использует приближенную зависимость изменения усилий от деформаций и при застое начинает приближение заново. Он полезен для контрольной проверки, но может работать дольше.</t>
  </si>
  <si>
    <t>Искомые параметры плоскости деформаций: ε_0, κ_x и κ_y.</t>
  </si>
  <si>
    <t>Выбор влияет на прямое НДС и пробные состояния поиска LoadMultiplier. UltimateStrain решает отдельную предельную задачу. Пустой или неизвестный метод дает InputErr, а не скрытое переключение.</t>
  </si>
  <si>
    <t>Настройка задает наибольшее число итераций решателя на одной ступени нагрузки.</t>
  </si>
  <si>
    <t>Если равновесие не найдено за это число итераций, пользовательский статус получает NumFail, а подробная причина остается во внутренней диагностике.</t>
  </si>
  <si>
    <t>Значение новой книги - 80. Длина шага подбирается автоматически по уменьшению невязки; увеличение бюджета итераций не меняет допуски равновесия.</t>
  </si>
  <si>
    <t>Увеличение может помочь тяжелой нелинейной задаче, но увеличивает время и не исправляет ошибочные исходные данные.</t>
  </si>
  <si>
    <t>Настройка задает число ступеней приложения нагрузки при прямом расчете НДС.</t>
  </si>
  <si>
    <t>Равновесие определяется последовательно от частичной до полной нагрузки N + Mx + My.</t>
  </si>
  <si>
    <t>Больше ступеней обычно устойчивее для нелинейных диаграмм, но каждая ступень требует своих итераций.</t>
  </si>
  <si>
    <t>Задайте положительный допуск по силе N в INPUT Force; единица выбирается на Config в Units.Force.Input.</t>
  </si>
  <si>
    <t>Условие сходимости: |N_int - N| ≤ Solver.ToleranceN, где N_int - внутренняя сила сечения.</t>
  </si>
  <si>
    <t>Около 1 Н соответствует 0,001 кН или 0,0001 tf. Меньший допуск строже, но может увеличить число итераций или дать NumFail - численную неудачу.</t>
  </si>
  <si>
    <t>Задайте положительный допуск по моменту Mx в INPUT Moment; единица выбирается на Config в Units.Moment.Input.</t>
  </si>
  <si>
    <t>Условие сходимости: |Mx_int - Mx| ≤ Solver.ToleranceMx, где Mx_int - внутренний момент сечения по X.</t>
  </si>
  <si>
    <t>Около 1000 Н·мм соответствует 0,001 кН·м или 0,0001 tf·m. Меньший допуск строже, но может увеличить число итераций или дать NumFail.</t>
  </si>
  <si>
    <t>Задайте положительный допуск по моменту My в INPUT Moment; единица выбирается на Config в Units.Moment.Input.</t>
  </si>
  <si>
    <t>Условие сходимости: |My_int - My| ≤ Solver.ToleranceMy, где My_int - внутренний момент сечения по Y.</t>
  </si>
  <si>
    <t>Смысл и пересчет такие же, как у Config Solver.ToleranceMx. Меньший допуск строже, но может увеличить число итераций или дать NumFail.</t>
  </si>
  <si>
    <t>Настройка ограничивает число перестроений приближенной матрицы чувствительности при методе Secant.</t>
  </si>
  <si>
    <t>Перестроение выполняется при застое, когда текущая матрица не обеспечивает уменьшение невязки.</t>
  </si>
  <si>
    <t>Настройка используется только при Solver.Method = Secant.</t>
  </si>
  <si>
    <t>Выберите способ поиска предельной точки для LoadPath из таблицы сочетаний: Auto, UltimateStrain или LoadMultiplier. λ - множитель выбранных нагрузок; исходное сочетание соответствует λ = 1.</t>
  </si>
  <si>
    <t>UltimateStrain одновременно ищет равновесие и достижение предельной деформации. LoadMultiplier подбирает λ пробными расчетами равновесия. Auto сначала пробует UltimateStrain, а при численной неудаче повторяет тот же путь через LoadMultiplier.</t>
  </si>
  <si>
    <t>Для λ*N, а также λ*NMxy без пользовательских моментов сразу применяется LoadMultiplier: чистая силовая задача может быть вырожденной на горизонтальном плато диаграммы. Это не замена LoadPath.</t>
  </si>
  <si>
    <t>CapacitySolutionMethod в Results показывает фактически использованный метод. Подробное построение путей описано в разделах сочетаний и несущей способности.</t>
  </si>
  <si>
    <t>Оба метода используют одинаковые материалы и физические пределы. Несходимость - NumFail, а не доказательство разрушения. Пустой или неизвестный выбор требует исправления Config.</t>
  </si>
  <si>
    <t>Для LoadMultiplier эта настройка задает, сколько итераций можно сделать на каждой проверяемой точке λ, прежде чем считать эту точку численно несошедшейся.</t>
  </si>
  <si>
    <t>Допустимо целое число больше нуля. Ноль, отрицательное значение, дробь, явно пустая ячейка или ошибка формулы дают InputErr с ключом и текущим адресом Config до запуска НДС.</t>
  </si>
  <si>
    <t>Для UltimateStrain эта же настройка ограничивает число итераций прямого поиска предельной плоскости деформаций.</t>
  </si>
  <si>
    <t>Один шаг Newton может включать несколько оценок плоскости: исходную невязку, колонки численного Якобиана и подбор демпфирования. Число строк оценок в диагностике поэтому не обязано совпадать с лимитом итераций.</t>
  </si>
  <si>
    <t>Недостаточный лимит может дать NumFail для физически допустимой нагрузки. Завышенный лимит увеличивает время неуспешного поиска.</t>
  </si>
  <si>
    <t>Лимит следует увеличивать при остановке по числу итераций после проверки исходных данных и диаграмм. Увеличение не исправляет ошибки единиц, материалов или геометрии.</t>
  </si>
  <si>
    <t>Capacity.SolverMaxIterations - это защитный численный параметр программы. Он не является расчетным коэффициентом СП.</t>
  </si>
  <si>
    <t>Задайте положительный безразмерный допуск для попадания в предельную деформацию при UltimateStrain. Он не является самим физическим пределом.</t>
  </si>
  <si>
    <t>Физический предел берется из диаграммы выбранной модели материала. ε_ult означает его модуль; ult - предельный. Допуск отношения текущей деформации к пределу равен max(10⁻⁶; Capacity.ToleranceStrain / max(|ε_ult|; 10⁻⁹)).</t>
  </si>
  <si>
    <t>Финальная точка также должна удовлетворять равновесию и физическим пределам. Численный допуск не разрешает превышение диаграммы и не обязан менять уже более точно найденный результат.</t>
  </si>
  <si>
    <t>Для LoadMultiplier точность множителя задает Config Capacity.ToleranceLambda. Допустимое значение Capacity.ToleranceStrain все равно обязательно.</t>
  </si>
  <si>
    <t>Меньший допуск может повысить точность, но увеличить число итераций. Он безразмерен и не меняется вместе с единицами.</t>
  </si>
  <si>
    <t>Это защитная верхняя граница расширения скобки в методе LoadMultiplier.</t>
  </si>
  <si>
    <t>Допустимо число больше нуля. Ноль, отрицательное значение, явно пустая ячейка или ошибка формулы дают InputErr с актуальным адресом Config до запуска НДС. Если InitialLambda больше MaxLambda, первая положительная проба ограничивается MaxLambda, а не выходит за него.</t>
  </si>
  <si>
    <t>В LoadMultiplier программа расширяет интервал поиска только до этого значения. Если предельное состояние не найдено до MaxLambda, расчет должен завершиться диагностируемым статусом.</t>
  </si>
  <si>
    <t>В UltimateStrain эта настройка не ограничивает найденную λ: там программа напрямую ищет предельную плоскость деформаций и принимает результат, если λ положительная и численно конечная.</t>
  </si>
  <si>
    <t>Ориентиры для LoadMultiplier: 10...20 удобно для быстрой оценки; 1024 - значение по умолчанию с большим запасом для малых исходных нагрузок и контрольных расчетов. λ безразмерна и не зависит от выбранных единиц.</t>
  </si>
  <si>
    <t>Настройка выбирает численный поиск λ - множителя нагрузок - только для фактически используемого LoadMultiplier.</t>
  </si>
  <si>
    <t>Bisection делит надежный интервал поиска пополам; Brent сохраняет интервал и пробует более быстрые шаги по промежуточным точкам; Secant прогнозирует следующую точку по двум предыдущим и чувствительнее к неровной зависимости.</t>
  </si>
  <si>
    <t>В успешном прямом UltimateStrain эта настройка не участвует, но допустимый выбор Bisection, Brent или Secant обязателен. Ошибка не заменяется другим методом.</t>
  </si>
  <si>
    <t>Это способы численного поиска программы, а не отдельные нормативные коэффициенты. Условия перехода к LoadMultiplier описаны у Config Capacity.SolutionStrategy.</t>
  </si>
  <si>
    <t>Это начальная величина λ для метода LoadMultiplier на выбранной траектории LoadPath.</t>
  </si>
  <si>
    <t>Допустимо число больше нуля. Пустая ячейка, TODO, ошибка формулы, текст, ноль или отрицательное значение дают InputErr до запуска НДС. Сообщение указывает ключ, текущую ячейку Config и требуемое исправление; после переноса именованной таблицы адрес обновляется при новом чтении.</t>
  </si>
  <si>
    <t>Если при этом λ сечение еще не достигло предельного состояния, программа расширяет верхнюю границу поиска.</t>
  </si>
  <si>
    <t>Если начальное значение слишком маленькое, может потребоваться больше расчетных точек. Если слишком большое, первая попытка чаще будет несходящейся или сразу за пределом.</t>
  </si>
  <si>
    <t>Обычно удобно начать с 1: это соответствует исходному уровню выбранной части нагрузки. Для очень слабых сечений можно поставить 0.5, для заведомо малых нагрузок — 2. Множитель λ безразмерен, поэтому при переходе с tf*m на kN*m значение не пересчитывается.</t>
  </si>
  <si>
    <t>Это точность одномерного поиска предельного множителя λ в LoadMultiplier.</t>
  </si>
  <si>
    <t>Допустимо число больше нуля. Явно пустая или неверная ячейка, ноль и отрицательное значение дают InputErr с актуальным адресом Config до запуска НДС. Допустимость значения проверяется и тогда, когда выбран UltimateStrain, хотя само значение не участвует в его успешном прямом поиске.</t>
  </si>
  <si>
    <t>Bisection, Brent и Secant останавливаются, когда интервал/шаг по λ становится достаточно малым по этому допуску.</t>
  </si>
  <si>
    <t>Это допуск именно по коэффициенту λ, а не по деформациям. Для UltimateStrain используется Capacity.ToleranceStrain.</t>
  </si>
  <si>
    <t>Практические ориентиры: 0.1 - грубая быстрая оценка; 0.01 - обычный инженерный расчет; 0.001 - более точный, но медленный поиск. Значение безразмерно и не зависит от выбранных единиц N/Mx/My.</t>
  </si>
  <si>
    <t>Это число дополнительных попыток для одной и той же точки λ, если внутренний расчет НДС не сошелся.</t>
  </si>
  <si>
    <t>Допустимо целое число не меньше нуля. Ноль корректен и отключает дополнительные повторы; дробь, отрицательное значение, пустая ячейка, TODO и ошибка формулы дают InputErr с актуальным местом исправления до запуска НДС.</t>
  </si>
  <si>
    <t>Первая попытка имеет номер attempt = 0. Если она дала NumFail или SingularTangent, следующая попытка решает ту же самую точку λ, но с более осторожными численными настройками.</t>
  </si>
  <si>
    <t>Связь с Capacity.BaseLoadSteps прямая: LoadSteps_eff = Capacity.BaseLoadSteps · 2^{attempt}. При BaseLoadSteps = 1 и MaxRetries = 0 выполняется только первая попытка с 1 ступенью; при MaxRetries = 1 добавляется единственный повтор с 2 ступенями.</t>
  </si>
  <si>
    <t>Пара BaseLoadSteps/MaxRetries проверяется до расчета: число ступеней каждой разрешенной попытки должно быть не больше 2147483646. Например при BaseLoadSteps = 1 допускается не более 30 повторов, при 3 - не более 29. Это техническая граница счетчика Long, а не ограничение нагрузок по СП; чрезмерные значения дают InputErr с указанием ячейки и просьбой уменьшить настройку.</t>
  </si>
  <si>
    <t>Повтор использует больше ступеней нагрузки. Длина каждого шага подбирается автоматически без изменения заданной физической нагрузки.</t>
  </si>
  <si>
    <t>Если расчет при каждом пробном λ сходится с первой попытки, MaxRetries не добавляет повторных решений НДС. Повторы запускаются только после численной несходимости конкретной пробы. На некоторых осевых путях такие пробы встречаются часто, поэтому разрешенные повторы заметно увеличивают время.</t>
  </si>
  <si>
    <t>Если повторы исчерпаны, точка λ получает NumFail. Такая несходимость не считается разрушением сечения.</t>
  </si>
  <si>
    <t>Значение по умолчанию - 0. Один повтор ограничивает дополнительные затраты одной попыткой с уменьшенным шагом; 2...3 повтора увеличивают затраты при несходимости. Параметр не зависит от единиц измерения.</t>
  </si>
  <si>
    <t>Это базовое число ступеней приложения нагрузки для каждой λ-точки в LoadMultiplier.</t>
  </si>
  <si>
    <t>Допустимо целое число больше нуля. Ноль, отрицательное значение, дробь, явно пустая ячейка или ошибка формулы дают InputErr до запуска НДС; комментарий называет текущую ячейку Config и действие пользователя.</t>
  </si>
  <si>
    <t>BaseLoadSteps задает только первую попытку λ-точки. Если MaxRetries разрешает повтор, фактическое число ступеней на повторе увеличивается по формуле BaseLoadSteps·2^attempt.</t>
  </si>
  <si>
    <t>Базовое число и все его разрешенные удвоения должны помещаться в расчетный счетчик: BaseLoadSteps·2^{MaxRetries} ≤ 2147483646. При нарушении измените указанный параметр до запуска НДС. Даже допустимое, но очень большое число ступеней может сделать расчет непрактично долгим; эта граница проверяет представимость, а не рекомендуемую производительность.</t>
  </si>
  <si>
    <t>Например при BaseLoadSteps = 1 и MaxRetries = 0 каждая λ-точка решается один раз с одной ступенью. Если поставить MaxRetries = 1, несошедшаяся точка будет повторена с двумя ступенями и более осторожным шагом кривизны.</t>
  </si>
  <si>
    <t>Большее базовое значение делает каждую первую λ-точку устойчивее, но замедляет весь LoadMultiplier даже там, где сходимость была бы нормальной.</t>
  </si>
  <si>
    <t>Настройка не используется как физический шаг увеличения нагрузки. Внешний поиск λ выполняют Bisection, Brent или Secant.</t>
  </si>
  <si>
    <t>Значение по умолчанию - 1. Дополнительные ступени только после численной неудачи задаются через Capacity.MaxRetries.</t>
  </si>
  <si>
    <t>Значения 2...4 повышают дробность приложения нагрузки и затраты каждой λ-точки. Дальнейшее увеличение оправдано только при подтвержденном влиянии числа ступеней на сходимость.</t>
  </si>
  <si>
    <t>Допустимы SP63 и SP35. Все обязательные настройки устойчивости должны присутствовать и содержать корректные значения: пустая ячейка, TODO, ошибка формулы или неизвестный вариант дают InputErr до расчетов. Сообщение содержит ключ, текущую ячейку Config и действие пользователя; при переносе именованной таблицы адрес обновляется после чтения.</t>
  </si>
  <si>
    <t>SP63 включает учет продольного изгиба по формулам СП 63.13330.2018, п. 8.1.15: условная жесткость D, критическая сила N_cr и коэффициент η.</t>
  </si>
  <si>
    <t>SP35 включает ветвь СП 35.13330.2011: для малых эксцентриситетов используется отдельная проверка устойчивости, для больших - увеличение момента через η.</t>
  </si>
  <si>
    <t>В обоих вариантах эксцентриситет продольной силы считается относительно центра тяжести приведенного сечения бетон + арматура. Пользователь при этом вводит нагрузки относительно бетонного центра и Load.ReferenceOffset; программа переносит моменты к приведенному центру перед расчетом устойчивости.</t>
  </si>
  <si>
    <t>Расчет запускается только для тех сочетаний, где выбранный профиль имеет Calculation.Stability.Enabled = Yes.</t>
  </si>
  <si>
    <t>Это геометрическая длина элемента L до умножения на μ1/μ2.</t>
  </si>
  <si>
    <t>Введите положительное число в текущей INPUT-единице длины. Ноль и отрицательная длина являются ошибкой ввода, а не основанием взять 8000 по умолчанию.</t>
  </si>
  <si>
    <t>Для критической силы и гибкости программа считает расчетные длины l_0,1 = μ1·L и l_0,2 = μ2·L.</t>
  </si>
  <si>
    <t>Даже положительные L и μ должны давать представимую расчетную длину и представимый положительный квадрат l₀². Если произведение или квадрат переполняет числовой диапазон либо квадрат слишком мал и округляется до нуля, до расчета выводится InputErr с адресами длины и соответствующего коэффициента. Это техническое ограничение арифметики, а не нормативный предел: при слишком большом значении уменьшите L или μ, при слишком малом увеличьте; проверьте INPUT-единицу длины.</t>
  </si>
  <si>
    <t>По СП 63 п. 8.1.7 и СП 35 п. 7.52 случайный эксцентриситет в режиме AutoWithL берется именно по L, а не по l_0.</t>
  </si>
  <si>
    <t>Программа не анализирует закрепления элемента автоматически: пользователь задает длину и коэффициенты расчетной длины уже по своей расчетной схеме.</t>
  </si>
  <si>
    <t>В каждой главной плоскости задайте положительный безразмерный коэффициент. Ноль и отрицательное значение дают InputErr с текущим адресом поля. В новой книге установлено 2; это начальная настройка, которая не подставляется вместо ошибочного ввода.</t>
  </si>
  <si>
    <t>Коэффициент задает расчетную длину в соответствующей главной плоскости приведенного сечения.</t>
  </si>
  <si>
    <t>Переполнение произведения μ·L является ошибкой ввода: программа указывает обе участвующие ячейки и не подставляет коэффициент по умолчанию. Представимые значения не ограничиваются новым произвольным нормативным порогом.</t>
  </si>
  <si>
    <t>μ1 относится к изгибу вокруг главной оси 1, для которой выведен PrincipalI1. μ2 относится к изгибу вокруг главной оси 2, для которой выведен PrincipalI2.</t>
  </si>
  <si>
    <t>Для круга и других почти изотропных сечений программа фиксирует главную ось 1 по X: плоскость 1 соответствует Mx, эксцентриситет и габарит берутся по Y.</t>
  </si>
  <si>
    <t>Плоскость 2 в этом частном случае соответствует My, эксцентриситет и габарит берутся по X.</t>
  </si>
  <si>
    <t>Если оси сечения повернуты относительно X/Y, программа сама переводит моменты в главные оси, но выбор μ остается ответственностью пользователя.</t>
  </si>
  <si>
    <t>Укажите положительный безразмерный коэффициент для главной плоскости 2; у круга она соответствует изгибу My. Общие ограничения ввода и связь с расчётной длиной описаны в разделе Stability.Mu1; коэффициенты двух плоскостей задаются независимо.</t>
  </si>
  <si>
    <t>Допустимы только Determinate и Indeterminate, без учета регистра. Неизвестный вариант не трактуется как определимая схема и дает InputErr с указанием места исправления.</t>
  </si>
  <si>
    <t>Determinate выбирают для статически определимой расчетной схемы: программа складывает эксцентриситет от заданного момента и случайный эксцентриситет.</t>
  </si>
  <si>
    <t>Indeterminate выбирают для статически неопределимой расчетной схемы: программа берет расчетный эксцентриситет не меньше случайного, то есть большее значение по модулю.</t>
  </si>
  <si>
    <t>В обозначениях СП 63 это формирование e_0 с учетом e_a; в обозначениях СП 35 - формирование e_c с учетом e_c,sl.</t>
  </si>
  <si>
    <t>Настройка влияет только на правило объединения основного и случайного эксцентриситета. Остальные формулы СП 63 или СП 35 выбираются настройкой Stability.Code.</t>
  </si>
  <si>
    <t>Допустимы строго 1 и -1. Ноль, другое число, пустое значение и ошибка формулы дают InputErr; это направление, а не масштаб эксцентриситета.</t>
  </si>
  <si>
    <t>Если момент в главной плоскости равен нулю, знак случайного эксцентриситета нельзя определить из направления момента.</t>
  </si>
  <si>
    <t>Пользователь задает 1 или -1, чтобы явно указать, в какую сторону прикладывать случайный эксцентриситет: e_a по СП 63 или e_c,sl по СП 35.</t>
  </si>
  <si>
    <t>Для круга и других почти изотропных сечений индекс 1 задает направление эксцентриситета по Y для изгиба Mx.</t>
  </si>
  <si>
    <t>Индекс 2 в этом частном случае задает направление эксцентриситета по X для изгиба My.</t>
  </si>
  <si>
    <t>Настройка относится к главным плоскостям, а не к глобальным осям X/Y.</t>
  </si>
  <si>
    <t>Укажите 1 или −1 для направления случайного эксцентриситета при нулевом моменте во второй главной плоскости; для круга это направление по X при изгибе My. Общий порядок применения описан в разделе Stability.ZeroMomentEccentricitySign1; знак второй плоскости задаётся отдельно.</t>
  </si>
  <si>
    <t>Допустимы AutoWithL, AutoWithμL (также запись AutoWithMuL) и User. Неизвестный вариант не заменяется автоматическим режимом. Ввод проверяется и при растягивающем сочетании, для которого сама устойчивость неприменима.</t>
  </si>
  <si>
    <t>AutoWithL - нормативный режим по геометрической длине: СП 63 использует e_a = max(L/600; h/30; 10 мм), СП 35 использует e_c,sl = L/400.</t>
  </si>
  <si>
    <t>AutoWithμL - режим по умолчанию в книге: вместо геометрической длины L в случайном эксцентриситете используется расчетная длина l_0 = μL.</t>
  </si>
  <si>
    <t>User означает, что пользователь сам задает модуль случайного эксцентриситета отдельно для двух главных плоскостей: Stability.AccidentalEccentricityUser1/2.</t>
  </si>
  <si>
    <t>Знак эксцентриситета программа выбирает отдельно: по знаку момента в главной плоскости, а при чистом сжатии - по настройкам Stability.ZeroMomentEccentricitySign1/2.</t>
  </si>
  <si>
    <t>Используется только при Stability.AccidentalEccentricityMode = User.</t>
  </si>
  <si>
    <t>В режиме User требуется положительный модуль в обеих плоскостях. Отрицательное значение не преобразуется в положительное скрытно. В автоматических режимах это поле не участвует в формуле, допустимо также число 0, но оно должно оставаться корректным обязательным числом.</t>
  </si>
  <si>
    <t>Задается положительный модуль случайного эксцентриситета для соответствующей главной плоскости приведенного сечения.</t>
  </si>
  <si>
    <t>Для круга и других почти изотропных сечений User1 - это модуль эксцентриситета по Y для изгиба Mx.</t>
  </si>
  <si>
    <t>User2 в этом частном случае - модуль эксцентриситета по X для изгиба My.</t>
  </si>
  <si>
    <t>Знак не вводится здесь, чтобы не дублировать принятую логику направления.</t>
  </si>
  <si>
    <t>Число вводится в текущей INPUT-единице длины и переводится во внутренние миллиметры перед расчетом.</t>
  </si>
  <si>
    <t>В режиме User задайте положительный модуль эксцентриситета второй главной плоскости в INPUT-единице длины; для круга это плечо по X при изгибе My. Общие ограничения ввода, в том числе для автоматических режимов, описаны в разделе Stability.AccidentalEccentricityUser1; направление задаётся отдельно от модуля.</t>
  </si>
  <si>
    <t>Допустимы OnlyMomentPlane и BothPlanes. Неизвестный вариант, пустая ячейка или ошибка формулы дают InputErr с актуальным адресом Config.</t>
  </si>
  <si>
    <t>OnlyMomentPlane сохраняет принятую упрощенную схему: если момент есть только в одной главной плоскости, случайный эксцентриситет добавляется только в этой плоскости.</t>
  </si>
  <si>
    <t>BothPlanes добавляет случайный эксцентриситет в обеих главных плоскостях. Если момент в плоскости ненулевой, знак берется по направлению увеличения этого момента; если момент равен нулю, знак берется из Stability.ZeroMomentEccentricitySign1/2.</t>
  </si>
  <si>
    <t>Настройка не запускает перебор знаков и не добавляет дополнительных НДМ-расчетов.</t>
  </si>
  <si>
    <t>Допустимы Auto и PhiL2. Неизвестный режим не заменяется значением по умолчанию, даже если текущая табличная ветвь не использует эту настройку.</t>
  </si>
  <si>
    <t>Auto считает коэффициент длительности по нормативному отношению длительного момента к полному моменту.</t>
  </si>
  <si>
    <t>Для СП 63 моменты берутся относительно центра наиболее растянутого или наименее сжатого стержня арматуры.</t>
  </si>
  <si>
    <t>Для СП 35 в ветви e_c &gt; r моменты берутся относительно соответствующей грани сечения; при противоположных знаках полного и длительного моментов применяется специальное правило СП 35.</t>
  </si>
  <si>
    <t>PhiL2 принимает φ_l = 2 как консервативный пользовательский режим только в расчетных ветвях N_cr/η.</t>
  </si>
  <si>
    <t>В режиме Auto программа ограничивает коэффициент диапазоном 1...2. Нижняя граница 1 принята как консервативное проектное правило: длительная часть не должна искусственно уменьшать расчетный эффект.</t>
  </si>
  <si>
    <t>В табличной ветви СП 35 при e_c ≤ r эта настройка не заменяет табличный φ_l: там всегда используются φ_m и φ_l из таблицы 7.21.</t>
  </si>
  <si>
    <t>Для СП 63 таблица нагрузок означает постоянные + длительные нагрузки. Для СП 35 таблица означает постоянные нагрузки.</t>
  </si>
  <si>
    <t>Коэффициент k_s учитывает вклад арматуры в условную жесткость D = k_b·E_b·I_b + k_s·E_s·I_s по СП 63.</t>
  </si>
  <si>
    <t>Задайте положительное число. Некорректное значение дает InputErr с адресом Config, в том числе при неактивной ветви СП 63.</t>
  </si>
  <si>
    <t>Нижняя граница δ_e = e_0/h в формуле k_b по СП 63. Принятая нормативная граница - 0.15.</t>
  </si>
  <si>
    <t>Задайте неотрицательное число; ноль отключает эту программную границу. Если верхняя граница DeltaEMax также включена, нижняя не должна превышать верхнюю. Некорректный диапазон дает InputErr с адресом Config, в том числе при неактивной ветви СП 63.</t>
  </si>
  <si>
    <t>Верхняя граница δ_e = e_0/h в формуле k_b по СП 63. Принятая нормативная граница - 1.5.</t>
  </si>
  <si>
    <t>Задайте неотрицательное число; ноль отключает эту программную границу. Если нижняя граница DeltaEMin также включена, верхняя не должна быть меньше нижней. Некорректный диапазон дает InputErr с адресом Config, в том числе при неактивной ветви СП 63.</t>
  </si>
  <si>
    <t>Пользовательский коэффициент φ_p для устойчивости по СП 35. Для ненапрягаемой арматуры в текущей постановке обычно используется 1.</t>
  </si>
  <si>
    <t>Задайте положительное число. Некорректный ввод дает InputErr до расчетов, в том числе при неактивной ветви СП 35; допустимость числа не означает нормативного подтверждения произвольного коэффициента.</t>
  </si>
  <si>
    <t>Предел отношения N/N_cr для ветви η СП 35. В Results условие выводится как коэффициент запаса NOverNcrLimit·N_cr/N: значение больше 1 означает, что оно выполняется.</t>
  </si>
  <si>
    <t>Задайте положительное число. Некорректный ввод дает InputErr с адресом Config, в том числе при неактивной ветви СП 35.</t>
  </si>
  <si>
    <t>Выберите SP35 или SP63 для ширины нормальных трещин. Общий расчет включается настройкой профиля Calculation.Crack.Width на Config.</t>
  </si>
  <si>
    <t>Методика устойчивости выбирается независимо настройкой Config Stability.Code. Продольные трещины проверяются по текущему сжатому бетону при любой методике ширины.</t>
  </si>
  <si>
    <t>Это предельно допустимая ширина раскрытия нормальной трещины a_crc,ult.</t>
  </si>
  <si>
    <t>Программа не назначает это значение автоматически. Пользователь выбирает его по нормам, категории трещиностойкости, условиям эксплуатации и проектным требованиям.</t>
  </si>
  <si>
    <t>После расчета программа выводит коэффициент запаса по трещинам: SF_crc = a_crc,ult·a_crc⁻¹.</t>
  </si>
  <si>
    <t>Если SF_crc &lt; 1, рассчитанная ширина раскрытия превышает заданный пользователем предел. Это не численная ошибка, а результат проверки.</t>
  </si>
  <si>
    <t>Число вводится в текущей INPUT-единице длины. Например допустимые 0.3 mm задаются как 0.3 при Units.Length.Input = mm, 0.03 при cm или 0.0003 при m.</t>
  </si>
  <si>
    <t>Условие проверки раскрытия трещин приведено в СП 63.13330.2018, п. 8.2.6, формула (8.118). Конкретное допустимое значение зависит от расчетной ситуации и должно быть подтверждено пользователем.</t>
  </si>
  <si>
    <t>Выберите способ поиска точки образования нормальной трещины. Физический путь задается отдельно столбцом LoadPath в таблице сочетаний на Config.</t>
  </si>
  <si>
    <t>UltimateStrain напрямую ищет равновесие на первом деформационном пределе. LoadMultiplier подбирает множитель нагрузки λ пробными расчетами и уточняет найденную предельную плоскость. λ = 1 соответствует исходному сочетанию.</t>
  </si>
  <si>
    <t>Проверяются образование трещины, сжатие бетона, растяжение и сжатие арматуры. Если другой предел достигнут раньше трещины, он не выдается за точку трещинообразования. NotCracked требует подтвержденного допустимого НДС при исходной нагрузке.</t>
  </si>
  <si>
    <t>Auto сначала пробует UltimateStrain, при численной неудаче повторяет тот же путь через LoadMultiplier. На пути λ*N такой резерв используется и при явно выбранном UltimateStrain: постоянные моменты и эксцентриситет не меняются. Отрицательный λ сам по себе не означает отсутствие трещины. Неудача поиска точки образования не блокирует ширину при пригодном текущем НДС.</t>
  </si>
  <si>
    <t>Введите положительное число без единиц. Оно ограничивает разность верхней и нижней пробных λ при поиске точки образования трещины методом LoadMultiplier. λ = 1 соответствует исходному сочетанию.</t>
  </si>
  <si>
    <t>Больший допуск может уменьшить число проб, но дает менее точное начальное приближение предельной нагрузки. Найденная плоскость по-прежнему проверяется по равновесию и физическим пределам материалов. Если точка не подтверждена, программа дополнительно сужает тот же интервал, не обнуляя бюджет итераций.</t>
  </si>
  <si>
    <t>Настройка применяется также при переходе Auto к LoadMultiplier. Прямой поиск UltimateStrain и отдельный допуск несущей способности Capacity.ToleranceLambda она не изменяет.</t>
  </si>
  <si>
    <t>Площадь бетона A_bt для СП 63: FullTension - вся растянутая часть; Effective - ограниченная полоса у растянутой поверхности.</t>
  </si>
  <si>
    <t>Для Effective: h_bt = min(max(x_t; 2a_s); 0,5h), где x_t - глубина растянутой зоны до НЛ; a_s - отступ крайнего выбранного стержня от бетонной границы; h - габарит по нормали к НЛ.</t>
  </si>
  <si>
    <t>При x_t &lt; 2a_s полоса может зайти за нейтральную линию, но сжатые стержни не добавляются в расчет ширины. Смысл отступа задается отдельно на Config в SLS.Crack.CoverDistanceMode.</t>
  </si>
  <si>
    <t>Площадь определяется пересечением полосы с бетонной областью за вычетом учитываемых отверстий, в том числе с частичным пересечением элементов. Центр бетонного элемента не является правилом включения всей его площади. Выбор точного контура или сетки описан в конце раздела подготовки AutoCAD.</t>
  </si>
  <si>
    <t>Формула расстояния между трещинами и ограничения приведены в методике СП 63. Для SLS.Crack.Code = SP35 эта настройка не применяется.</t>
  </si>
  <si>
    <t>Способ определения a_s от оси крайнего растянутого стержня до бетонной границы по нормали к НЛ. Применяется только в СП 63.</t>
  </si>
  <si>
    <t>NearestContour берет ближайший выход из бетона в сторону растянутой поверхности. GlobalExtreme берет дальнюю опорную линию всего сечения в том же направлении; для невыпуклой формы расстояние может быть больше.</t>
  </si>
  <si>
    <t>Это расстояние участвует в эффективной полосе Config SLS.Crack.TensionZoneMode = Effective. Оно не меняет НДС, прочность или устойчивость. При центральном растяжении без нейтральной линии настройка не участвует.</t>
  </si>
  <si>
    <t>Коэффициент длительности нагрузки φ_1 в формуле ширины СП 63. Для продолжительного раскрытия - 1,4 по п. 8.2.6.</t>
  </si>
  <si>
    <t>Введите применимое положительное значение на Config. Программа рассчитывает продолжительное раскрытие; отдельная процедура непродолжительного раскрытия по нескольким состояниям не реализована. Для СП 35 эта настройка не используется.</t>
  </si>
  <si>
    <t>Коэффициент профиля арматуры φ_2 в формуле ширины СП 63.</t>
  </si>
  <si>
    <t>Периодическому профилю соответствует 0,5, гладкому - 0,8 по СП 63, п. 8.2.6. Введите применимое значение на Config; при SLS.Crack.Code = SP35 эта настройка не используется.</t>
  </si>
  <si>
    <t>Режим определения коэффициента характера работы элемента φ_3 в формуле ширины СП 63.</t>
  </si>
  <si>
    <t>Auto принимает 1,2 при растягивающей продольной силе, 1,0 в остальных реализованных случаях. User использует число Config SLS.Crack.Phi3.</t>
  </si>
  <si>
    <t>Настройка не меняет НДС или бетонную площадь. Для SLS.Crack.Code = SP35 она не используется.</t>
  </si>
  <si>
    <t>Коэффициент φ_3 применяется при SLS.Crack.Phi3Mode = User и должен быть положительным.</t>
  </si>
  <si>
    <t>В режиме Auto число не подставляется в формулу, но для СП 63 ячейка все равно должна содержать корректный положительный коэффициент. Для SLS.Crack.Code = SP35 настройка не используется.</t>
  </si>
  <si>
    <t>Режим определения ψ_s - коэффициента неравномерности деформаций арматуры между трещинами в формуле СП 63. При SLS.Crack.Code = SP35 не используется.</t>
  </si>
  <si>
    <t>User при пригодной точке образования берет число из Config SLS.Crack.PsiS. Auto сначала считает ширину с 1 и уточняет коэффициент только при превышении допуска Config SLS.Crack.Allowable. AlwaysCalc выполняет уточнение всегда, когда оно возможно.</t>
  </si>
  <si>
    <t>Уточнение сравнивает средние по площади напряжения одного и того же набора стержней при текущей нагрузке и сразу после образования трещины. Формула и обозначения приведены в разделе СП 63.</t>
  </si>
  <si>
    <t>При непригодной точке трещинообразования либо отсутствии растяжения выбранной арматуры в ней ширина по допустимому текущему НДС определяется с ψ_s = 1 во всех режимах. Предупреждение в ResultComment выводится только при фактическом использовании коэффициента.</t>
  </si>
  <si>
    <t>Подтвержденный NotCracked означает отсутствие нормальной трещины: ширина не считается, имеет N/A, пользовательское PsiS не меняется и предупреждения о назначении 1 нет. Продольные трещины при пригодном текущем НДС проверяются независимо.</t>
  </si>
  <si>
    <t>Способ учета сжатых стержней при определении среднего по площади напряжения σ_s,crc сразу после трещинообразования по СП 63.</t>
  </si>
  <si>
    <t>AllSelected учитывает напряжения со знаком. TensionOnly принимает сжимающие напряжения за 0, но сохраняет площади этих стержней в знаменателе среднего.</t>
  </si>
  <si>
    <t>Набор стержней выбирается по текущему НДС и не пересобирается для порогового состояния. Настройка влияет только на уточнение коэффициента Config SLS.Crack.PsiMode, а не на текущие напряжения, площадь или диаметр арматуры.</t>
  </si>
  <si>
    <t>Пользовательский коэффициент неравномерности деформаций ψ_s применяется при SLS.Crack.PsiMode = User и пригодных данных трещинообразования.</t>
  </si>
  <si>
    <t>Для СП 63 положительное число обязательно и в режимах Auto/AlwaysCalc, хотя тогда оно не задает итоговый коэффициент. Для SLS.Crack.Code = SP35 эта настройка не используется.</t>
  </si>
  <si>
    <t>Правила уточнения и принятия 1 при недоступных пороговых данных описаны у Config SLS.Crack.PsiMode. При подтвержденном NotCracked число не меняется: формула ширины не вызывается.</t>
  </si>
  <si>
    <t>Задайте наибольшее расстояние между поверхностями растянутых стержней, при котором они объединяются в группу. Число неотрицательное, в INPUT Length; в новой книге 10 мм.</t>
  </si>
  <si>
    <t>0 объединяет касающиеся стержни. Положительный допуск разрешает небольшой зазор и является допущением программы, не требованием СП. Группа неделима: в площадь взаимодействия она входит целиком по своему центру.</t>
  </si>
  <si>
    <t>Задайте допустимый разнос центров групп, относящихся к одному ряду арматуры, по нормали к нейтральной линии (НЛ). Используются единицы INPUT Length; значение по умолчанию 50 мм.</t>
  </si>
  <si>
    <t>Первый ряд арматуры находится у растянутой поверхности бетона; следующие ряды нумеруются в направлении нейтральной линии. Этот допуск только распределяет группы по рядам: боковые границы площади взаимодействия и выбор соседей он не меняет.</t>
  </si>
  <si>
    <t>Порог сравнивается отдельно для ближайшей растянутой группы арматурных стержней слева и справа от рассматриваемой группы вдоль нейтральной линии (НЛ). L - полное расстояние между центрами групп, t - расстояние между их проекциями на НЛ.</t>
  </si>
  <si>
    <t>Допустимый диапазон 0...1; значение по умолчанию 0,2. При t/L ниже порога боковой отступ равен r; при равенстве или превышении - min(r; t/2).</t>
  </si>
  <si>
    <t>Выберите диаметр d для расстояния r, которым ограничивается площадь взаимодействия: Max - наибольший, Min - наименьший, Average - среднее арифметическое диаметров отдельных стержней.</t>
  </si>
  <si>
    <t>Для боковых границ учитываются стержни рассматриваемой группы, для границы в сторону нейтральной линии - стержни опорного ряда. В формуле радиуса армирования R_r всегда складываются реальные диаметры, независимо от этого выбора. R_r - отношение площади бетона к вкладу арматуры.</t>
  </si>
  <si>
    <t>Выберите 3d, 5d или 6d: этот множитель задает отступ r для боковых границ площади взаимодействия и границы в сторону нейтральной линии. В новой книге установлен вариант 6d.</t>
  </si>
  <si>
    <t>СП 35, п. 7.110: 6d - общий случай; 3d - непрямоугольное сечение с равномерной арматурой по контуру; 5d - пучки и канаты. Последние не поддерживаются этой версией; выбор режима требует проверки нормативной применимости.</t>
  </si>
  <si>
    <t>Выберите Periodic для периодического профиля или Smooth для гладкой арматуры. Этот выбор задает зависимость коэффициента ψ от радиуса армирования R_r в формуле ширины.</t>
  </si>
  <si>
    <t>ψ - размерный коэффициент раскрытия, R_r - отношение площади взаимодействия к вкладу арматуры. По СП 35 п. 7.109 арматура в стенках также относится к первой зависимости: для этого случая выбирайте Periodic.</t>
  </si>
  <si>
    <t>Единый слой расчетных бетонных элементов для импорта и экспорта. Каждый Region - объект «Область» - на этом слое становится одним элементом сетки. Полилинии, блоки и текст не становятся расчетными элементами.</t>
  </si>
  <si>
    <t>Если на слое нет ни одного объекта, бетонная сетка автоматически генерируется по точному наружному контуру и всем заданным отверстиям с настройками Mesh. Если нет и наружного контура, импорт отклоняется. Непригодные объекты или Region, отсеянные MinArea, не считаются пустым слоем и не запускают генерацию.</t>
  </si>
  <si>
    <t>Имя обязательно и должно отличаться от Config AutoCAD.Common.RebarLayer. Точные границы задаются отдельно на Config через AutoCAD.Common.SectionContourLayer и AutoCAD.Common.OpeningContourLayer.</t>
  </si>
  <si>
    <t>Координаты и размеры Region читаются как мм, площадь как мм2, инерции как мм4 независимо от INPUT/OUTPUT и единиц чертежа. Config AutoCAD.Import.MinArea - только пользовательский порог в INPUT Area; он не масштабирует чертеж.</t>
  </si>
  <si>
    <t>В расчете НДС используются фактические площадь и инерции Region. На схеме произвольная форма представляется прямоугольником той же площади, отношения главных инерций и направления главных осей. Метки представления: Rectangle - исходный прямоугольник; Equivalent rectangle - эквивалентный прямоугольник; Equivalent square - равноплощадный квадрат.</t>
  </si>
  <si>
    <t>У квадрата направление берется по пригодной прямой грани. У круга и других элементов без определимого направления - по среднему направлению остальных ориентированных бетонных элементов. Если такого направления нет, угол 0. Поэтому углы около +89° и -89° дают вертикаль, а не горизонталь.</t>
  </si>
  <si>
    <t>Сохраненные ширина, высота и поворот нужны для схемы и границ сетки; они не заменяют реальные инерции в расчете. Цвет при экспорте определяется физическим сжатием или растяжением из сохраненного Results.</t>
  </si>
  <si>
    <t>Единый слой арматуры для импорта и экспорта. Каждый Region - объект «Область» - на этом слое становится одним стержнем; эквивалентный круглый диаметр определяется по его площади.</t>
  </si>
  <si>
    <t>Имя обязательно и должно отличаться от Config AutoCAD.Common.ConcreteLayer. Материал выбирается при расчете по профилю на Config, а не по имени слоя.</t>
  </si>
  <si>
    <t>Цвет экспортируемого стержня показывает его физическое сжатие или растяжение из Results. Разные материалы и профили арматуры в одном сечении эта версия не поддерживает.</t>
  </si>
  <si>
    <t>Единый слой точной наружной границы для импорта и экспорта. На нем допустимы замкнутая 2D-полилиния, окружность или Region - объект «Область». Region с вырезанными отверстиями передает также все эти отверстия; взрывать его не нужно.</t>
  </si>
  <si>
    <t>Слой может отсутствовать или быть пустым: импорт бетонных элементов продолжается. Если точный наружный контур задан без отверстий, внутри него считается сплошной бетон. При необходимости задайте отверстия тоже.</t>
  </si>
  <si>
    <t>Порядок подготовки, глобальная система координат, замыкание полилиний и четыре случая выбора границ описаны в первом разделе справки «Подготовка геометрии в AutoCAD и импорт». Контур не заменяет сетку для НДС.</t>
  </si>
  <si>
    <t>Единый слой отдельно заданных отверстий для импорта и экспорта. Можно разместить несколько замкнутых 2D-полилиний, окружностей или Region - объектов «Область». Отверстия, уже вырезанные в наружном Region, здесь не дублируйте.</t>
  </si>
  <si>
    <t>Отверстия можно задать и без наружного контура: наружная граница берется по сетке, а вычитаются только эти точные отверстия. Пустой или отсутствующий слой не блокирует импорт.</t>
  </si>
  <si>
    <t>Отверстия не должны касаться или пересекать друг друга и известную наружную границу. Остальные правила и четыре случая учета границ приведены в первом разделе подготовки AutoCAD.</t>
  </si>
  <si>
    <t>Это нижний порог площади Region для импорта.</t>
  </si>
  <si>
    <t>Region с меньшей площадью исключаются из расчетной модели. Порог применяется к бетону и арматуре.</t>
  </si>
  <si>
    <t>Завышенный порог исключает расчетные стержни малой площади.</t>
  </si>
  <si>
    <t>Число задается в INPUT-единице площади из блока Units и перед сравнением переводится во внутренние мм2. Например 25 mm2, 0.25 cm2 и 0.000025 m2 задают одинаковый порог.</t>
  </si>
  <si>
    <t>Сам чертеж импортируется в мм: координаты, площади и инерции Region не масштабируются через INPUT. Пользовательская INPUT-площадь влияет только на введенный порог фильтрации, а не на геометрию DWG.</t>
  </si>
  <si>
    <t>Допустимо неотрицательное число. Нулевой порог отключает отбрасывание по малой площади. Пустая ячейка, ошибка формулы, отрицательное или слишком большое для перевода значение останавливают импорт с указанием AutoCAD.Import.MinArea; скрытого значения по умолчанию нет.</t>
  </si>
  <si>
    <t>Выбор обязателен: укажите Worst или ID сохраненного сочетания. Пустая ячейка, TODO, ошибка Excel и отсутствующая строка не заменяются Worst; сообщение указывает текущую ячейку Config и способ исправления.</t>
  </si>
  <si>
    <t>Worst означает: взять определяющее сочетание из верхней сводки Results. Критерий выбора задается General.WorstCombinationCriterion.</t>
  </si>
  <si>
    <t>Геометрия экспортируется в AutoCAD всегда в миллиметрах: координаты, размеры, диаметры, контур, оси и точка приложения нагрузки. Выбор OUTPUT для длины в Config не меняет масштаб чертежа: одна единица AutoCAD соответствует 1 мм.</t>
  </si>
  <si>
    <t>Если указан конкретный номер, например LC2, в AutoCAD выгружаются напряжения/деформации именно для этого сочетания.</t>
  </si>
  <si>
    <t>Значение должно совпадать с CombinationID, который есть в результатах последнего расчета. Если указать несуществующее сочетание, экспорт остановится с понятной ошибкой.</t>
  </si>
  <si>
    <t>Экспорт не запускает расчет заново. Если после расчета пользователь поменял нагрузки, сначала нужно выполнить новый расчет, и только потом экспортировать.</t>
  </si>
  <si>
    <t>Yes включает вывод соответствующего объекта в AutoCAD. No пропускает его.</t>
  </si>
  <si>
    <t>Настройка управляет только оформлением экспорта и не меняет расчетные результаты.</t>
  </si>
  <si>
    <t>Экспорт читает последний Results и не запускает расчет заново.</t>
  </si>
  <si>
    <t>Выберите Yes или No. Пустая ячейка, TODO, неизвестное значение, ошибка Excel и потерянная строка дают сообщение с адресом текущей ячейки; значение по умолчанию вместо них не подставляется.</t>
  </si>
  <si>
    <t>Выбор обязателен; пустое или неизвестное значение не включает оси автоматически. Сообщение ошибки указывает текущую ячейку Config и варианты исправления.</t>
  </si>
  <si>
    <t>Transformed выводит главные центральные оси приведенного сечения бетон + арматура.</t>
  </si>
  <si>
    <t>Concrete выводит главные центральные оси только бетонного сечения.</t>
  </si>
  <si>
    <t>None полностью отключает выгрузку главных осей. Точка приложения нагрузки и нейтральная линия управляются своими настройками.</t>
  </si>
  <si>
    <t>Экспорт берет центр и угол выбранных осей из сохраненных Results и не пересчитывает свойства сечения заново.</t>
  </si>
  <si>
    <t>Yes выгружает сохраненную наружную границу сечения и отверстия. Формат задает AutoCAD.Export.ContourFormat. No отключает только исходные контуры сечения, не расчетную область трещин.</t>
  </si>
  <si>
    <t>Для Circle, Rectangles, PointedSection и HollowRectangle контур приходит из генератора вместе с прямыми участками и дугами. Дуги передаются как дуговые сегменты полилинии, а не как набор коротких линий.</t>
  </si>
  <si>
    <t>Исходный внешний контур и отверстия экспортируются из rngNDMSectionContours. Без отдельно импортированных точных контуров эта опция не подменяет их приблизительной границей сетки.</t>
  </si>
  <si>
    <t>Имена Common.SectionContourLayer и Common.OpeningContourLayer обязательны; отсутствующие слои создаются. Распределение контуров по слоям и цветам зависит от выбранного формата и описано в его справке. Это не слой рассчитанной области Ar.</t>
  </si>
  <si>
    <t>Каждый экспорт добавляет новые контуры без поиска совпадающих объектов и без автоматического удаления прежнего вывода. За чистоту места экспорта отвечает пользователь: заранее удалите ненужные объекты или выберите свободную область чертежа.</t>
  </si>
  <si>
    <t>Region (по умолчанию): известный наружный контур и все отверстия образуют Region бетона на Common.SectionContourLayer. Каждая отдельная бетонная часть получает свой Region. Все границы одного Region имеют единый цвет ACI 30 (оранжевый).</t>
  </si>
  <si>
    <t>Если известны только отверстия, Region выводит их отдельно на Common.OpeningContourLayer цветом ACI 4 (голубой), не создавая наружный контур по сетке.</t>
  </si>
  <si>
    <t>Polyline: наружная граница и каждое отверстие выводятся отдельными замкнутыми полилиниями. Наружные границы - на Common.SectionContourLayer, ACI 30; отверстия - на Common.OpeningContourLayer, ACI 4. Прямые и круговые дуги сохраняются точно.</t>
  </si>
  <si>
    <t>Оба формата можно импортировать обратно. Выбор влияет только на исходные контуры сечения и действует при ContourEnabled = Yes. Контур расчетной области трещин остается полилинией на собственном слое. Пустое или неизвестное значение активной настройки требует исправления в указанной ячейке Config.</t>
  </si>
  <si>
    <t>Yes выводит сохраненную критическую область СП 35 или фактическую область СП 63. No не меняет расчет и не выводит эту дополнительную геометрию.</t>
  </si>
  <si>
    <t>Область выводится только вместе с состоянием трещин, выбранным Visualization.State профиля: PreCrackState, PostCrackState или CrackedState. Для StrengthState/CapacityState она не выводится.</t>
  </si>
  <si>
    <t>Экспорт использует последний расчет на Results и сохраняет наружные контуры, отверстия и круговые дуги. Если область не рассчитана или устарела, она не выводится. Превышение допуска ширины не мешает посмотреть рассчитанную область.</t>
  </si>
  <si>
    <t>Все координаты экспорта всегда в мм. Слой задается AutoCAD.Export.CrackInteractionLayer, цвет объектов - ACI 31. Каждый запуск добавляет новый контур без автоматической очистки места экспорта.</t>
  </si>
  <si>
    <t>Выбор обязателен: пустота, TODO, неизвестное значение или ошибка формулы не заменяются NamesAndValues, а дают сообщение с текущим адресом Config и допустимыми вариантами.</t>
  </si>
  <si>
    <t>ValuesOnly выводит только численное значение выбранной профильной величины Visualization.Quantity.</t>
  </si>
  <si>
    <t>NamesAndValues добавляет к значению имя расчетного элемента, например C1 или R1.</t>
  </si>
  <si>
    <t>При NamesAndValues имена выводятся и для бетона, и для арматуры, если они сохранены в Results.</t>
  </si>
  <si>
    <t>На этом отдельном слое сохраняется рассчитанная область взаимодействия для трещин. Он не предназначен для сетки, наружного контура или отверстий исходной модели. Не размещайте здесь исходные объекты: команда очистки удаляет оформление NDM.</t>
  </si>
  <si>
    <t>Настройка обязательна при включенном AutoCAD.Export.ExportCrackInteractionContour и при ручной очистке оформления. Объекты области взаимодействия получают цвет ACI 31, в том числе на существующем слое.</t>
  </si>
  <si>
    <t>Имя обязательно, не длиннее 255 символов, без управляющих символов, запятой, двойных кавычек и символов &lt; &gt; / \ : ; ? * | = '. Ошибка указывает текущую ячейку Config; при EXTNAMES=0 ограничения самого чертежа строже, и программа не меняет этот параметр скрытно.</t>
  </si>
  <si>
    <t>Слои создаются автоматически, если их нет в чертеже. Области бетона и арматуры лежат на своих базовых слоях, а текстовые подписи разделяются по физическому состоянию.</t>
  </si>
  <si>
    <t>Если указанный слой уже есть в чертеже, программа использует его как есть и не меняет цвет, тип линий и другие свойства слоя.</t>
  </si>
  <si>
    <t>Базовые слои бетона и арматуры нельзя совмещать со слоями подписей, контура и техническими RC_NDM_Axes/LoadPoint/NeutralLine/Warnings. Слои подписей могут быть общими между категориями.</t>
  </si>
  <si>
    <t>Очистка удаляет не-Region объекты только со слоев оформления. Бетон, арматура, наружные контуры и отверстия на общих слоях сохраняются целиком, включая ранее экспортированные копии; все Region сохраняются и на других слоях. Пользовательские линии и тексты размещайте вне слоев оформления. Очистка не зависит от экспортных флагов, цветов или формата подписей.</t>
  </si>
  <si>
    <t>Настройка влияет только на экспорт и не меняет расчет.</t>
  </si>
  <si>
    <t>Здесь задаётся отдельное имя слоя подписей сжатого бетона. Ограничения имени, создание и очистка слоёв описаны в разделе AutoCAD.Layer.ConcreteTension.</t>
  </si>
  <si>
    <t>Здесь задаётся отдельное имя слоя подписей растянутых стержней арматуры. Ограничения имени, создание и очистка слоёв описаны в разделе AutoCAD.Layer.ConcreteTension.</t>
  </si>
  <si>
    <t>Здесь задаётся отдельное имя слоя подписей сжатых стержней арматуры. Ограничения имени, создание и очистка слоёв описаны в разделе AutoCAD.Layer.ConcreteTension.</t>
  </si>
  <si>
    <t>Задайте обязательный целый индекс ACI от 1 до 255. Эти значения применяются к областям/подписям и к новому слою; специальные 0 (ByBlock) и 256 (ByLayer) не допускаются. Дробь не округляется, пустота и ошибка формулы не заменяются цветом по умолчанию.</t>
  </si>
  <si>
    <t>Цвет выбирается по сохраненному физическому состоянию элемента. Пользовательские знаки N/Mx/My не меняют принадлежность к сжатию или растяжению; напряжения и деформации сохраняют внутренний знак: сжатие отрицательное, растяжение положительное.</t>
  </si>
  <si>
    <t>Нейтральный цвет применяется для нулевых или почти нулевых напряжений. Нулевые состояния не получают отдельного расчетного смысла, это только оформление.</t>
  </si>
  <si>
    <t>Укажите собственный цвет сжатого бетона и его подписей. Формат ACI, допустимые индексы и выбор физического состояния описаны в разделе AutoCAD.Color.ConcreteTension.</t>
  </si>
  <si>
    <t>Укажите собственный цвет растянутых стержней арматуры и их подписей. Формат ACI, допустимые индексы и выбор физического состояния описаны в разделе AutoCAD.Color.ConcreteTension.</t>
  </si>
  <si>
    <t>Укажите собственный цвет сжатых стержней арматуры и их подписей. Формат ACI, допустимые индексы и выбор физического состояния описаны в разделе AutoCAD.Color.ConcreteTension.</t>
  </si>
  <si>
    <t>Этот цвет используется для нулевых и почти нулевых напряжений, независимо от цвета сжатия или растяжения. Формат ACI и допустимые индексы описаны в разделе AutoCAD.Color.ConcreteTension.</t>
  </si>
  <si>
    <t>Yes разрешает построение Excel-схемы на листе Расчет. No отключает саму схему.</t>
  </si>
  <si>
    <t>Схема строится только по последнему сохраненному Results и не обращается к текущей геометрии Config.</t>
  </si>
  <si>
    <t>Выберите Yes или No для обновления схемы, в том числе сразу после формирования сечения. При No существующая схема сохраняется, а настройки скрытых элементов не используются. Неверный выбор требует исправления указанной ячейки на листе Config.</t>
  </si>
  <si>
    <t>Yes автоматически перестраивает схему сразу после успешного расчета.</t>
  </si>
  <si>
    <t>No оставляет схему как есть; ее можно обновить отдельной кнопкой.</t>
  </si>
  <si>
    <t>Выбор обязателен, если Plot.Enabled = Yes. Пустота, TODO, ошибка Excel и отсутствие строки требуют исправления Config до начала расчета и очистки предыдущих Results.</t>
  </si>
  <si>
    <t>При Plot.Enabled = No настройка не используется, существующая схема сохраняется даже при отсутствии доступного НДС. Если оба переключателя Yes, но расчетных состояний нет, прежняя схема очищается с пояснением отсутствия данных.</t>
  </si>
  <si>
    <t>В обоих случаях обновление схемы только читает Results и не запускает расчет заново.</t>
  </si>
  <si>
    <t>Worst показывает определяющее сочетание из верхней сводки Results. Критерий выбора задается General.WorstCombinationCriterion.</t>
  </si>
  <si>
    <t>Конкретный CombinationID, например LC2, показывает сохраненные напряжения, деформации и плоскость деформаций именно этого сочетания.</t>
  </si>
  <si>
    <t>Переключение LoadCase не создает геометрию заново: меняется только отображаемое расчетное состояние из Results.</t>
  </si>
  <si>
    <t>Укажите сочетание, чтобы показать его НДС либо схему геометрии с пояснением, почему это НДС отсутствует. Пустая ячейка и TODO не означают Worst. Сразу после формирования сечения показывается предварительная схема без выбора сочетания; эта настройка тогда не используется.</t>
  </si>
  <si>
    <t>Yes включает цветовой градиент расчетных элементов по величине Visualization.Quantity выбранного профиля.</t>
  </si>
  <si>
    <t>No отключает градации интенсивности: работающие элементы получают один цвет своего материала и физического состояния, заданный в Plot.Color.*.</t>
  </si>
  <si>
    <t>Неработающий растянутый бетон остается отдельным серым состоянием и не смешивается с обычным градиентом.</t>
  </si>
  <si>
    <t>Yes добавляет на схему численные подписи величины Visualization.Quantity выбранного профиля.</t>
  </si>
  <si>
    <t>Подписываются только бетонные элементы с пространственным шагом Plot.ResultLabelSpacing.</t>
  </si>
  <si>
    <t>Неработающий растянутый бетон не подписывается, чтобы схема не показывала нулевые значения как полезные напряжения.</t>
  </si>
  <si>
    <t>Для схемы найденного НДС выберите Yes или No. На предварительной схеме одной геометрии расчетных значений еще нет, поэтому этот переключатель и шаг подписей не используются.</t>
  </si>
  <si>
    <t>Это положительный пространственный шаг ячеек, по которым выбираются численные подписи результата. Он всегда задается в мм независимо от Units.Length.Output.</t>
  </si>
  <si>
    <t>Чем больше значение, тем меньше подписей и чище схема. Чем меньше значение, тем подробнее поле значений, но выше риск визуальной перегрузки.</t>
  </si>
  <si>
    <t>Шаг применяется пространственно, а не по номеру ElementID; в каждой ячейке выбирается ближайший к ее центру работающий бетонный элемент. Это не проверка точного минимального расстояния между любой парой подписей.</t>
  </si>
  <si>
    <t>При Plot.ResultLabelsEnabled=Yes значение обязательно и больше нуля. Пустота, TODO, ноль и отрицательный шаг требуют исправления указанной ячейки; автоматический шаг вместо них не назначается. При No параметр не читается.</t>
  </si>
  <si>
    <t>Yes показывает соответствующий объект на Excel-схеме. No скрывает его.</t>
  </si>
  <si>
    <t>Настройка влияет только на отображение уже сохраненных Results и не меняет расчет.</t>
  </si>
  <si>
    <t>Заполните используемый переключатель вариантом Yes или No. Неверное значение или ошибка формулы дают сообщение с текущей ячейкой Config до очистки существующей схемы; значение по умолчанию вместо них не подставляется.</t>
  </si>
  <si>
    <t>Нейтральная линия и легенда доступны только для найденного НДС. Когда показывается одна геометрия без расчетного состояния, настройки этих скрытых элементов не используются.</t>
  </si>
  <si>
    <t>Transformed показывает главные центральные оси приведенного сечения бетон + арматура.</t>
  </si>
  <si>
    <t>Concrete показывает главные центральные оси только бетонного сечения.</t>
  </si>
  <si>
    <t>None полностью скрывает главные оси на схеме. Точка приложения нагрузки и нейтральная линия управляются отдельными настройками.</t>
  </si>
  <si>
    <t>Схема берет центр и угол выбранных осей из сохраненных Results. Изменение этого режима после расчета только меняет отображение уже сохраненных осей.</t>
  </si>
  <si>
    <t>Выберите режим для расчетной схемы, в том числе если выбранное НДС отсутствует и показывается только геометрия. Пустая ячейка, TODO или неизвестный вариант требуют исправления Config до очистки старой схемы. Предварительная схема сразу после формирования сечения не показывает эти вспомогательные оси и не использует их настройки.</t>
  </si>
  <si>
    <t>Yes показывает маленькие курсивные подписи Ось X и Ось Y внутри рабочей области схемы.</t>
  </si>
  <si>
    <t>No скрывает только эти подписи. Сами оси, нейтральная линия, контур и точка приложения нагрузки управляются своими настройками.</t>
  </si>
  <si>
    <t>Подписи нужны как визуальная подсказка направления глобальных осей и не влияют на расчет или данные Results.</t>
  </si>
  <si>
    <t>Размер задается в пунктах Excel (pt), как обычный размер шрифта в книге.</t>
  </si>
  <si>
    <t>По умолчанию используется 7.5 pt - это текущий небольшой размер подписей осей.</t>
  </si>
  <si>
    <t>При Plot.AxisLabelsEnabled=Yes значение обязательно и больше нуля; ошибочный ввод требует исправления и не заменяется размером шаблона. При No высота подписей не читается.</t>
  </si>
  <si>
    <t>Yes показывает на Excel-схеме сохраненные точные наружные контуры и отверстия из Results. Они могут быть получены как из генератора книги, так и при импорте из AutoCAD.</t>
  </si>
  <si>
    <t>Этот контур нужен как читаемая внешняя граница сечения поверх расчетной сетки. Он не влияет на расчет и не заменяет сами бетонные элементы.</t>
  </si>
  <si>
    <t>Если точные контуры не сохранены, программа не придумывает их по сетке. No скрывает только этот дополнительный контур.</t>
  </si>
  <si>
    <t>Separate строит две шкалы: отдельно для бетона и отдельно для арматуры.</t>
  </si>
  <si>
    <t>Common строит одну общую шкалу для всех элементов. В этом режиме цвета берутся из Plot.Color.RebarCompression и Plot.Color.RebarTension.</t>
  </si>
  <si>
    <t>Раздельные шкалы удобны, когда диапазоны напряжений бетона и арматуры сильно отличаются.</t>
  </si>
  <si>
    <t>Значение задается в формате R,G,B, например 30,80,220.</t>
  </si>
  <si>
    <t>Нужны ровно три целых числа от 0 до 255. Значение 0,0,0 является черным цветом. Пустой или ошибочный активный цвет требует исправления; дробные компоненты не округляются.</t>
  </si>
  <si>
    <t>Цвет используется для крайнего значения соответствующего материала и физического состояния в легенде и на элементах.</t>
  </si>
  <si>
    <t>При Plot.LegendMode = Common используются цвета арматуры как общая шкала для всех элементов.</t>
  </si>
  <si>
    <t>Укажите собственный цвет крайнего растяжения арматуры; в режиме Common он также задаёт растянутый конец общей шкалы. Формат RGB и ограничения ввода описаны в разделе Plot.Color.RebarCompression.</t>
  </si>
  <si>
    <t>Укажите собственный цвет крайнего сжатия бетона для режима Separate. Формат RGB и ограничения ввода описаны в разделе Plot.Color.RebarCompression.</t>
  </si>
  <si>
    <t>Укажите собственный цвет крайнего растяжения работающего бетона для режима Separate. Формат RGB и ограничения ввода описаны в разделе Plot.Color.RebarCompression.</t>
  </si>
  <si>
    <t>Настройки оформления схемы: Enabled</t>
  </si>
  <si>
    <t>Enabled — строка таблицы «Настройки оформления схемы» на листе Config. В столбце арматуры это Plot.RebarLabels.Enabled, в столбце размеров — Plot.Dimensions.Enabled. Обязательный выбор Yes/No для соответствующего типа аннотаций. При No параметры отключенной группы не читаются.</t>
  </si>
  <si>
    <t>Столбцы «Обозначения арматуры» и «Размерные линии» включаются независимо. Можно оставить размеры сечения и скрыть подписи арматуры либо сделать наоборот.</t>
  </si>
  <si>
    <t>Значение No скрывает только выбранный тип подписей на Excel-схеме. Геометрия, рассчитанные значения и экспорт в AutoCAD сохраняются; остальные параметры отключенного столбца не используются.</t>
  </si>
  <si>
    <t>Настройки оформления схемы: Placement</t>
  </si>
  <si>
    <t>Placement — строка таблицы «Настройки оформления схемы» на листе Config. В столбце арматуры это Plot.RebarLabels.Placement, в столбце размеров — Plot.Dimensions.Placement. Для арматуры задает сторону подписи от бетонной границы: Outside - наружу, Inside - внутрь бетона; для размеров задает только сторону текста относительно размерной линии.</t>
  </si>
  <si>
    <t>Выберите Outside или Inside в нужном столбце таблицы. Для подписи арматуры это направление от бетонной границы наружу или в бетон. Для размеров меняется сторона текста относительно размерной линии, а сама линия остается на месте.</t>
  </si>
  <si>
    <t>Расстояние до линии задается отдельно строкой Offset, а зазор между текстом и линией — строкой TextGap. Placement меняет только размещение подписи и не меняет координаты сечения.</t>
  </si>
  <si>
    <t>Настройки оформления схемы: Offset</t>
  </si>
  <si>
    <t>Offset — строка таблицы «Настройки оформления схемы» на листе Config. В столбце арматуры это Plot.RebarLabels.Offset, в столбце размеров — Plot.Dimensions.Offset. Базовый отступ, мм. Для размеров и арматуры умножается на max(1; D/1000), D — наибольший габарит сечения в мм. У арматуры отсчёт от бетона; Placement — сторона, TextGap — зазор до текста.</t>
  </si>
  <si>
    <t>Offset остается геометрическим отступом в миллиметрах сечения и не зависит от TextUnits.</t>
  </si>
  <si>
    <t>Для включенного типа аннотаций значение обязательно и не меньше нуля. Пустая ячейка, текст или ошибка формулы не заменяются запасным отступом.</t>
  </si>
  <si>
    <t>У размеров полученный отступ задаёт расстояние от измеряемой границы до размерной линии. Для сечений до 1000 мм включительно базовый Offset не увеличивается.</t>
  </si>
  <si>
    <t>У арматуры полученный отступ отсчитывается от бетонной границы. При Outside на прямой стороне расстояние от оси ряда до линии подписи равно as + Offset × max(1; D/1000). TextGap задаёт отдельный зазор от линии до текста и этим коэффициентом не умножается.</t>
  </si>
  <si>
    <t>После перевода в экранные пункты Excel отступ ограничивается для читаемости: 4–180 pt у размеров и 2–120 pt у арматуры. Это ограничение отображения, а не изменение геометрии сечения.</t>
  </si>
  <si>
    <t>Для постоянного экранного размера текста и зазора применяется TextUnits = pt; Offset остается геометрическим отступом.</t>
  </si>
  <si>
    <t>Настройки оформления схемы: LineEnabled</t>
  </si>
  <si>
    <t>LineEnabled — строка столбца «Обозначения арматуры» на листе Config: Plot.RebarLabels.LineEnabled. Показывать короткую линию обозначения арматуры; если No, остается только текст подписи.</t>
  </si>
  <si>
    <t>Эта строка относится только к столбцу «Обозначения арматуры». Размерные и выносные линии она не скрывает: их показ управляется столбцом «Размерные линии».</t>
  </si>
  <si>
    <t>При No остается текст с количеством и диаметрами стержней, а короткая линия рядом с ним не рисуется. Толщина этой линии LineWeight тогда не используется. Чтобы убрать и текст, выберите No в строке Enabled того же столбца.</t>
  </si>
  <si>
    <t>Настройки оформления схемы: LineWeight</t>
  </si>
  <si>
    <t>LineWeight — строка таблицы «Настройки оформления схемы» на листе Config. В столбце арматуры это Plot.RebarLabels.LineWeight, в столбце размеров — Plot.Dimensions.LineWeight. Толщина основной линии аннотации.</t>
  </si>
  <si>
    <t>Введите положительную толщину основной линии в пунктах Excel (pt). Арматурные подписи и размеры имеют отдельные значения в своих колонках.</t>
  </si>
  <si>
    <t>Это только оформление Excel-схемы, без влияния на расчет и экспорт в AutoCAD.</t>
  </si>
  <si>
    <t>Настройки оформления схемы: ExtensionLineWeight</t>
  </si>
  <si>
    <t>ExtensionLineWeight — строка столбца «Размерные линии» на листе Config: Plot.Dimensions.ExtensionLineWeight. Толщина выносных линий; применяется только для размерных линий.</t>
  </si>
  <si>
    <t>Введите положительную толщину выносных линий размеров в пунктах Excel (pt). Основная размерная линия настраивается отдельно строкой LineWeight.</t>
  </si>
  <si>
    <t>Настройка меняет только оформление размерных линий Excel-схемы.</t>
  </si>
  <si>
    <t>Настройки оформления схемы: TextUnits</t>
  </si>
  <si>
    <t>TextUnits — строка таблицы «Настройки оформления схемы» на листе Config. В столбце арматуры это Plot.RebarLabels.TextUnits, в столбце размеров — Plot.Dimensions.TextUnits. Единицы для TextHeight и TextGap: pt - обычные пункты Excel, mm - реальные миллиметры сечения.</t>
  </si>
  <si>
    <t>Для включенного типа аннотаций обязателен один из вариантов mm или pt. Недопустимое или пустое значение дает сообщение с текущей ячейкой Config; программа не подставляет mm вместо ошибочного ввода.</t>
  </si>
  <si>
    <t>mm - TextHeight и TextGap задаются в реальных миллиметрах сечения. Это удобно, когда оформление должно оставаться пропорциональным самой модели.</t>
  </si>
  <si>
    <t>pt - TextHeight и TextGap задаются в обычных пунктах Excel. Это удобно для сравнения сечений разных габаритов в одной и той же области построения: текст остается примерно одинакового визуального размера.</t>
  </si>
  <si>
    <t>Настройка задается отдельно для двух типов аннотаций: в колонке Обозначения арматуры для Plot.RebarLabels.*, в колонке Размерные линии для Plot.Dimensions.*.</t>
  </si>
  <si>
    <t>Столбец Ед. у строк TextHeight и TextGap меняется формулой по выбранному TextUnits. Если для арматуры и размеров выбраны разные единицы, ячейка показывает обе.</t>
  </si>
  <si>
    <t>Для стабильной читаемости при разных габаритах сечения удобно выбирать pt. Режим mm нужен для пропорциональной привязки текста к масштабу модели.</t>
  </si>
  <si>
    <t>Настройки оформления схемы: TextHeight</t>
  </si>
  <si>
    <t>TextHeight — строка таблицы «Настройки оформления схемы» на листе Config. В столбце арматуры это Plot.RebarLabels.TextHeight, в столбце размеров — Plot.Dimensions.TextHeight. Высота текста. При TextUnits=mm задается в миллиметрах сечения; при TextUnits=pt - в пунктах Excel и не зависит от габарита сечения.</t>
  </si>
  <si>
    <t>TextHeight задает размер шрифта текста аннотации.</t>
  </si>
  <si>
    <t>Для включенного типа аннотаций задайте положительное число. Итоговый экранный шрифт ограничивается 5–28 pt для читаемости; при Enabled=No параметры отключенной группы не используются.</t>
  </si>
  <si>
    <t>Если TextUnits = mm, значение переводится из миллиметров сечения в пункты Excel с учетом масштаба рабочей области схемы. Поэтому при одном и том же окне схемы крупное сечение даст визуально меньший текст, а маленькое — больший.</t>
  </si>
  <si>
    <t>Если TextUnits = pt, значение сразу задает размер шрифта Excel в пунктах. В этом режиме текст почти не зависит от реальных габаритов сечения, поэтому его удобнее читать при сравнении разных сечений.</t>
  </si>
  <si>
    <t>Настройка не меняет расчет и сохраненные результаты. Она применяется при каждом обновлении схемы по текущему Config.</t>
  </si>
  <si>
    <t>Настройки оформления схемы: TextGap</t>
  </si>
  <si>
    <t>TextGap — строка таблицы «Настройки оформления схемы» на листе Config. В столбце арматуры это Plot.RebarLabels.TextGap, в столбце размеров — Plot.Dimensions.TextGap. Зазор между линией аннотации и текстом. Единицы выбираются строкой TextUnits для соответствующего типа аннотаций.</t>
  </si>
  <si>
    <t>TextGap задает зазор от линии аннотации до текстовой подписи.</t>
  </si>
  <si>
    <t>Для размеров это расстояние от размерной линии до текста. Для арматуры - от короткой линии обозначения или точки расположения подписи до текста.</t>
  </si>
  <si>
    <t>Если TextUnits=mm, зазор масштабируется как реальная величина сечения. Если TextUnits=pt, зазор задается как экранное расстояние Excel и выглядит стабильнее при смене размера сечения.</t>
  </si>
  <si>
    <t>TextGap не заменяет Offset. Offset двигает саму линию аннотации относительно сечения, а TextGap двигает только текст относительно уже поставленной линии.</t>
  </si>
  <si>
    <t>Настройки оформления схемы: ArrowType</t>
  </si>
  <si>
    <t>ArrowType — строка столбца «Размерные линии» на листе Config: Plot.Dimensions.ArrowType. Тип стрелки размерной линии.</t>
  </si>
  <si>
    <t>Выберите форму стрелок: Triangle - треугольник, Stealth - треугольник с вырезом, Diamond - ромб, Oval - овал, Open - открытая стрелка.</t>
  </si>
  <si>
    <t>Это только оформление размерных линий Excel-схемы. На размеры сечения, расчет и экспорт в AutoCAD выбор не влияет.</t>
  </si>
  <si>
    <t>Настройки оформления схемы: ArrowSize</t>
  </si>
  <si>
    <t>ArrowSize — строка столбца «Размерные линии» на листе Config: Plot.Dimensions.ArrowSize. Размер стрелок размерной линии.</t>
  </si>
  <si>
    <t>Выберите размер стрелок: Small - малый, Medium - средний, Wide - широкий. Это варианты Excel, а не длина в мм.</t>
  </si>
  <si>
    <t>Выбор меняет только стрелки размерных линий Excel-схемы.</t>
  </si>
  <si>
    <t>Настройки оформления схемы: Color</t>
  </si>
  <si>
    <t>Color — строка таблицы «Настройки оформления схемы» на листе Config. В столбце арматуры это Plot.RebarLabels.Color, в столбце размеров — Plot.Dimensions.Color. Цвет текста и основной линии: три целых RGB-компонента 0–255. Значение 0,0,0 означает черный цвет.</t>
  </si>
  <si>
    <t>Задайте три целых числа от 0 до 255 через запятую: красный, зеленый, синий. Например 0,0,0 - черный, 255,0,0 - красный.</t>
  </si>
  <si>
    <t>Колонка арматуры задает цвет ее подписей и основных линий; колонка размеров - цвет размерного текста и основных линий. Это только Excel-схема.</t>
  </si>
  <si>
    <t>Настройки оформления схемы: ExtensionLineColor</t>
  </si>
  <si>
    <t>ExtensionLineColor — строка столбца «Размерные линии» на листе Config: Plot.Dimensions.ExtensionLineColor. Цвет выносных линий размеров: три целых RGB-компонента 0–255. Значение 0,0,0 означает черный цвет.</t>
  </si>
  <si>
    <t>Задайте цвет выносных линий размеров тремя целыми числами от 0 до 255: красный, зеленый, синий. Например 140,140,140 - серый.</t>
  </si>
  <si>
    <t>Настройка относится только к размерным линиям Excel-схемы. Цвет основных линий и текста задается отдельно строкой Color.</t>
  </si>
  <si>
    <t>Настройки оформления схемы: ContourLineWeight</t>
  </si>
  <si>
    <t>ContourLineWeight — общая толщина наружных границ и границ отверстий на Excel-схеме, в пунктах (pt). Значение по умолчанию — 2 pt.</t>
  </si>
  <si>
    <t>Одинаково применяется к прямым, дугам и окружностям у созданных программой и импортированных сечений. Не зависит от единиц длины и масштаба диаграммы. Введите положительное число; при Plot.ContourEnabled = No значение не используется.</t>
  </si>
  <si>
    <t>Сопротивления бетона I группы: R_b при сжатии и R_bt при растяжении.</t>
  </si>
  <si>
    <t>Эти сопротивления используются для прочности и устойчивости и не заменяются сопротивлениями II группы. В расчетном профиле на листе Config настройка MaterialModel.Strength.ConcreteTension = Ignore выключает растянутую ветвь бетона, а UseDiagram учитывает ее.</t>
  </si>
  <si>
    <t>Введите итоговые сопротивления с применимыми коэффициентами условий работы. Единица - Config Units.Stress.Input; повторно коэффициенты к сопротивлениям программа не применяет.</t>
  </si>
  <si>
    <t>Сопротивления бетона II группы: R_b,ser при сжатии и R_bt,ser при растяжении.</t>
  </si>
  <si>
    <t>Эти значения нужны для образования трещины и текущего НДС с трещинами. Модели выбираются на Config в профиле настройками с началом MaterialModel.CrackInitiation и MaterialModel.CrackedState.</t>
  </si>
  <si>
    <t>Введите уже итоговые значения с применимыми коэффициентами условий работы. Единица задается на Config в Units.Stress.Input; программа сама выполнит пересчет.</t>
  </si>
  <si>
    <t>Допустимое сжимающее напряжение R_b,mc2 для проверки продольных трещин по II группе.</t>
  </si>
  <si>
    <t>При Calculation.Crack.Width = Yes проверяется максимальное по модулю сжимающее напряжение бетона текущего НДС. При отсутствии сжатого бетона проверка имеет N/A.</t>
  </si>
  <si>
    <t>Запас SF_long = R_b,mc2 / σ_c,max; при SF_long &lt; 1 статус FAIL.</t>
  </si>
  <si>
    <t>СП 35: область проверки - п. 7.2 и таблица 7.1; условие - п. 7.100; сопротивления - таблица 7.6; условия работы - таблица 7.7. Введите значение с уже учтенным m_b13 - коэффициентом условий работы для продольных трещин - и другими нужными поправками.</t>
  </si>
  <si>
    <t>Начальные модули бетона E_b и E_bt задаются отдельно для сжатия и растяжения в Units.Stress.Input.</t>
  </si>
  <si>
    <t>СП 63, п. 6.1.15 принимает одинаковые модули. Отдельная колонка растяжения позволяет задать другую растянутую ветвь, если это обосновано расчетной постановкой.</t>
  </si>
  <si>
    <t>Модули используются при построении диаграмм и определении приведенных характеристик сечения.</t>
  </si>
  <si>
    <t>Параметр задается на Config в таблице бетона. TwoLine означает двухлинейную диаграмму, ThreeLine - трехлинейную; рабочая диаграмма выбирается в расчетном профиле.</t>
  </si>
  <si>
    <t>Индексы точек диаграммы: 0 - начало плато трехлинейной диаграммы; 1,red - переход к плато двухлинейной; 2 - предельная деформация. Сжатая и растянутая ветви задаются отдельно.</t>
  </si>
  <si>
    <t>Для сжатия и растяжения вводите положительные модули деформаций; физические знаки назначает программа. Эти числа не меняются при смене единиц длины, нагрузки или напряжения.</t>
  </si>
  <si>
    <t>Диаграммы бетона описаны в СП 63, пп. 6.1.14, 6.1.20-6.1.24 и 6.1.26. Принятые характеристики и применимые условия работы выбирает пользователь.</t>
  </si>
  <si>
    <t>Здесь задаются деформации начала плато трёхлинейной диаграммы, отдельно для сжатия и растяжения. Общие правила ввода деформаций и нормативные ссылки приведены в разделе Concrete.TwoLine.Eb1Red; численные значения разных точек диаграммы задаются независимо.</t>
  </si>
  <si>
    <t>Здесь задаются предельные деформации бетонной диаграммы, отдельно для сжатия и растяжения. Общие правила ввода деформаций и нормативные ссылки приведены в разделе Concrete.TwoLine.Eb1Red; эти пределы используются и для TwoLine, и для ThreeLine.</t>
  </si>
  <si>
    <t>Сопротивления арматуры I группы R_sc и R_s задаются в колонках сжатия и растяжения в Units.Stress.Input.</t>
  </si>
  <si>
    <t>Эти значения используются в прочности и устойчивости. TwoLine/ThreeLine - двух-/трехлинейная диаграмма; ее тип выбирается в расчетном профиле на Config.</t>
  </si>
  <si>
    <t>Производные точки деформаций строятся по СП 63, пп. 6.2.11, 6.2.14 и 6.2.15.</t>
  </si>
  <si>
    <t>Сопротивления арматуры II группы R_s,ser и R_sc,ser задаются в колонках растяжения и сжатия в Units.Stress.Input.</t>
  </si>
  <si>
    <t>СП 63 использует R_s,ser; отдельное R_sc,ser здесь является программным параметром сжатой ветви для симметричного ввода. В шаблоне принято R_sc,ser = R_s,ser.</t>
  </si>
  <si>
    <t>Эти характеристики используются при образовании трещины и для текущего НДС с трещинами, а не вместо сопротивлений I группы для прочности.</t>
  </si>
  <si>
    <t>Модули арматуры E_sc и E_s задаются отдельно для сжатия и растяжения в Units.Stress.Input.</t>
  </si>
  <si>
    <t>СП 63, п. 6.2.12 принимает одинаковые модули при растяжении и сжатии. Раздельные колонки позволяют задать ветви независимо при обоснованной постановке.</t>
  </si>
  <si>
    <t>E_s используется в диаграмме растяжения и формуле ширины нормальных трещин.</t>
  </si>
  <si>
    <t>Параметр задается на Config для обычной ненапрягаемой арматуры. TwoLine - двухлинейная диаграмма, ThreeLine - трехлинейная; тип выбирается в расчетном профиле.</t>
  </si>
  <si>
    <t>ε_sc2 и ε_s2 - предельные деформации сжатия и растяжения. Задаются положительными модулями и не пересчитываются при смене единиц.</t>
  </si>
  <si>
    <t>В одном сечении используется одна модель арматуры. Для реальных стержней разных классов или профилей нужно отдельное инженерное решение; программа не проверяет их нормативную совместимость автоматически.</t>
  </si>
  <si>
    <t>Здесь задаются предельные деформации трёхлинейной диаграммы арматуры, отдельно для сжатия и растяжения. Общие правила ввода и ограничение одной моделью арматуры на сечение описаны в разделе Steel.TwoLine.Es2; пределы двух диаграмм задаются независимо.</t>
  </si>
  <si>
    <t>Yes заново оформляет таблицы Results и их шапки после формирования сечения и расчета. Это значение по умолчанию.</t>
  </si>
  <si>
    <t>No сохраняет готовые шрифты, рамки, выравнивание и объединения шапок. Данные, актуальные единицы, цвета расчетных статусов и необходимое оформление новых строк обновляются.</t>
  </si>
  <si>
    <t>No не запрещает первоначальное оформление. Если диапазон перенесён в пустое место, подписи шапки не совпадают с ожидаемыми или нет признаков готового формата новых строк, соответствующий блок оформляется заново. Проверяются подписи и отдельные признаки формата, а не сохранность каждого шрифта или рамки. Отдельного кэша оформления нет.</t>
  </si>
  <si>
    <t>Настройка не отключает расчетные проверки, подробные численные результаты, текстовый отчет или схему. После ручного изменения оформления выберите Yes, чтобы восстановить штатный вид таблиц.</t>
  </si>
  <si>
    <t>Выберите Yes или No. Пустое, ошибочное значение и отсутствие настройки останавливают действие до изменения Results с указанием места ошибки на Config.</t>
  </si>
  <si>
    <t>Справка по результатам расчета листа Results</t>
  </si>
  <si>
    <t>Лист Results хранит результаты последнего завершенного запуска, включая не прошедшие проверки. Схема и экспорт в AutoCAD читают эти сохраненные данные. Изменение настроек на листе Config само по себе не обновляет Results.</t>
  </si>
  <si>
    <t>Числа выводятся в выбранных OUTPUT и пользовательских знаках. Нагрузки соответствуют правилам Config Sign.N.User, Sign.Mx.User, Sign.My.User; напряжения и деформации сохраняют физический знак: плюс -</t>
  </si>
  <si>
    <t>растяжение, минус - сжатие. Единицы заданы на Config ключами Units.*.Output, где звездочка означает Length, Area, Force, Moment, Stress или Curvature.</t>
  </si>
  <si>
    <t>Ширину столбцов можно менять для удобства чтения: расчет и очистка сохраняют ваш выбор. В строках данных перенос текста отключен; при длинном комментарии расширьте столбец.</t>
  </si>
  <si>
    <t>1. Сводка и подробные проверки</t>
  </si>
  <si>
    <t>В верхней сводке одна строка на сочетание: общий статус, прочность, трещины, устойчивость и запасы. Worst означает определяющее сочетание; критерий выбирается на Config в</t>
  </si>
  <si>
    <t>General.WorstCombinationCriterion. N/A не означает успех: проверка может быть выключена, неприменима или не иметь обязательного результата. Причина указана рядом.</t>
  </si>
  <si>
    <t>Над сводкой показаны время полного расчета и объем поиска: вызовы решателя НДС, его итерации, старты и итерации UltimateStrain. Старт - реально предпринятая попытка с начальной плоскостью; учитываются</t>
  </si>
  <si>
    <t>и неудачные попытки. Счетчики суммируются по всем сочетаниям одного запуска и обнуляются перед следующим.</t>
  </si>
  <si>
    <t>Блок прочности содержит текущее НДС и найденное предельное состояние; блок трещин - трещинообразование, ширину нормальных и проверку продольных трещин; блок устойчивости - продольный изгиб и итоговые</t>
  </si>
  <si>
    <t>усилия. Методики приведены выше.</t>
  </si>
  <si>
    <t>ResultComment содержит расчетную ветвь, причину отказа или пропуска, предупреждения и адреса ошибок ввода. Общий комментарий объединяет сообщения отдельных проверок.</t>
  </si>
  <si>
    <t>2. Элементы и известные контуры</t>
  </si>
  <si>
    <t>Таблица rngNDMSectionGeometry хранит бетонные элементы и арматуру. Area — площадь; LocalIx/LocalIy/LocalIxy — собственные моменты инерции элемента. Width/Height/Rotation задают его прямоугольное</t>
  </si>
  <si>
    <t>представление для схемы и геометрических проверок. ExtraData содержит необязательные сведения об источнике элемента; расчёт их не использует.</t>
  </si>
  <si>
    <t>Для импортированного бетона расчет использует фактические площадь и инерции AutoCAD. Прямоугольное представление нужно для схемы и границ сетки; оно не заменяет расчетные характеристики. Для</t>
  </si>
  <si>
    <t>произвольной формы прямоугольник сохраняет площадь, отношение главных инерций и направление главных осей.</t>
  </si>
  <si>
    <t>Отдельная таблица rngNDMSectionContours хранит достоверные наружные границы и отверстия - прямые, дуги и окружности. ID - имя контура, Outer - наружная граница, Opening - отверстие. Эти границы</t>
  </si>
  <si>
    <t>сохраняются один раз на сечение, а не на каждое сочетание.</t>
  </si>
  <si>
    <t>Отверстия могут быть известны без наружного контура. Пустая таблица означает только отсутствие заданных точных границ, а не отсутствие пустот. Правила сочетания контуров и сетки перечислены в конце</t>
  </si>
  <si>
    <t>раздела подготовки AutoCAD.</t>
  </si>
  <si>
    <t>Если повреждены координаты или обязательные поля, сообщение укажет ячейку Results. Нажмите «Сформировать сечение». Расчёт не создаёт геометрию заново; размеры и подписи для него необязательны.</t>
  </si>
  <si>
    <t>3. Деформации и напряжения элементов</t>
  </si>
  <si>
    <t>В режиме Excel в таблице rngNDMElementResults сохраняются деформации и напряжения каждого элемента для полученных расчетных состояний. StrengthState — текущее НДС по прочности,</t>
  </si>
  <si>
    <t>CapacityState — предельное состояние, PreCrackState — состояние перед образованием трещины, PostCrackState — сразу после ее образования, CrackedState — текущее НДС с отключенным растянутым бетоном.</t>
  </si>
  <si>
    <t>Results.SnapshotStorage: Excel сохраняет текущие результаты на листе, а кнопка обновляет только схему по этим таблицам. LC-свойства и области трещин видны в прежних таблицах свойств и аннотаций;</t>
  </si>
  <si>
    <t>дополнительного архива нет. File сохраняет полный снимок в одном .ndm с именем Results.SnapshotName рядом с книгой. Только в File кнопка восстанавливает все подробные сводки и позволяет переключать</t>
  </si>
  <si>
    <t>ранее рассчитанные сечения без нового расчёта.</t>
  </si>
  <si>
    <t>Сохраняются только фактически полученные состояния. Для схемы и AutoCAD выберите на Config в профиле Visualization.State и Visualization.Quantity: Stress - напряжение, Strain - деформация. Если</t>
  </si>
  <si>
    <t>выбранного состояния нет, программа сообщит причину и не подменит его другим.</t>
  </si>
  <si>
    <t>4. Свойства всего сечения</t>
  </si>
  <si>
    <t>Таблица rngNDMSectionProperties показывает два представления: Concrete - только бетон; Transformed - приведенное сечение, где арматура заменена эквивалентной по жесткости площадью бетона.</t>
  </si>
  <si>
    <t>Для приведения используются модули выбранной модели. Поскольку бетонная сетка включает площадь под стержнями, дополнительный вклад арматуры равен (n_s - 1)·A_s.</t>
  </si>
  <si>
    <t>Area - площадь; CentroidX/Y - координаты центра тяжести. Ix/Iy/Ixy - моменты инерции относительно осей модели; Ixc/Iyc/Ixyc - относительно параллельных осей через центр тяжести. Индекс c здесь</t>
  </si>
  <si>
    <t>означает центральный момент.</t>
  </si>
  <si>
    <t>PrincipalAngle - угол главной центральной оси 1 от +X, положительный против часовой стрелки. PrincipalI1 - больший главный момент инерции; PrincipalI2 - меньший. RadiusX/Y и PrincipalRadius1/2 -</t>
  </si>
  <si>
    <t>радиусы инерции по центральным и главным осям.</t>
  </si>
  <si>
    <t>5. Ядровое расстояние</t>
  </si>
  <si>
    <t>CoreDistance - ядровое расстояние r для линейного сечения. Оно используется при выборе ветви устойчивости СП 35.</t>
  </si>
  <si>
    <t>A - площадь, I - центральный момент инерции выбранного представления Concrete или Transformed; c - расстояние до крайней бетонной границы на стороне, противоположной смещению силы. Арматура меняет</t>
  </si>
  <si>
    <t>приведенные A/I, но не расширяет бетонный контур.</t>
  </si>
  <si>
    <t>Plus/Minus относятся к направлению смещения силы. Например CoreDistanceYMinus - предел для смещения в сторону -Y; крайнее волокно для него находится с другой стороны. X/Y - центральные оси, 1/2 -</t>
  </si>
  <si>
    <t>главные оси. Для выбора ветви устойчивости используются значения приведенного сечения в соответствующей плоскости.</t>
  </si>
  <si>
    <t>Это линейная характеристика. При нелинейной работе материалов, плато диаграммы или отключении растянутого бетона появление растяжения в НДС не обязано точно совпадать с ядровой границей.</t>
  </si>
  <si>
    <t>6. Диаграммы, подписи и площадь взаимодействия</t>
  </si>
  <si>
    <t>Таблица rngNDMMaterialDiagrams хранит фактические точки диаграмм материалов последнего расчета. По ней можно проверить, какая модель использовалась для нужного состояния.</t>
  </si>
  <si>
    <t>Таблица rngNDMSectionAnnotations хранит размерные линии, подписи арматуры и рассчитанную для сочетания площадь взаимодействия A_r. Исходные наружные контуры и отверстия сохраняются отдельно в таблице rngNDMSectionContours.</t>
  </si>
  <si>
    <t>Фактически полученную площадь взаимодействия можно вывести в AutoCAD: задайте на Config AutoCAD.Export.ExportCrackInteractionContour = Yes и в профиле Visualization.State выберите одно из состояний</t>
  </si>
  <si>
    <t>Подробнее</t>
  </si>
  <si>
    <r>
      <t>Контрольные точки диаграмм</t>
    </r>
    <r>
      <rPr>
        <u/>
        <sz val="11"/>
        <color theme="10"/>
        <rFont val="Calibri"/>
        <family val="2"/>
        <charset val="204"/>
        <scheme val="minor"/>
      </rPr>
      <t xml:space="preserve"> </t>
    </r>
    <r>
      <rPr>
        <u/>
        <sz val="11"/>
        <color rgb="FF0000FF"/>
        <rFont val="Calibri"/>
        <family val="2"/>
        <charset val="204"/>
        <scheme val="minor"/>
      </rPr>
      <t>(Подробнее)</t>
    </r>
  </si>
  <si>
    <r>
      <t>СП 35.13330.2011, таблица 7.21</t>
    </r>
    <r>
      <rPr>
        <u/>
        <sz val="11"/>
        <color theme="10"/>
        <rFont val="Calibri"/>
        <family val="2"/>
        <charset val="204"/>
        <scheme val="minor"/>
      </rPr>
      <t xml:space="preserve"> </t>
    </r>
    <r>
      <rPr>
        <u/>
        <sz val="11"/>
        <color rgb="FF0000FF"/>
        <rFont val="Calibri"/>
        <family val="2"/>
        <charset val="204"/>
        <scheme val="minor"/>
      </rPr>
      <t>(Подробнее)</t>
    </r>
  </si>
  <si>
    <t>Добавление нового типа сечения</t>
  </si>
  <si>
    <t>Для нового параметрического сечения создайте один класс-рецепт VBA. Он описывает границы бетона, отверстия и армирование; сетку и стержни строит общая программа.</t>
  </si>
  <si>
    <t>Ниже приведён порядок подключения. Полный API со всеми аргументами и готовыми примерами находится в модуле книги modSectionRecipeApiGuide.</t>
  </si>
  <si>
    <t>Возможности</t>
  </si>
  <si>
    <t>Контур можно составить из прямых, дуг и окружностей; для многоугольника можно задать скругления.</t>
  </si>
  <si>
    <t>Для арматуры доступны заданное число стержней, шаг, связанные дополнительные ряды и проекция на другую линию. Размеры и подписи задаются отдельно.</t>
  </si>
  <si>
    <t>Порядок действий</t>
  </si>
  <si>
    <t>1. В редакторе VBA (Alt+F11) создайте Class Module и подключите Implements ISectionRecipe.</t>
  </si>
  <si>
    <t>2. В методе ISectionRecipe_CreateDefinition прочитайте таблицу через context.Reader. Длины переведите в мм через ридер или context.Units.</t>
  </si>
  <si>
    <t>3. Создайте CSectionDefinitionBuilder, вызовите Initialize и опишите наружную границу. Если есть отверстия, укажите их вместе с соответствующей наружной границей.</t>
  </si>
  <si>
    <t>4. Задайте линии центров арматуры, диаметры и число стержней или шаг. При необходимости добавьте связанные ряды и правила проекции.</t>
  </si>
  <si>
    <t>5. Добавьте нужные размеры и подписи, затем верните результат Finish. Общий сборщик проверит описание и построит сечение.</t>
  </si>
  <si>
    <t>6. Зарегистрируйте класс и имя его входной таблицы в CSectionTypeRegistry.Class_Initialize. Через Alt+F8 выполните UpdateSectionRecipeTypes для обновления выбора Geometry.Type.</t>
  </si>
  <si>
    <t>7. Выберите новый тип, сформируйте сечение и проверьте контуры, сетку, арматуру и схему. Затем проверьте расчёт, единицы и сообщения при неверном вводе.</t>
  </si>
  <si>
    <t>Чтение размеров и армирования</t>
  </si>
  <si>
    <t>На листе «Сечения» подготовьте именованную таблицу: в блоке General — размеры, в Main — основное армирование, в Extra — дополнительные ряды. Ридер ищет поля по коротким ключам.</t>
  </si>
  <si>
    <t>Можно использовать свою структуру таблицы: context.Table даёт снимок диапазона, а reader.ValueAt читает значение по номеру строки и столбца. В этом случае рецепт сам проверяет ввод и переводит единицы.</t>
  </si>
  <si>
    <t>Справочник методов создания сечения</t>
  </si>
  <si>
    <t>Нажмите Alt+F11, затем Ctrl+R и откройте Modules → modSectionRecipeApiGuide. В модуле приведены точные сигнатуры, все параметры, единицы и готовые примеры. Поиск по имени метода — Ctrl+F.</t>
  </si>
  <si>
    <t>Начните с блока «МИНИМАЛЬНЫЙ ПРИМЕР»: это полный класс простого сечения. Штатные рецепты для сравнения находятся в Class Modules, например CSectionRecipeCircle и CSectionRecipeHollowRectangle.</t>
  </si>
  <si>
    <r>
      <t>Единицы измерения</t>
    </r>
    <r>
      <rPr>
        <u/>
        <sz val="9"/>
        <color theme="10"/>
        <rFont val="Arial"/>
        <family val="2"/>
        <charset val="204"/>
      </rPr>
      <t xml:space="preserve"> </t>
    </r>
    <r>
      <rPr>
        <u/>
        <sz val="9"/>
        <color rgb="FF0000FF"/>
        <rFont val="Arial"/>
        <family val="2"/>
        <charset val="204"/>
      </rPr>
      <t>(Подробнее)</t>
    </r>
  </si>
  <si>
    <r>
      <t>Сочетания нагрузок</t>
    </r>
    <r>
      <rPr>
        <u/>
        <sz val="9"/>
        <color theme="10"/>
        <rFont val="Arial"/>
        <family val="2"/>
        <charset val="204"/>
      </rPr>
      <t xml:space="preserve"> </t>
    </r>
    <r>
      <rPr>
        <u/>
        <sz val="9"/>
        <color rgb="FF0000FF"/>
        <rFont val="Arial"/>
        <family val="2"/>
        <charset val="204"/>
      </rPr>
      <t>(Подробнее)</t>
    </r>
  </si>
  <si>
    <r>
      <t>Система знаков</t>
    </r>
    <r>
      <rPr>
        <u/>
        <sz val="9"/>
        <color theme="10"/>
        <rFont val="Arial"/>
        <family val="2"/>
        <charset val="204"/>
      </rPr>
      <t xml:space="preserve"> </t>
    </r>
    <r>
      <rPr>
        <u/>
        <sz val="9"/>
        <color rgb="FF0000FF"/>
        <rFont val="Arial"/>
        <family val="2"/>
        <charset val="204"/>
      </rPr>
      <t>(Подробнее)</t>
    </r>
  </si>
  <si>
    <r>
      <t>Материал арматуры</t>
    </r>
    <r>
      <rPr>
        <u/>
        <sz val="9"/>
        <color theme="10"/>
        <rFont val="Arial"/>
        <family val="2"/>
        <charset val="204"/>
      </rPr>
      <t xml:space="preserve"> </t>
    </r>
    <r>
      <rPr>
        <u/>
        <sz val="9"/>
        <color rgb="FF0000FF"/>
        <rFont val="Arial"/>
        <family val="2"/>
        <charset val="204"/>
      </rPr>
      <t>(Подробнее)</t>
    </r>
  </si>
  <si>
    <r>
      <t>Материал бетона</t>
    </r>
    <r>
      <rPr>
        <u/>
        <sz val="9"/>
        <color theme="10"/>
        <rFont val="Arial"/>
        <family val="2"/>
        <charset val="204"/>
      </rPr>
      <t xml:space="preserve"> </t>
    </r>
    <r>
      <rPr>
        <u/>
        <sz val="9"/>
        <color rgb="FF0000FF"/>
        <rFont val="Arial"/>
        <family val="2"/>
        <charset val="204"/>
      </rPr>
      <t>(Подробнее)</t>
    </r>
  </si>
  <si>
    <r>
      <t>Настройка расчетных профилей</t>
    </r>
    <r>
      <rPr>
        <u/>
        <sz val="9"/>
        <color theme="10"/>
        <rFont val="Arial"/>
        <family val="2"/>
        <charset val="204"/>
      </rPr>
      <t xml:space="preserve"> </t>
    </r>
    <r>
      <rPr>
        <u/>
        <sz val="9"/>
        <color rgb="FF0000FF"/>
        <rFont val="Arial"/>
        <family val="2"/>
        <charset val="204"/>
      </rPr>
      <t>(Подробнее)</t>
    </r>
  </si>
  <si>
    <r>
      <t>Нагрузки для устойчивости</t>
    </r>
    <r>
      <rPr>
        <u/>
        <sz val="9"/>
        <color theme="10"/>
        <rFont val="Arial"/>
        <family val="2"/>
        <charset val="204"/>
      </rPr>
      <t xml:space="preserve"> </t>
    </r>
    <r>
      <rPr>
        <u/>
        <sz val="9"/>
        <color rgb="FF0000FF"/>
        <rFont val="Arial"/>
        <family val="2"/>
        <charset val="204"/>
      </rPr>
      <t>(Подробнее)</t>
    </r>
  </si>
  <si>
    <r>
      <t>Настройки оформления схемы</t>
    </r>
    <r>
      <rPr>
        <u/>
        <sz val="9"/>
        <color theme="10"/>
        <rFont val="Arial"/>
        <family val="2"/>
        <charset val="204"/>
      </rPr>
      <t xml:space="preserve"> </t>
    </r>
    <r>
      <rPr>
        <u/>
        <sz val="9"/>
        <color rgb="FF0000FF"/>
        <rFont val="Arial"/>
        <family val="2"/>
        <charset val="204"/>
      </rPr>
      <t>(Подробнее)</t>
    </r>
  </si>
  <si>
    <t>Расчетный снимок Results: элементы, геометрия, свойства сечения, диаграммы материалов и аннотации</t>
  </si>
  <si>
    <t>RunID</t>
  </si>
  <si>
    <t>LoopID</t>
  </si>
  <si>
    <t>SegmentID</t>
  </si>
  <si>
    <t>Sequence</t>
  </si>
  <si>
    <t>LoopRole</t>
  </si>
  <si>
    <t>SegmentType</t>
  </si>
  <si>
    <t>StartX</t>
  </si>
  <si>
    <t>StartY</t>
  </si>
  <si>
    <t>EndX</t>
  </si>
  <si>
    <t>EndY</t>
  </si>
  <si>
    <t>CenterX</t>
  </si>
  <si>
    <t>CenterY</t>
  </si>
  <si>
    <t>Radius</t>
  </si>
  <si>
    <t>SweepAngle, rad</t>
  </si>
  <si>
    <t>SourceID</t>
  </si>
  <si>
    <t>LengthUnit (SectionXY)</t>
  </si>
  <si>
    <t>Достоверные контуры и отверстия сечения</t>
  </si>
  <si>
    <t>PointedSection</t>
  </si>
  <si>
    <t>HollowRectangle</t>
  </si>
  <si>
    <r>
      <t xml:space="preserve">Круглое сечение </t>
    </r>
    <r>
      <rPr>
        <b/>
        <u/>
        <sz val="12"/>
        <color rgb="FF0000FF"/>
        <rFont val="Calibri"/>
        <family val="2"/>
        <charset val="204"/>
        <scheme val="minor"/>
      </rPr>
      <t>(Подробнее)</t>
    </r>
  </si>
  <si>
    <r>
      <t xml:space="preserve">Набор прямоугольников (Г-сечение) </t>
    </r>
    <r>
      <rPr>
        <b/>
        <u/>
        <sz val="12"/>
        <color rgb="FF0000FF"/>
        <rFont val="Calibri"/>
        <family val="2"/>
        <charset val="204"/>
        <scheme val="minor"/>
      </rPr>
      <t>(Подробнее)</t>
    </r>
  </si>
  <si>
    <r>
      <t xml:space="preserve">Клиновидное сечение </t>
    </r>
    <r>
      <rPr>
        <b/>
        <u/>
        <sz val="12"/>
        <color rgb="FF0000FF"/>
        <rFont val="Calibri"/>
        <family val="2"/>
        <charset val="204"/>
        <scheme val="minor"/>
      </rPr>
      <t>(Подробнее)</t>
    </r>
  </si>
  <si>
    <r>
      <t xml:space="preserve">Пустотелый прямоугольник </t>
    </r>
    <r>
      <rPr>
        <b/>
        <u/>
        <sz val="12"/>
        <color rgb="FF0000FF"/>
        <rFont val="Calibri"/>
        <family val="2"/>
        <charset val="204"/>
        <scheme val="minor"/>
      </rPr>
      <t>(Подробнее)</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</si>
</sst>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
  </numFmts>
  <fonts count="29" x14ac:knownFonts="1">
    <font>
      <sz val="11"/>
      <color theme="1"/>
      <name val="Calibri"/>
      <family val="2"/>
      <charset val="204"/>
      <scheme val="minor"/>
    </font>
    <font>
      <b/>
      <sz val="11"/>
      <color theme="1"/>
      <name val="Calibri"/>
      <family val="2"/>
      <charset val="204"/>
      <scheme val="minor"/>
    </font>
    <font>
      <sz val="9"/>
      <color theme="1"/>
      <name val="Arial"/>
      <family val="2"/>
      <charset val="204"/>
    </font>
    <font>
      <b/>
      <sz val="9"/>
      <color theme="1"/>
      <name val="Arial"/>
      <family val="2"/>
      <charset val="204"/>
    </font>
    <font>
      <sz val="9"/>
      <color rgb="FF000000"/>
      <name val="Arial"/>
      <family val="2"/>
      <charset val="204"/>
    </font>
    <font>
      <b/>
      <sz val="9"/>
      <color rgb="FF000000"/>
      <name val="Arial"/>
      <family val="2"/>
      <charset val="204"/>
    </font>
    <font>
      <i/>
      <sz val="9"/>
      <color rgb="FF666666"/>
      <name val="Arial"/>
      <family val="2"/>
      <charset val="204"/>
    </font>
    <font>
      <sz val="9"/>
      <color rgb="FF666666"/>
      <name val="Arial"/>
      <family val="2"/>
      <charset val="204"/>
    </font>
    <font>
      <b/>
      <sz val="16"/>
      <color theme="1"/>
      <name val="Arial"/>
      <family val="2"/>
      <charset val="204"/>
    </font>
    <font>
      <b/>
      <sz val="9"/>
      <color rgb="FF404040"/>
      <name val="Arial"/>
      <family val="2"/>
      <charset val="204"/>
    </font>
    <font>
      <sz val="10"/>
      <color theme="1"/>
      <name val="Arial"/>
      <family val="2"/>
      <charset val="204"/>
    </font>
    <font>
      <b/>
      <sz val="10"/>
      <color theme="1"/>
      <name val="Arial"/>
      <family val="2"/>
      <charset val="204"/>
    </font>
    <font>
      <b/>
      <sz val="13"/>
      <color theme="1"/>
      <name val="Arial"/>
      <family val="2"/>
      <charset val="204"/>
    </font>
    <font>
      <b/>
      <sz val="10"/>
      <color rgb="FFFF0000"/>
      <name val="Arial"/>
      <family val="2"/>
      <charset val="204"/>
    </font>
    <font>
      <i/>
      <sz val="12"/>
      <color theme="1"/>
      <name val="Arial"/>
      <family val="2"/>
      <charset val="204"/>
    </font>
    <font>
      <b/>
      <sz val="15"/>
      <color theme="1"/>
      <name val="Arial"/>
      <family val="2"/>
      <charset val="204"/>
    </font>
    <font>
      <sz val="10"/>
      <color rgb="FF000000"/>
      <name val="Arial"/>
      <family val="2"/>
      <charset val="204"/>
    </font>
    <font>
      <i/>
      <sz val="11"/>
      <color rgb="FF333333"/>
      <name val="Arial"/>
      <family val="2"/>
      <charset val="204"/>
    </font>
    <font>
      <u/>
      <sz val="11"/>
      <color theme="10"/>
      <name val="Calibri"/>
      <family val="2"/>
      <charset val="204"/>
      <scheme val="minor"/>
    </font>
    <font>
      <u/>
      <sz val="11"/>
      <color rgb="FF0000FF"/>
      <name val="Calibri"/>
      <family val="2"/>
      <charset val="204"/>
      <scheme val="minor"/>
    </font>
    <font>
      <u/>
      <sz val="9"/>
      <color theme="10"/>
      <name val="Arial"/>
      <family val="2"/>
      <charset val="204"/>
    </font>
    <font>
      <u/>
      <sz val="9"/>
      <color rgb="FF0000FF"/>
      <name val="Arial"/>
      <family val="2"/>
      <charset val="204"/>
    </font>
    <font>
      <sz val="11"/>
      <color rgb="FF000000"/>
      <name val="Calibri"/>
      <family val="2"/>
      <charset val="204"/>
      <scheme val="minor"/>
    </font>
    <font>
      <sz val="11"/>
      <color rgb="FF000000"/>
      <name val="Arial"/>
      <family val="2"/>
      <charset val="204"/>
    </font>
    <font>
      <b/>
      <sz val="13"/>
      <color rgb="FF000000"/>
      <name val="Arial"/>
      <family val="2"/>
      <charset val="204"/>
    </font>
    <font>
      <b/>
      <sz val="16"/>
      <color rgb="FF000000"/>
      <name val="Arial"/>
      <family val="2"/>
      <charset val="204"/>
    </font>
    <font>
      <b/>
      <sz val="12"/>
      <color rgb="FFFF0000"/>
      <name val="Arial"/>
      <family val="2"/>
      <charset val="204"/>
    </font>
    <font>
      <b/>
      <sz val="16"/>
      <color rgb="FF000000"/>
      <name val="Calibri"/>
      <family val="2"/>
      <charset val="204"/>
      <scheme val="minor"/>
    </font>
    <font>
      <b/>
      <u/>
      <sz val="12"/>
      <color rgb="FF0000FF"/>
      <name val="Calibri"/>
      <family val="2"/>
      <charset val="204"/>
      <scheme val="minor"/>
    </font>
  </fonts>
  <fills count="9">
    <fill>
      <patternFill patternType="none"/>
    </fill>
    <fill>
      <patternFill patternType="gray125"/>
    </fill>
    <fill>
      <patternFill patternType="solid">
        <fgColor rgb="FFD9D9D9"/>
        <bgColor indexed="64"/>
      </patternFill>
    </fill>
    <fill>
      <patternFill patternType="solid">
        <fgColor rgb="FFF2F2F2"/>
        <bgColor indexed="64"/>
      </patternFill>
    </fill>
    <fill>
      <patternFill patternType="solid">
        <fgColor rgb="FFFFFFFF"/>
        <bgColor indexed="64"/>
      </patternFill>
    </fill>
    <fill>
      <patternFill patternType="solid">
        <fgColor rgb="FFFFF2E6"/>
        <bgColor indexed="64"/>
      </patternFill>
    </fill>
    <fill>
      <patternFill patternType="solid">
        <fgColor rgb="FFFAFAFA"/>
        <bgColor indexed="64"/>
      </patternFill>
    </fill>
    <fill>
      <patternFill patternType="solid">
        <fgColor rgb="FFBDD7EE"/>
        <bgColor indexed="64"/>
      </patternFill>
    </fill>
    <fill>
      <patternFill patternType="solid">
        <fgColor rgb="FF9BC2E6"/>
        <bgColor indexed="64"/>
      </patternFill>
    </fill>
  </fills>
  <borders count="10">
    <border>
      <left/>
      <right/>
      <top/>
      <bottom/>
      <diagonal/>
    </border>
    <border>
      <left style="thin">
        <color indexed="64"/>
      </left>
      <right style="thin">
        <color indexed="64"/>
      </right>
      <top style="thin">
        <color indexed="64"/>
      </top>
      <bottom style="thin">
        <color indexed="64"/>
      </bottom>
      <diagonal/>
    </border>
    <border>
      <left style="thin">
        <color rgb="FFC0C0C0"/>
      </left>
      <right style="thin">
        <color rgb="FFC0C0C0"/>
      </right>
      <top style="thin">
        <color rgb="FFC0C0C0"/>
      </top>
      <bottom style="thin">
        <color rgb="FFC0C0C0"/>
      </bottom>
      <diagonal/>
    </border>
    <border>
      <left style="dashed">
        <color rgb="FF000000"/>
      </left>
      <right style="dashed">
        <color rgb="FF000000"/>
      </right>
      <top style="dashed">
        <color rgb="FF000000"/>
      </top>
      <bottom style="dashed">
        <color rgb="FF000000"/>
      </bottom>
      <diagonal/>
    </border>
    <border>
      <left style="dashed">
        <color rgb="FF000000"/>
      </left>
      <right/>
      <top style="dashed">
        <color rgb="FF000000"/>
      </top>
      <bottom style="dashed">
        <color rgb="FF000000"/>
      </bottom>
      <diagonal/>
    </border>
    <border>
      <left style="thin">
        <color rgb="FFD9D9D9"/>
      </left>
      <right style="thin">
        <color rgb="FFD9D9D9"/>
      </right>
      <top style="thin">
        <color rgb="FFD9D9D9"/>
      </top>
      <bottom style="thin">
        <color rgb="FFD9D9D9"/>
      </bottom>
      <diagonal/>
    </border>
    <border>
      <left/>
      <right/>
      <top/>
      <bottom style="dashed">
        <color rgb="FF000000"/>
      </bottom>
      <diagonal/>
    </border>
    <border>
      <left style="thin">
        <color rgb="FFD9D9D9"/>
      </left>
      <right/>
      <top style="thin">
        <color rgb="FFD9D9D9"/>
      </top>
      <bottom style="thin">
        <color rgb="FFD9D9D9"/>
      </bottom>
      <diagonal/>
    </border>
    <border>
      <left/>
      <right/>
      <top style="thin">
        <color rgb="FFD9D9D9"/>
      </top>
      <bottom style="thin">
        <color rgb="FFD9D9D9"/>
      </bottom>
      <diagonal/>
    </border>
    <border>
      <left/>
      <right style="thin">
        <color rgb="FFD9D9D9"/>
      </right>
      <top style="thin">
        <color rgb="FFD9D9D9"/>
      </top>
      <bottom style="thin">
        <color rgb="FFD9D9D9"/>
      </bottom>
      <diagonal/>
    </border>
  </borders>
  <cellStyleXfs count="2">
    <xf numFmtId="0" fontId="0" fillId="0" borderId="0"/>
    <xf numFmtId="0" fontId="18" fillId="0" borderId="0" applyNumberFormat="0" applyFill="0" applyBorder="0" applyAlignment="0" applyProtection="0"/>
  </cellStyleXfs>
  <cellXfs count="94">
    <xf numFmtId="0" fontId="0" fillId="0" borderId="0" xfId="0"/>
    <xf numFmtId="0" fontId="2" fillId="0" borderId="0" xfId="0" applyFont="1"/>
    <xf numFmtId="0" fontId="2" fillId="0" borderId="0" xfId="0" applyFont="1" applyAlignment="1">
      <alignment vertical="center"/>
    </xf>
    <xf numFmtId="0" fontId="1" fillId="0" borderId="0" xfId="0" applyFont="1"/>
    <xf numFmtId="0" fontId="5" fillId="3" borderId="3" xfId="0" applyFont="1" applyFill="1" applyBorder="1" applyAlignment="1">
      <alignment horizontal="center" vertical="center"/>
    </xf>
    <xf numFmtId="0" fontId="4" fillId="4" borderId="3" xfId="0" applyFont="1" applyFill="1" applyBorder="1" applyAlignment="1">
      <alignment horizontal="center" vertical="center"/>
    </xf>
    <xf numFmtId="0" fontId="5" fillId="2" borderId="3" xfId="0" applyFont="1" applyFill="1" applyBorder="1" applyAlignment="1">
      <alignment horizontal="center" vertical="center"/>
    </xf>
    <xf numFmtId="0" fontId="5" fillId="2" borderId="3" xfId="0" applyFont="1" applyFill="1" applyBorder="1" applyAlignment="1">
      <alignment horizontal="right" vertical="center"/>
    </xf>
    <xf numFmtId="0" fontId="6" fillId="3" borderId="3" xfId="0" applyFont="1" applyFill="1" applyBorder="1" applyAlignment="1">
      <alignment horizontal="center" vertical="center"/>
    </xf>
    <xf numFmtId="0" fontId="6" fillId="3" borderId="3" xfId="0" applyFont="1" applyFill="1" applyBorder="1" applyAlignment="1">
      <alignment horizontal="right" vertical="center"/>
    </xf>
    <xf numFmtId="0" fontId="4" fillId="4" borderId="3" xfId="0" applyFont="1" applyFill="1" applyBorder="1" applyAlignment="1">
      <alignment horizontal="right" vertical="center"/>
    </xf>
    <xf numFmtId="0" fontId="7" fillId="4" borderId="3" xfId="0" applyFont="1" applyFill="1" applyBorder="1" applyAlignment="1">
      <alignment horizontal="center" vertical="center"/>
    </xf>
    <xf numFmtId="0" fontId="7" fillId="4" borderId="3" xfId="0" applyFont="1" applyFill="1" applyBorder="1" applyAlignment="1">
      <alignment horizontal="right" vertical="center"/>
    </xf>
    <xf numFmtId="0" fontId="4" fillId="5" borderId="3" xfId="0" applyFont="1" applyFill="1" applyBorder="1" applyAlignment="1">
      <alignment horizontal="center" vertical="center"/>
    </xf>
    <xf numFmtId="0" fontId="3" fillId="0" borderId="0" xfId="0" applyFont="1"/>
    <xf numFmtId="0" fontId="3" fillId="2" borderId="1" xfId="0" applyFont="1" applyFill="1" applyBorder="1"/>
    <xf numFmtId="0" fontId="2" fillId="0" borderId="1" xfId="0" applyFont="1" applyBorder="1"/>
    <xf numFmtId="0" fontId="3" fillId="2" borderId="3" xfId="0" applyFont="1" applyFill="1" applyBorder="1"/>
    <xf numFmtId="0" fontId="3" fillId="2" borderId="3" xfId="0" applyFont="1" applyFill="1" applyBorder="1" applyAlignment="1">
      <alignment horizontal="center" vertical="center"/>
    </xf>
    <xf numFmtId="0" fontId="3" fillId="2" borderId="3" xfId="0" applyFont="1" applyFill="1" applyBorder="1" applyAlignment="1">
      <alignment horizontal="left"/>
    </xf>
    <xf numFmtId="0" fontId="2" fillId="0" borderId="3" xfId="0" applyFont="1" applyBorder="1"/>
    <xf numFmtId="0" fontId="2" fillId="5" borderId="3" xfId="0" applyFont="1" applyFill="1" applyBorder="1" applyAlignment="1">
      <alignment horizontal="center" vertical="center"/>
    </xf>
    <xf numFmtId="0" fontId="2" fillId="0" borderId="3" xfId="0" applyFont="1" applyBorder="1" applyAlignment="1">
      <alignment horizontal="center" vertical="center"/>
    </xf>
    <xf numFmtId="164" fontId="2" fillId="5" borderId="3" xfId="0" applyNumberFormat="1" applyFont="1" applyFill="1" applyBorder="1" applyAlignment="1">
      <alignment horizontal="center" vertical="center"/>
    </xf>
    <xf numFmtId="0" fontId="9" fillId="3" borderId="3" xfId="0" applyFont="1" applyFill="1" applyBorder="1"/>
    <xf numFmtId="0" fontId="9" fillId="3" borderId="3" xfId="0" applyFont="1" applyFill="1" applyBorder="1" applyAlignment="1">
      <alignment horizontal="center" vertical="center"/>
    </xf>
    <xf numFmtId="0" fontId="3" fillId="2" borderId="4" xfId="0" applyFont="1" applyFill="1" applyBorder="1" applyAlignment="1">
      <alignment horizontal="left"/>
    </xf>
    <xf numFmtId="0" fontId="2" fillId="0" borderId="4" xfId="0" applyFont="1" applyBorder="1" applyAlignment="1">
      <alignment horizontal="left"/>
    </xf>
    <xf numFmtId="0" fontId="9" fillId="3" borderId="4" xfId="0" applyFont="1" applyFill="1" applyBorder="1" applyAlignment="1">
      <alignment horizontal="left"/>
    </xf>
    <xf numFmtId="0" fontId="2" fillId="3" borderId="3" xfId="0" applyFont="1" applyFill="1" applyBorder="1" applyAlignment="1">
      <alignment horizontal="center" vertical="center"/>
    </xf>
    <xf numFmtId="0" fontId="3" fillId="2" borderId="4" xfId="0" applyFont="1" applyFill="1" applyBorder="1" applyAlignment="1">
      <alignment horizontal="center" vertical="center"/>
    </xf>
    <xf numFmtId="0" fontId="2" fillId="3" borderId="4" xfId="0" applyFont="1" applyFill="1" applyBorder="1" applyAlignment="1">
      <alignment horizontal="center" vertical="center"/>
    </xf>
    <xf numFmtId="0" fontId="3" fillId="2" borderId="4" xfId="0" applyFont="1" applyFill="1" applyBorder="1"/>
    <xf numFmtId="0" fontId="2" fillId="5" borderId="4" xfId="0" applyFont="1" applyFill="1" applyBorder="1" applyAlignment="1">
      <alignment horizontal="center" vertical="center"/>
    </xf>
    <xf numFmtId="0" fontId="3" fillId="2" borderId="3" xfId="0" applyFont="1" applyFill="1" applyBorder="1" applyAlignment="1">
      <alignment horizontal="center"/>
    </xf>
    <xf numFmtId="0" fontId="3" fillId="5" borderId="3" xfId="0" applyFont="1" applyFill="1" applyBorder="1" applyAlignment="1">
      <alignment horizontal="center" vertical="center"/>
    </xf>
    <xf numFmtId="0" fontId="3" fillId="2" borderId="3" xfId="0" applyFont="1" applyFill="1" applyBorder="1" applyAlignment="1">
      <alignment horizontal="right"/>
    </xf>
    <xf numFmtId="0" fontId="9" fillId="3" borderId="3" xfId="0" applyFont="1" applyFill="1" applyBorder="1" applyAlignment="1">
      <alignment horizontal="right"/>
    </xf>
    <xf numFmtId="0" fontId="2" fillId="0" borderId="3" xfId="0" applyFont="1" applyBorder="1" applyAlignment="1">
      <alignment horizontal="right"/>
    </xf>
    <xf numFmtId="0" fontId="3" fillId="5" borderId="4" xfId="0" applyFont="1" applyFill="1" applyBorder="1" applyAlignment="1">
      <alignment horizontal="center" vertical="center"/>
    </xf>
    <xf numFmtId="0" fontId="9" fillId="3" borderId="4" xfId="0" applyFont="1" applyFill="1" applyBorder="1" applyAlignment="1">
      <alignment horizontal="center" vertical="center"/>
    </xf>
    <xf numFmtId="49" fontId="2" fillId="5" borderId="3" xfId="0" applyNumberFormat="1" applyFont="1" applyFill="1" applyBorder="1" applyAlignment="1">
      <alignment horizontal="center" vertical="center"/>
    </xf>
    <xf numFmtId="49" fontId="2" fillId="0" borderId="3" xfId="0" applyNumberFormat="1" applyFont="1" applyBorder="1" applyAlignment="1">
      <alignment horizontal="center" vertical="center"/>
    </xf>
    <xf numFmtId="0" fontId="2" fillId="5" borderId="3" xfId="0" applyFont="1" applyFill="1" applyBorder="1" applyAlignment="1">
      <alignment horizontal="left"/>
    </xf>
    <xf numFmtId="0" fontId="10" fillId="0" borderId="0" xfId="0" applyFont="1"/>
    <xf numFmtId="0" fontId="10" fillId="0" borderId="0" xfId="0" applyFont="1" applyAlignment="1">
      <alignment wrapText="1"/>
    </xf>
    <xf numFmtId="0" fontId="10" fillId="0" borderId="5" xfId="0" applyFont="1" applyBorder="1" applyAlignment="1">
      <alignment vertical="top" wrapText="1"/>
    </xf>
    <xf numFmtId="0" fontId="11" fillId="3" borderId="5" xfId="0" applyFont="1" applyFill="1" applyBorder="1" applyAlignment="1">
      <alignment vertical="top" wrapText="1"/>
    </xf>
    <xf numFmtId="0" fontId="10" fillId="3" borderId="5" xfId="0" applyFont="1" applyFill="1" applyBorder="1" applyAlignment="1">
      <alignment vertical="top" wrapText="1"/>
    </xf>
    <xf numFmtId="0" fontId="11" fillId="2" borderId="5" xfId="0" applyFont="1" applyFill="1" applyBorder="1" applyAlignment="1">
      <alignment horizontal="left" vertical="top" wrapText="1"/>
    </xf>
    <xf numFmtId="0" fontId="11" fillId="0" borderId="5" xfId="0" applyFont="1" applyBorder="1" applyAlignment="1">
      <alignment vertical="top" wrapText="1"/>
    </xf>
    <xf numFmtId="1" fontId="16" fillId="0" borderId="5" xfId="0" applyNumberFormat="1" applyFont="1" applyBorder="1" applyAlignment="1">
      <alignment horizontal="right" vertical="top" wrapText="1"/>
    </xf>
    <xf numFmtId="0" fontId="10" fillId="0" borderId="5" xfId="0" applyFont="1" applyBorder="1" applyAlignment="1">
      <alignment horizontal="left" vertical="top" wrapText="1"/>
    </xf>
    <xf numFmtId="0" fontId="19" fillId="0" borderId="5" xfId="1" applyFont="1" applyBorder="1" applyAlignment="1">
      <alignment horizontal="left" vertical="top" wrapText="1"/>
    </xf>
    <xf numFmtId="0" fontId="17" fillId="6" borderId="5" xfId="0" applyFont="1" applyFill="1" applyBorder="1" applyAlignment="1">
      <alignment horizontal="left" vertical="top" wrapText="1"/>
    </xf>
    <xf numFmtId="0" fontId="21" fillId="0" borderId="3" xfId="1" applyFont="1" applyBorder="1" applyAlignment="1">
      <alignment horizontal="center" vertical="center"/>
    </xf>
    <xf numFmtId="0" fontId="22" fillId="3" borderId="0" xfId="1" applyFont="1" applyFill="1"/>
    <xf numFmtId="0" fontId="0" fillId="7" borderId="0" xfId="0" applyFill="1"/>
    <xf numFmtId="0" fontId="26" fillId="7" borderId="0" xfId="0" applyFont="1" applyFill="1" applyAlignment="1">
      <alignment horizontal="left" vertical="center"/>
    </xf>
    <xf numFmtId="0" fontId="1" fillId="0" borderId="2" xfId="0" applyFont="1" applyBorder="1"/>
    <xf numFmtId="0" fontId="2" fillId="8" borderId="0" xfId="0" applyFont="1" applyFill="1"/>
    <xf numFmtId="0" fontId="4" fillId="3" borderId="0" xfId="1" applyFont="1" applyFill="1"/>
    <xf numFmtId="0" fontId="2" fillId="0" borderId="0" xfId="0" applyFont="1"/>
    <xf numFmtId="0" fontId="2" fillId="5" borderId="3" xfId="0" applyFont="1" applyFill="1" applyBorder="1" applyAlignment="1">
      <alignment horizontal="center" vertical="center"/>
    </xf>
    <xf numFmtId="0" fontId="22" fillId="3" borderId="0" xfId="1" applyFont="1" applyFill="1"/>
    <xf numFmtId="0" fontId="3" fillId="2" borderId="3" xfId="0" applyFont="1" applyFill="1" applyBorder="1" applyAlignment="1">
      <alignment horizontal="center"/>
    </xf>
    <xf numFmtId="0" fontId="3" fillId="2" borderId="4" xfId="0" applyFont="1" applyFill="1" applyBorder="1" applyAlignment="1">
      <alignment horizontal="center"/>
    </xf>
    <xf numFmtId="0" fontId="27" fillId="8" borderId="6" xfId="1" applyFont="1" applyFill="1" applyBorder="1" applyAlignment="1">
      <alignment horizontal="left" vertical="center"/>
    </xf>
    <xf numFmtId="0" fontId="3" fillId="8" borderId="6" xfId="0" applyFont="1" applyFill="1" applyBorder="1" applyAlignment="1">
      <alignment horizontal="left" vertical="center"/>
    </xf>
    <xf numFmtId="0" fontId="5" fillId="3" borderId="3" xfId="0" applyFont="1" applyFill="1" applyBorder="1" applyAlignment="1">
      <alignment horizontal="left" vertical="center"/>
    </xf>
    <xf numFmtId="49" fontId="23" fillId="0" borderId="5" xfId="0" applyNumberFormat="1" applyFont="1" applyFill="1" applyBorder="1" applyAlignment="1">
      <alignment horizontal="left" vertical="top" wrapText="1"/>
    </xf>
    <xf numFmtId="49" fontId="24" fillId="2" borderId="5" xfId="0" applyNumberFormat="1" applyFont="1" applyFill="1" applyBorder="1" applyAlignment="1">
      <alignment horizontal="left" vertical="top" wrapText="1"/>
    </xf>
    <xf numFmtId="49" fontId="11" fillId="0" borderId="5" xfId="0" applyNumberFormat="1" applyFont="1" applyBorder="1" applyAlignment="1">
      <alignment vertical="top" wrapText="1"/>
    </xf>
    <xf numFmtId="49" fontId="25" fillId="3" borderId="5" xfId="0" applyNumberFormat="1" applyFont="1" applyFill="1" applyBorder="1" applyAlignment="1">
      <alignment horizontal="left" vertical="top" wrapText="1"/>
    </xf>
    <xf numFmtId="49" fontId="10" fillId="0" borderId="5" xfId="0" applyNumberFormat="1" applyFont="1" applyBorder="1" applyAlignment="1">
      <alignment vertical="top" wrapText="1"/>
    </xf>
    <xf numFmtId="0" fontId="12" fillId="3" borderId="5" xfId="0" applyFont="1" applyFill="1" applyBorder="1" applyAlignment="1">
      <alignment horizontal="left" vertical="top" wrapText="1"/>
    </xf>
    <xf numFmtId="0" fontId="14" fillId="6" borderId="5" xfId="0" applyFont="1" applyFill="1" applyBorder="1" applyAlignment="1">
      <alignment horizontal="center" vertical="top" wrapText="1"/>
    </xf>
    <xf numFmtId="0" fontId="11" fillId="3" borderId="5" xfId="0" applyFont="1" applyFill="1" applyBorder="1" applyAlignment="1">
      <alignment vertical="top"/>
    </xf>
    <xf numFmtId="0" fontId="8" fillId="3" borderId="5" xfId="0" applyFont="1" applyFill="1" applyBorder="1" applyAlignment="1">
      <alignment horizontal="left" vertical="top" wrapText="1"/>
    </xf>
    <xf numFmtId="0" fontId="15" fillId="3" borderId="5" xfId="0" applyFont="1" applyFill="1" applyBorder="1" applyAlignment="1">
      <alignment horizontal="left" vertical="top" wrapText="1"/>
    </xf>
    <xf numFmtId="49" fontId="13" fillId="0" borderId="5" xfId="0" applyNumberFormat="1" applyFont="1" applyBorder="1" applyAlignment="1">
      <alignment vertical="top" wrapText="1"/>
    </xf>
    <xf numFmtId="0" fontId="1" fillId="0" borderId="0" xfId="0" applyFont="1"/>
    <xf numFmtId="0" fontId="12" fillId="3" borderId="5" xfId="0" applyFont="1" applyFill="1" applyBorder="1" applyAlignment="1">
      <alignment horizontal="left" vertical="top"/>
    </xf>
    <xf numFmtId="0" fontId="15" fillId="3" borderId="5" xfId="0" applyFont="1" applyFill="1" applyBorder="1" applyAlignment="1">
      <alignment horizontal="left" vertical="top"/>
    </xf>
    <xf numFmtId="0" fontId="22" fillId="0" borderId="0" xfId="1" applyFont="1"/>
    <xf numFmtId="0" fontId="21" fillId="0" borderId="3" xfId="1" applyFont="1" applyBorder="1"/>
    <xf numFmtId="49" fontId="24" fillId="3" borderId="5" xfId="0" applyNumberFormat="1" applyFont="1" applyFill="1" applyBorder="1" applyAlignment="1">
      <alignment horizontal="left" vertical="top" wrapText="1"/>
    </xf>
    <xf numFmtId="0" fontId="25" fillId="3" borderId="7" xfId="0" applyFont="1" applyFill="1" applyBorder="1" applyAlignment="1">
      <alignment horizontal="left" vertical="center"/>
    </xf>
    <xf numFmtId="0" fontId="25" fillId="3" borderId="8" xfId="0" applyFont="1" applyFill="1" applyBorder="1" applyAlignment="1">
      <alignment horizontal="left" vertical="center"/>
    </xf>
    <xf numFmtId="0" fontId="25" fillId="3" borderId="9" xfId="0" applyFont="1" applyFill="1" applyBorder="1" applyAlignment="1">
      <alignment horizontal="left" vertical="center"/>
    </xf>
    <xf numFmtId="49" fontId="25" fillId="3" borderId="7" xfId="0" applyNumberFormat="1" applyFont="1" applyFill="1" applyBorder="1" applyAlignment="1">
      <alignment horizontal="left" vertical="center"/>
    </xf>
    <xf numFmtId="49" fontId="25" fillId="3" borderId="8" xfId="0" applyNumberFormat="1" applyFont="1" applyFill="1" applyBorder="1" applyAlignment="1">
      <alignment horizontal="left" vertical="center"/>
    </xf>
    <xf numFmtId="49" fontId="25" fillId="3" borderId="9" xfId="0" applyNumberFormat="1" applyFont="1" applyFill="1" applyBorder="1" applyAlignment="1">
      <alignment horizontal="left" vertical="center"/>
    </xf>
    <xf numFmtId="0" fontId="0" fillId="8" borderId="6" xfId="0" applyFill="1" applyBorder="1" applyAlignment="1">
      <alignment horizontal="left" vertical="center"/>
    </xf>
  </cellXfs>
  <cellStyles count="2">
    <cellStyle name="Гиперссылка" xfId="1" builtinId="8"/>
    <cellStyle name="Обычный"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ru-RU"/>
              <a:t>Диаграмма растяжения/сжатия бетона (</a:t>
            </a:r>
            <a:r>
              <a:rPr lang="en-US"/>
              <a:t>I </a:t>
            </a:r>
            <a:r>
              <a:rPr lang="ru-RU"/>
              <a:t>ГПС)</a:t>
            </a:r>
          </a:p>
        </c:rich>
      </c:tx>
      <c:overlay val="0"/>
    </c:title>
    <c:autoTitleDeleted val="0"/>
    <c:plotArea>
      <c:layout/>
      <c:scatterChart>
        <c:scatterStyle val="lineMarker"/>
        <c:varyColors val="0"/>
        <c:ser>
          <c:idx val="0"/>
          <c:order val="0"/>
          <c:tx>
            <c:v>TwoLine</c:v>
          </c:tx>
          <c:spPr>
            <a:ln w="19050">
              <a:solidFill>
                <a:srgbClr val="00B0F0"/>
              </a:solidFill>
            </a:ln>
          </c:spPr>
          <c:marker>
            <c:symbol val="circle"/>
            <c:size val="5"/>
            <c:spPr>
              <a:ln w="19050">
                <a:solidFill>
                  <a:srgbClr val="00B0F0"/>
                </a:solidFill>
              </a:ln>
            </c:spPr>
          </c:marker>
          <c:xVal>
            <c:numRef>
              <c:f>Config!$AB$3:$AB$7</c:f>
              <c:numCache>
                <c:formatCode>General</c:formatCode>
                <c:ptCount val="5"/>
                <c:pt idx="0">
                  <c:v>-3.5000000000000001E-3</c:v>
                </c:pt>
                <c:pt idx="1">
                  <c:v>-1.5E-3</c:v>
                </c:pt>
                <c:pt idx="2">
                  <c:v>0</c:v>
                </c:pt>
                <c:pt idx="3">
                  <c:v>8.0000000000000007E-5</c:v>
                </c:pt>
                <c:pt idx="4">
                  <c:v>1.4999999999999999E-4</c:v>
                </c:pt>
              </c:numCache>
            </c:numRef>
          </c:xVal>
          <c:yVal>
            <c:numRef>
              <c:f>Config!$AC$3:$AC$7</c:f>
              <c:numCache>
                <c:formatCode>General</c:formatCode>
                <c:ptCount val="5"/>
                <c:pt idx="0">
                  <c:v>-15.565</c:v>
                </c:pt>
                <c:pt idx="1">
                  <c:v>-15.5</c:v>
                </c:pt>
                <c:pt idx="2">
                  <c:v>0</c:v>
                </c:pt>
                <c:pt idx="3">
                  <c:v>1.1000000000000001</c:v>
                </c:pt>
                <c:pt idx="4">
                  <c:v>1.1022750000000001</c:v>
                </c:pt>
              </c:numCache>
            </c:numRef>
          </c:yVal>
          <c:smooth val="0"/>
          <c:extLst>
            <c:ext xmlns:c16="http://schemas.microsoft.com/office/drawing/2014/chart" uri="{C3380CC4-5D6E-409C-BE32-E72D297353CC}">
              <c16:uniqueId val="{00000001-BDE7-4424-8B59-569C4AD08FDC}"/>
            </c:ext>
          </c:extLst>
        </c:ser>
        <c:ser>
          <c:idx val="1"/>
          <c:order val="1"/>
          <c:tx>
            <c:v>ThreeLine</c:v>
          </c:tx>
          <c:spPr>
            <a:ln w="19050">
              <a:solidFill>
                <a:srgbClr val="FFC000"/>
              </a:solidFill>
            </a:ln>
          </c:spPr>
          <c:marker>
            <c:symbol val="circle"/>
            <c:size val="5"/>
            <c:spPr>
              <a:ln w="19050">
                <a:solidFill>
                  <a:srgbClr val="FFC000"/>
                </a:solidFill>
              </a:ln>
            </c:spPr>
          </c:marker>
          <c:xVal>
            <c:numRef>
              <c:f>Config!$AB$8:$AB$14</c:f>
              <c:numCache>
                <c:formatCode>General</c:formatCode>
                <c:ptCount val="7"/>
                <c:pt idx="0">
                  <c:v>-3.5000000000000001E-3</c:v>
                </c:pt>
                <c:pt idx="1">
                  <c:v>-2E-3</c:v>
                </c:pt>
                <c:pt idx="2">
                  <c:v>-2.8615384615384614E-4</c:v>
                </c:pt>
                <c:pt idx="3">
                  <c:v>0</c:v>
                </c:pt>
                <c:pt idx="4">
                  <c:v>2.0307692307692308E-5</c:v>
                </c:pt>
                <c:pt idx="5">
                  <c:v>1E-4</c:v>
                </c:pt>
                <c:pt idx="6">
                  <c:v>1.4999999999999999E-4</c:v>
                </c:pt>
              </c:numCache>
            </c:numRef>
          </c:xVal>
          <c:yVal>
            <c:numRef>
              <c:f>Config!$AC$8:$AC$14</c:f>
              <c:numCache>
                <c:formatCode>General</c:formatCode>
                <c:ptCount val="7"/>
                <c:pt idx="0">
                  <c:v>-15.54875</c:v>
                </c:pt>
                <c:pt idx="1">
                  <c:v>-15.5</c:v>
                </c:pt>
                <c:pt idx="2">
                  <c:v>-9.2999999999999989</c:v>
                </c:pt>
                <c:pt idx="3">
                  <c:v>0</c:v>
                </c:pt>
                <c:pt idx="4">
                  <c:v>0.66</c:v>
                </c:pt>
                <c:pt idx="5">
                  <c:v>1.1000000000000001</c:v>
                </c:pt>
                <c:pt idx="6">
                  <c:v>1.1016250000000001</c:v>
                </c:pt>
              </c:numCache>
            </c:numRef>
          </c:yVal>
          <c:smooth val="0"/>
          <c:extLst>
            <c:ext xmlns:c16="http://schemas.microsoft.com/office/drawing/2014/chart" uri="{C3380CC4-5D6E-409C-BE32-E72D297353CC}">
              <c16:uniqueId val="{00000002-BDE7-4424-8B59-569C4AD08FDC}"/>
            </c:ext>
          </c:extLst>
        </c:ser>
        <c:dLbls>
          <c:showLegendKey val="0"/>
          <c:showVal val="0"/>
          <c:showCatName val="0"/>
          <c:showSerName val="0"/>
          <c:showPercent val="0"/>
          <c:showBubbleSize val="0"/>
        </c:dLbls>
        <c:axId val="276297576"/>
        <c:axId val="276297904"/>
      </c:scatterChart>
      <c:valAx>
        <c:axId val="276297576"/>
        <c:scaling>
          <c:orientation val="maxMin"/>
        </c:scaling>
        <c:delete val="0"/>
        <c:axPos val="t"/>
        <c:title>
          <c:tx>
            <c:rich>
              <a:bodyPr/>
              <a:lstStyle/>
              <a:p>
                <a:pPr>
                  <a:defRPr/>
                </a:pPr>
                <a:r>
                  <a:rPr lang="el-GR"/>
                  <a:t>ε</a:t>
                </a:r>
              </a:p>
            </c:rich>
          </c:tx>
          <c:overlay val="0"/>
        </c:title>
        <c:numFmt formatCode="General" sourceLinked="1"/>
        <c:majorTickMark val="out"/>
        <c:minorTickMark val="none"/>
        <c:tickLblPos val="nextTo"/>
        <c:crossAx val="276297904"/>
        <c:crossesAt val="0"/>
        <c:crossBetween val="midCat"/>
      </c:valAx>
      <c:valAx>
        <c:axId val="276297904"/>
        <c:scaling>
          <c:orientation val="maxMin"/>
        </c:scaling>
        <c:delete val="0"/>
        <c:axPos val="r"/>
        <c:title>
          <c:tx>
            <c:strRef>
              <c:f>Config!$AC$2</c:f>
              <c:strCache>
                <c:ptCount val="1"/>
                <c:pt idx="0">
                  <c:v>σ, MPa</c:v>
                </c:pt>
              </c:strCache>
            </c:strRef>
          </c:tx>
          <c:overlay val="0"/>
        </c:title>
        <c:numFmt formatCode="General" sourceLinked="1"/>
        <c:majorTickMark val="out"/>
        <c:minorTickMark val="none"/>
        <c:tickLblPos val="nextTo"/>
        <c:crossAx val="276297576"/>
        <c:crossesAt val="0"/>
        <c:crossBetween val="midCat"/>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ru-RU"/>
              <a:t>Диаграмма растяжения/сжатия арматуры (</a:t>
            </a:r>
            <a:r>
              <a:rPr lang="en-US"/>
              <a:t>I </a:t>
            </a:r>
            <a:r>
              <a:rPr lang="ru-RU"/>
              <a:t>ГПС)</a:t>
            </a:r>
          </a:p>
        </c:rich>
      </c:tx>
      <c:overlay val="0"/>
    </c:title>
    <c:autoTitleDeleted val="0"/>
    <c:plotArea>
      <c:layout/>
      <c:scatterChart>
        <c:scatterStyle val="lineMarker"/>
        <c:varyColors val="0"/>
        <c:ser>
          <c:idx val="0"/>
          <c:order val="0"/>
          <c:tx>
            <c:v>TwoLine</c:v>
          </c:tx>
          <c:spPr>
            <a:ln w="19050">
              <a:solidFill>
                <a:srgbClr val="00B0F0"/>
              </a:solidFill>
            </a:ln>
          </c:spPr>
          <c:marker>
            <c:symbol val="circle"/>
            <c:size val="5"/>
            <c:spPr>
              <a:ln w="19050">
                <a:solidFill>
                  <a:srgbClr val="00B0F0"/>
                </a:solidFill>
              </a:ln>
            </c:spPr>
          </c:marker>
          <c:xVal>
            <c:numRef>
              <c:f>Config!$AB$27:$AB$31</c:f>
              <c:numCache>
                <c:formatCode>General</c:formatCode>
                <c:ptCount val="5"/>
                <c:pt idx="0">
                  <c:v>-2.5000000000000001E-2</c:v>
                </c:pt>
                <c:pt idx="1">
                  <c:v>-1.75E-3</c:v>
                </c:pt>
                <c:pt idx="2">
                  <c:v>0</c:v>
                </c:pt>
                <c:pt idx="3">
                  <c:v>1.75E-3</c:v>
                </c:pt>
                <c:pt idx="4">
                  <c:v>2.5000000000000001E-2</c:v>
                </c:pt>
              </c:numCache>
            </c:numRef>
          </c:xVal>
          <c:yVal>
            <c:numRef>
              <c:f>Config!$AC$27:$AC$31</c:f>
              <c:numCache>
                <c:formatCode>General</c:formatCode>
                <c:ptCount val="5"/>
                <c:pt idx="0">
                  <c:v>-354.65</c:v>
                </c:pt>
                <c:pt idx="1">
                  <c:v>-350</c:v>
                </c:pt>
                <c:pt idx="2">
                  <c:v>0</c:v>
                </c:pt>
                <c:pt idx="3">
                  <c:v>350</c:v>
                </c:pt>
                <c:pt idx="4">
                  <c:v>354.65</c:v>
                </c:pt>
              </c:numCache>
            </c:numRef>
          </c:yVal>
          <c:smooth val="0"/>
          <c:extLst>
            <c:ext xmlns:c16="http://schemas.microsoft.com/office/drawing/2014/chart" uri="{C3380CC4-5D6E-409C-BE32-E72D297353CC}">
              <c16:uniqueId val="{00000001-7105-4978-AC3B-E1B00ACA9CC6}"/>
            </c:ext>
          </c:extLst>
        </c:ser>
        <c:ser>
          <c:idx val="1"/>
          <c:order val="1"/>
          <c:tx>
            <c:v>ThreeLine</c:v>
          </c:tx>
          <c:spPr>
            <a:ln w="19050">
              <a:solidFill>
                <a:srgbClr val="FFC000"/>
              </a:solidFill>
            </a:ln>
          </c:spPr>
          <c:marker>
            <c:symbol val="circle"/>
            <c:size val="5"/>
            <c:spPr>
              <a:ln w="19050">
                <a:solidFill>
                  <a:srgbClr val="FFC000"/>
                </a:solidFill>
              </a:ln>
            </c:spPr>
          </c:marker>
          <c:xVal>
            <c:numRef>
              <c:f>Config!$AB$32:$AB$40</c:f>
              <c:numCache>
                <c:formatCode>General</c:formatCode>
                <c:ptCount val="9"/>
                <c:pt idx="0">
                  <c:v>-1.4999999999999999E-2</c:v>
                </c:pt>
                <c:pt idx="1">
                  <c:v>-5.9249999999999997E-3</c:v>
                </c:pt>
                <c:pt idx="2">
                  <c:v>-3.7499999999999999E-3</c:v>
                </c:pt>
                <c:pt idx="3">
                  <c:v>-1.575E-3</c:v>
                </c:pt>
                <c:pt idx="4">
                  <c:v>0</c:v>
                </c:pt>
                <c:pt idx="5">
                  <c:v>1.575E-3</c:v>
                </c:pt>
                <c:pt idx="6">
                  <c:v>3.7499999999999999E-3</c:v>
                </c:pt>
                <c:pt idx="7">
                  <c:v>5.9249999999999997E-3</c:v>
                </c:pt>
                <c:pt idx="8">
                  <c:v>1.4999999999999999E-2</c:v>
                </c:pt>
              </c:numCache>
            </c:numRef>
          </c:xVal>
          <c:yVal>
            <c:numRef>
              <c:f>Config!$AC$32:$AC$40</c:f>
              <c:numCache>
                <c:formatCode>General</c:formatCode>
                <c:ptCount val="9"/>
                <c:pt idx="0">
                  <c:v>-386.81500000000005</c:v>
                </c:pt>
                <c:pt idx="1">
                  <c:v>-385.00000000000006</c:v>
                </c:pt>
                <c:pt idx="2">
                  <c:v>-350</c:v>
                </c:pt>
                <c:pt idx="3">
                  <c:v>-315</c:v>
                </c:pt>
                <c:pt idx="4">
                  <c:v>0</c:v>
                </c:pt>
                <c:pt idx="5">
                  <c:v>315</c:v>
                </c:pt>
                <c:pt idx="6">
                  <c:v>350</c:v>
                </c:pt>
                <c:pt idx="7">
                  <c:v>385.00000000000006</c:v>
                </c:pt>
                <c:pt idx="8">
                  <c:v>386.81500000000005</c:v>
                </c:pt>
              </c:numCache>
            </c:numRef>
          </c:yVal>
          <c:smooth val="0"/>
          <c:extLst>
            <c:ext xmlns:c16="http://schemas.microsoft.com/office/drawing/2014/chart" uri="{C3380CC4-5D6E-409C-BE32-E72D297353CC}">
              <c16:uniqueId val="{00000002-7105-4978-AC3B-E1B00ACA9CC6}"/>
            </c:ext>
          </c:extLst>
        </c:ser>
        <c:dLbls>
          <c:showLegendKey val="0"/>
          <c:showVal val="0"/>
          <c:showCatName val="0"/>
          <c:showSerName val="0"/>
          <c:showPercent val="0"/>
          <c:showBubbleSize val="0"/>
        </c:dLbls>
        <c:axId val="276299544"/>
        <c:axId val="181566152"/>
      </c:scatterChart>
      <c:valAx>
        <c:axId val="276299544"/>
        <c:scaling>
          <c:orientation val="maxMin"/>
        </c:scaling>
        <c:delete val="0"/>
        <c:axPos val="t"/>
        <c:title>
          <c:tx>
            <c:rich>
              <a:bodyPr/>
              <a:lstStyle/>
              <a:p>
                <a:pPr>
                  <a:defRPr/>
                </a:pPr>
                <a:r>
                  <a:rPr lang="el-GR"/>
                  <a:t>ε</a:t>
                </a:r>
              </a:p>
            </c:rich>
          </c:tx>
          <c:overlay val="0"/>
        </c:title>
        <c:numFmt formatCode="General" sourceLinked="1"/>
        <c:majorTickMark val="out"/>
        <c:minorTickMark val="none"/>
        <c:tickLblPos val="nextTo"/>
        <c:crossAx val="181566152"/>
        <c:crossesAt val="0"/>
        <c:crossBetween val="midCat"/>
      </c:valAx>
      <c:valAx>
        <c:axId val="181566152"/>
        <c:scaling>
          <c:orientation val="maxMin"/>
        </c:scaling>
        <c:delete val="0"/>
        <c:axPos val="r"/>
        <c:title>
          <c:tx>
            <c:strRef>
              <c:f>Config!$AC$2</c:f>
              <c:strCache>
                <c:ptCount val="1"/>
                <c:pt idx="0">
                  <c:v>σ, MPa</c:v>
                </c:pt>
              </c:strCache>
            </c:strRef>
          </c:tx>
          <c:overlay val="0"/>
        </c:title>
        <c:numFmt formatCode="General" sourceLinked="1"/>
        <c:majorTickMark val="out"/>
        <c:minorTickMark val="none"/>
        <c:tickLblPos val="nextTo"/>
        <c:crossAx val="276299544"/>
        <c:crossesAt val="0"/>
        <c:crossBetween val="midCat"/>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dLbls>
          <c:showLegendKey val="0"/>
          <c:showVal val="0"/>
          <c:showCatName val="0"/>
          <c:showSerName val="0"/>
          <c:showPercent val="0"/>
          <c:showBubbleSize val="0"/>
        </c:dLbls>
        <c:axId val="288013544"/>
        <c:axId val="288015512"/>
      </c:scatterChart>
      <c:valAx>
        <c:axId val="288013544"/>
        <c:scaling>
          <c:orientation val="minMax"/>
        </c:scaling>
        <c:delete val="0"/>
        <c:axPos val="b"/>
        <c:majorTickMark val="out"/>
        <c:minorTickMark val="none"/>
        <c:tickLblPos val="nextTo"/>
        <c:crossAx val="288015512"/>
        <c:crosses val="autoZero"/>
        <c:crossBetween val="midCat"/>
      </c:valAx>
      <c:valAx>
        <c:axId val="288015512"/>
        <c:scaling>
          <c:orientation val="minMax"/>
        </c:scaling>
        <c:delete val="0"/>
        <c:axPos val="l"/>
        <c:majorGridlines/>
        <c:majorTickMark val="out"/>
        <c:minorTickMark val="none"/>
        <c:tickLblPos val="nextTo"/>
        <c:crossAx val="288013544"/>
        <c:crosses val="autoZero"/>
        <c:crossBetween val="midCat"/>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3" Type="http://schemas.openxmlformats.org/officeDocument/2006/relationships/image" Target="../media/image13.png"/><Relationship Id="rId18" Type="http://schemas.openxmlformats.org/officeDocument/2006/relationships/image" Target="../media/image18.png"/><Relationship Id="rId26" Type="http://schemas.openxmlformats.org/officeDocument/2006/relationships/image" Target="../media/image26.png"/><Relationship Id="rId39" Type="http://schemas.openxmlformats.org/officeDocument/2006/relationships/image" Target="../media/image39.png"/><Relationship Id="rId21" Type="http://schemas.openxmlformats.org/officeDocument/2006/relationships/image" Target="../media/image21.png"/><Relationship Id="rId34" Type="http://schemas.openxmlformats.org/officeDocument/2006/relationships/image" Target="../media/image34.png"/><Relationship Id="rId42" Type="http://schemas.openxmlformats.org/officeDocument/2006/relationships/image" Target="../media/image42.png"/><Relationship Id="rId47" Type="http://schemas.openxmlformats.org/officeDocument/2006/relationships/image" Target="../media/image47.png"/><Relationship Id="rId50" Type="http://schemas.openxmlformats.org/officeDocument/2006/relationships/image" Target="../media/image50.png"/><Relationship Id="rId55" Type="http://schemas.openxmlformats.org/officeDocument/2006/relationships/image" Target="../media/image55.png"/><Relationship Id="rId63" Type="http://schemas.openxmlformats.org/officeDocument/2006/relationships/image" Target="../media/image63.png"/><Relationship Id="rId68" Type="http://schemas.openxmlformats.org/officeDocument/2006/relationships/image" Target="../media/image68.png"/><Relationship Id="rId7" Type="http://schemas.openxmlformats.org/officeDocument/2006/relationships/image" Target="../media/image7.png"/><Relationship Id="rId71" Type="http://schemas.openxmlformats.org/officeDocument/2006/relationships/image" Target="../media/image71.png"/><Relationship Id="rId2" Type="http://schemas.openxmlformats.org/officeDocument/2006/relationships/image" Target="../media/image2.png"/><Relationship Id="rId16" Type="http://schemas.openxmlformats.org/officeDocument/2006/relationships/image" Target="../media/image16.png"/><Relationship Id="rId29" Type="http://schemas.openxmlformats.org/officeDocument/2006/relationships/image" Target="../media/image29.png"/><Relationship Id="rId11" Type="http://schemas.openxmlformats.org/officeDocument/2006/relationships/image" Target="../media/image11.png"/><Relationship Id="rId24" Type="http://schemas.openxmlformats.org/officeDocument/2006/relationships/image" Target="../media/image24.png"/><Relationship Id="rId32" Type="http://schemas.openxmlformats.org/officeDocument/2006/relationships/image" Target="../media/image32.png"/><Relationship Id="rId37" Type="http://schemas.openxmlformats.org/officeDocument/2006/relationships/image" Target="../media/image37.png"/><Relationship Id="rId40" Type="http://schemas.openxmlformats.org/officeDocument/2006/relationships/image" Target="../media/image40.png"/><Relationship Id="rId45" Type="http://schemas.openxmlformats.org/officeDocument/2006/relationships/image" Target="../media/image45.png"/><Relationship Id="rId53" Type="http://schemas.openxmlformats.org/officeDocument/2006/relationships/image" Target="../media/image53.png"/><Relationship Id="rId58" Type="http://schemas.openxmlformats.org/officeDocument/2006/relationships/image" Target="../media/image58.png"/><Relationship Id="rId66" Type="http://schemas.openxmlformats.org/officeDocument/2006/relationships/image" Target="../media/image66.png"/><Relationship Id="rId74" Type="http://schemas.openxmlformats.org/officeDocument/2006/relationships/image" Target="../media/image74.png"/><Relationship Id="rId5" Type="http://schemas.openxmlformats.org/officeDocument/2006/relationships/image" Target="../media/image5.png"/><Relationship Id="rId15" Type="http://schemas.openxmlformats.org/officeDocument/2006/relationships/image" Target="../media/image15.png"/><Relationship Id="rId23" Type="http://schemas.openxmlformats.org/officeDocument/2006/relationships/image" Target="../media/image23.png"/><Relationship Id="rId28" Type="http://schemas.openxmlformats.org/officeDocument/2006/relationships/image" Target="../media/image28.png"/><Relationship Id="rId36" Type="http://schemas.openxmlformats.org/officeDocument/2006/relationships/image" Target="../media/image36.png"/><Relationship Id="rId49" Type="http://schemas.openxmlformats.org/officeDocument/2006/relationships/image" Target="../media/image49.png"/><Relationship Id="rId57" Type="http://schemas.openxmlformats.org/officeDocument/2006/relationships/image" Target="../media/image57.png"/><Relationship Id="rId61" Type="http://schemas.openxmlformats.org/officeDocument/2006/relationships/image" Target="../media/image61.png"/><Relationship Id="rId10" Type="http://schemas.openxmlformats.org/officeDocument/2006/relationships/image" Target="../media/image10.png"/><Relationship Id="rId19" Type="http://schemas.openxmlformats.org/officeDocument/2006/relationships/image" Target="../media/image19.png"/><Relationship Id="rId31" Type="http://schemas.openxmlformats.org/officeDocument/2006/relationships/image" Target="../media/image31.png"/><Relationship Id="rId44" Type="http://schemas.openxmlformats.org/officeDocument/2006/relationships/image" Target="../media/image44.png"/><Relationship Id="rId52" Type="http://schemas.openxmlformats.org/officeDocument/2006/relationships/image" Target="../media/image52.png"/><Relationship Id="rId60" Type="http://schemas.openxmlformats.org/officeDocument/2006/relationships/image" Target="../media/image60.png"/><Relationship Id="rId65" Type="http://schemas.openxmlformats.org/officeDocument/2006/relationships/image" Target="../media/image65.png"/><Relationship Id="rId73" Type="http://schemas.openxmlformats.org/officeDocument/2006/relationships/image" Target="../media/image73.png"/><Relationship Id="rId4" Type="http://schemas.openxmlformats.org/officeDocument/2006/relationships/image" Target="../media/image4.png"/><Relationship Id="rId9" Type="http://schemas.openxmlformats.org/officeDocument/2006/relationships/image" Target="../media/image9.png"/><Relationship Id="rId14" Type="http://schemas.openxmlformats.org/officeDocument/2006/relationships/image" Target="../media/image14.png"/><Relationship Id="rId22" Type="http://schemas.openxmlformats.org/officeDocument/2006/relationships/image" Target="../media/image22.png"/><Relationship Id="rId27" Type="http://schemas.openxmlformats.org/officeDocument/2006/relationships/image" Target="../media/image27.png"/><Relationship Id="rId30" Type="http://schemas.openxmlformats.org/officeDocument/2006/relationships/image" Target="../media/image30.png"/><Relationship Id="rId35" Type="http://schemas.openxmlformats.org/officeDocument/2006/relationships/image" Target="../media/image35.png"/><Relationship Id="rId43" Type="http://schemas.openxmlformats.org/officeDocument/2006/relationships/image" Target="../media/image43.png"/><Relationship Id="rId48" Type="http://schemas.openxmlformats.org/officeDocument/2006/relationships/image" Target="../media/image48.png"/><Relationship Id="rId56" Type="http://schemas.openxmlformats.org/officeDocument/2006/relationships/image" Target="../media/image56.png"/><Relationship Id="rId64" Type="http://schemas.openxmlformats.org/officeDocument/2006/relationships/image" Target="../media/image64.png"/><Relationship Id="rId69" Type="http://schemas.openxmlformats.org/officeDocument/2006/relationships/image" Target="../media/image69.png"/><Relationship Id="rId8" Type="http://schemas.openxmlformats.org/officeDocument/2006/relationships/image" Target="../media/image8.png"/><Relationship Id="rId51" Type="http://schemas.openxmlformats.org/officeDocument/2006/relationships/image" Target="../media/image51.png"/><Relationship Id="rId72" Type="http://schemas.openxmlformats.org/officeDocument/2006/relationships/image" Target="../media/image72.png"/><Relationship Id="rId3" Type="http://schemas.openxmlformats.org/officeDocument/2006/relationships/image" Target="../media/image3.png"/><Relationship Id="rId12" Type="http://schemas.openxmlformats.org/officeDocument/2006/relationships/image" Target="../media/image12.png"/><Relationship Id="rId17" Type="http://schemas.openxmlformats.org/officeDocument/2006/relationships/image" Target="../media/image17.png"/><Relationship Id="rId25" Type="http://schemas.openxmlformats.org/officeDocument/2006/relationships/image" Target="../media/image25.png"/><Relationship Id="rId33" Type="http://schemas.openxmlformats.org/officeDocument/2006/relationships/image" Target="../media/image33.png"/><Relationship Id="rId38" Type="http://schemas.openxmlformats.org/officeDocument/2006/relationships/image" Target="../media/image38.png"/><Relationship Id="rId46" Type="http://schemas.openxmlformats.org/officeDocument/2006/relationships/image" Target="../media/image46.png"/><Relationship Id="rId59" Type="http://schemas.openxmlformats.org/officeDocument/2006/relationships/image" Target="../media/image59.png"/><Relationship Id="rId67" Type="http://schemas.openxmlformats.org/officeDocument/2006/relationships/image" Target="../media/image67.png"/><Relationship Id="rId20" Type="http://schemas.openxmlformats.org/officeDocument/2006/relationships/image" Target="../media/image20.png"/><Relationship Id="rId41" Type="http://schemas.openxmlformats.org/officeDocument/2006/relationships/image" Target="../media/image41.png"/><Relationship Id="rId54" Type="http://schemas.openxmlformats.org/officeDocument/2006/relationships/image" Target="../media/image54.png"/><Relationship Id="rId62" Type="http://schemas.openxmlformats.org/officeDocument/2006/relationships/image" Target="../media/image62.png"/><Relationship Id="rId70" Type="http://schemas.openxmlformats.org/officeDocument/2006/relationships/image" Target="../media/image70.png"/><Relationship Id="rId75" Type="http://schemas.openxmlformats.org/officeDocument/2006/relationships/image" Target="../media/image75.png"/><Relationship Id="rId1" Type="http://schemas.openxmlformats.org/officeDocument/2006/relationships/image" Target="../media/image1.png"/><Relationship Id="rId6" Type="http://schemas.openxmlformats.org/officeDocument/2006/relationships/image" Target="../media/image6.png"/></Relationships>
</file>

<file path=xl/drawings/_rels/drawing3.xml.rels><?xml version="1.0" encoding="UTF-8" standalone="yes"?>
<Relationships xmlns="http://schemas.openxmlformats.org/package/2006/relationships"><Relationship Id="rId1" Type="http://schemas.openxmlformats.org/officeDocument/2006/relationships/chart" Target="../charts/chart3.xml"/></Relationships>
</file>

<file path=xl/drawings/drawing1.xml><?xml version="1.0" encoding="utf-8"?>
<xdr:wsDr xmlns:xdr="http://schemas.openxmlformats.org/drawingml/2006/spreadsheetDrawing" xmlns:a="http://schemas.openxmlformats.org/drawingml/2006/main">
  <xdr:twoCellAnchor>
    <xdr:from>
      <xdr:col>14</xdr:col>
      <xdr:colOff>461682</xdr:colOff>
      <xdr:row>0</xdr:row>
      <xdr:rowOff>0</xdr:rowOff>
    </xdr:from>
    <xdr:to>
      <xdr:col>20</xdr:col>
      <xdr:colOff>836094</xdr:colOff>
      <xdr:row>16</xdr:row>
      <xdr:rowOff>114300</xdr:rowOff>
    </xdr:to>
    <xdr:graphicFrame macro="">
      <xdr:nvGraphicFramePr>
        <xdr:cNvPr id="2" name="chMaterialConcreteDiagram">
          <a:extLst>
            <a:ext uri="{FF2B5EF4-FFF2-40B4-BE49-F238E27FC236}">
              <a16:creationId xmlns:a16="http://schemas.microsoft.com/office/drawing/2014/main" id="{795C98D3-F015-421B-A8D4-813C6E52F1A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472886</xdr:colOff>
      <xdr:row>18</xdr:row>
      <xdr:rowOff>129988</xdr:rowOff>
    </xdr:from>
    <xdr:to>
      <xdr:col>20</xdr:col>
      <xdr:colOff>847298</xdr:colOff>
      <xdr:row>35</xdr:row>
      <xdr:rowOff>129988</xdr:rowOff>
    </xdr:to>
    <xdr:graphicFrame macro="">
      <xdr:nvGraphicFramePr>
        <xdr:cNvPr id="3" name="chMaterialSteelDiagram">
          <a:extLst>
            <a:ext uri="{FF2B5EF4-FFF2-40B4-BE49-F238E27FC236}">
              <a16:creationId xmlns:a16="http://schemas.microsoft.com/office/drawing/2014/main" id="{9F8A9300-ADCE-4291-B2D7-80378E1B67E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1</xdr:col>
      <xdr:colOff>4273550</xdr:colOff>
      <xdr:row>97</xdr:row>
      <xdr:rowOff>47625</xdr:rowOff>
    </xdr:from>
    <xdr:to>
      <xdr:col>1</xdr:col>
      <xdr:colOff>7385050</xdr:colOff>
      <xdr:row>97</xdr:row>
      <xdr:rowOff>485775</xdr:rowOff>
    </xdr:to>
    <xdr:pic>
      <xdr:nvPicPr>
        <xdr:cNvPr id="3" name="NDMHelpFormula_001" descr="M_x = M_{x,user} + N·(Y_ref - Y_calc)">
          <a:extLst>
            <a:ext uri="{FF2B5EF4-FFF2-40B4-BE49-F238E27FC236}">
              <a16:creationId xmlns:a16="http://schemas.microsoft.com/office/drawing/2014/main" id="{54247F53-0AB2-4512-A401-193755A01E50}"/>
            </a:ext>
          </a:extLst>
        </xdr:cNvPr>
        <xdr:cNvPicPr>
          <a:picLocks/>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588125" y="16459200"/>
          <a:ext cx="3111500" cy="438150"/>
        </a:xfrm>
        <a:prstGeom prst="rect">
          <a:avLst/>
        </a:prstGeom>
      </xdr:spPr>
    </xdr:pic>
    <xdr:clientData/>
  </xdr:twoCellAnchor>
  <xdr:twoCellAnchor>
    <xdr:from>
      <xdr:col>1</xdr:col>
      <xdr:colOff>4270375</xdr:colOff>
      <xdr:row>99</xdr:row>
      <xdr:rowOff>47628</xdr:rowOff>
    </xdr:from>
    <xdr:to>
      <xdr:col>1</xdr:col>
      <xdr:colOff>7388225</xdr:colOff>
      <xdr:row>99</xdr:row>
      <xdr:rowOff>485778</xdr:rowOff>
    </xdr:to>
    <xdr:pic>
      <xdr:nvPicPr>
        <xdr:cNvPr id="5" name="NDMHelpFormula_002" descr="M_y = M_{y,user} + N·(X_ref - X_calc)">
          <a:extLst>
            <a:ext uri="{FF2B5EF4-FFF2-40B4-BE49-F238E27FC236}">
              <a16:creationId xmlns:a16="http://schemas.microsoft.com/office/drawing/2014/main" id="{B08888F3-052A-4B5B-9775-14D1C4565AD1}"/>
            </a:ext>
          </a:extLst>
        </xdr:cNvPr>
        <xdr:cNvPicPr>
          <a:picLocks/>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6584950" y="17154528"/>
          <a:ext cx="3117850" cy="438150"/>
        </a:xfrm>
        <a:prstGeom prst="rect">
          <a:avLst/>
        </a:prstGeom>
      </xdr:spPr>
    </xdr:pic>
    <xdr:clientData/>
  </xdr:twoCellAnchor>
  <xdr:twoCellAnchor>
    <xdr:from>
      <xdr:col>1</xdr:col>
      <xdr:colOff>4467225</xdr:colOff>
      <xdr:row>101</xdr:row>
      <xdr:rowOff>47625</xdr:rowOff>
    </xdr:from>
    <xdr:to>
      <xdr:col>1</xdr:col>
      <xdr:colOff>7191375</xdr:colOff>
      <xdr:row>101</xdr:row>
      <xdr:rowOff>485775</xdr:rowOff>
    </xdr:to>
    <xdr:pic>
      <xdr:nvPicPr>
        <xdr:cNvPr id="7" name="NDMHelpFormula_003" descr="ε(x,y) = ε_0 + κ_x·y + κ_y·x">
          <a:extLst>
            <a:ext uri="{FF2B5EF4-FFF2-40B4-BE49-F238E27FC236}">
              <a16:creationId xmlns:a16="http://schemas.microsoft.com/office/drawing/2014/main" id="{CE4A5D9C-5E25-4BF7-AAB9-F47B70FAA220}"/>
            </a:ext>
          </a:extLst>
        </xdr:cNvPr>
        <xdr:cNvPicPr>
          <a:picLocks/>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6781800" y="17849850"/>
          <a:ext cx="2724150" cy="438150"/>
        </a:xfrm>
        <a:prstGeom prst="rect">
          <a:avLst/>
        </a:prstGeom>
      </xdr:spPr>
    </xdr:pic>
    <xdr:clientData/>
  </xdr:twoCellAnchor>
  <xdr:twoCellAnchor>
    <xdr:from>
      <xdr:col>1</xdr:col>
      <xdr:colOff>3041650</xdr:colOff>
      <xdr:row>105</xdr:row>
      <xdr:rowOff>47625</xdr:rowOff>
    </xdr:from>
    <xdr:to>
      <xdr:col>2</xdr:col>
      <xdr:colOff>701675</xdr:colOff>
      <xdr:row>105</xdr:row>
      <xdr:rowOff>485775</xdr:rowOff>
    </xdr:to>
    <xdr:pic>
      <xdr:nvPicPr>
        <xdr:cNvPr id="9" name="NDMHelpFormula_004" descr="|N_int - N| ≤ T_N;    |Mx_int - Mx| ≤ T_Mx;    |My_int - My| ≤ T_My">
          <a:extLst>
            <a:ext uri="{FF2B5EF4-FFF2-40B4-BE49-F238E27FC236}">
              <a16:creationId xmlns:a16="http://schemas.microsoft.com/office/drawing/2014/main" id="{146E8E6D-39E3-4108-A46D-5F9F178871C8}"/>
            </a:ext>
          </a:extLst>
        </xdr:cNvPr>
        <xdr:cNvPicPr>
          <a:picLocks/>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5356225" y="18916650"/>
          <a:ext cx="5575300" cy="438150"/>
        </a:xfrm>
        <a:prstGeom prst="rect">
          <a:avLst/>
        </a:prstGeom>
      </xdr:spPr>
    </xdr:pic>
    <xdr:clientData/>
  </xdr:twoCellAnchor>
  <xdr:twoCellAnchor>
    <xdr:from>
      <xdr:col>1</xdr:col>
      <xdr:colOff>4743450</xdr:colOff>
      <xdr:row>136</xdr:row>
      <xdr:rowOff>47623</xdr:rowOff>
    </xdr:from>
    <xdr:to>
      <xdr:col>1</xdr:col>
      <xdr:colOff>6915150</xdr:colOff>
      <xdr:row>136</xdr:row>
      <xdr:rowOff>485773</xdr:rowOff>
    </xdr:to>
    <xdr:pic>
      <xdr:nvPicPr>
        <xdr:cNvPr id="11" name="NDMHelpFormula_005" descr="N(λ) = N_0 + λ·N_base">
          <a:extLst>
            <a:ext uri="{FF2B5EF4-FFF2-40B4-BE49-F238E27FC236}">
              <a16:creationId xmlns:a16="http://schemas.microsoft.com/office/drawing/2014/main" id="{401C4093-3B7B-4CA4-A068-D97A0C2A0296}"/>
            </a:ext>
          </a:extLst>
        </xdr:cNvPr>
        <xdr:cNvPicPr>
          <a:picLocks/>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7058025" y="24707848"/>
          <a:ext cx="2171700" cy="438150"/>
        </a:xfrm>
        <a:prstGeom prst="rect">
          <a:avLst/>
        </a:prstGeom>
      </xdr:spPr>
    </xdr:pic>
    <xdr:clientData/>
  </xdr:twoCellAnchor>
  <xdr:twoCellAnchor>
    <xdr:from>
      <xdr:col>1</xdr:col>
      <xdr:colOff>3267075</xdr:colOff>
      <xdr:row>138</xdr:row>
      <xdr:rowOff>47627</xdr:rowOff>
    </xdr:from>
    <xdr:to>
      <xdr:col>2</xdr:col>
      <xdr:colOff>476250</xdr:colOff>
      <xdr:row>138</xdr:row>
      <xdr:rowOff>485777</xdr:rowOff>
    </xdr:to>
    <xdr:pic>
      <xdr:nvPicPr>
        <xdr:cNvPr id="13" name="NDMHelpFormula_006" descr="M_x(λ) = M_{x,0} + λ·M_{x,base};    M_y(λ) = M_{y,0} + λ·M_{y,base}">
          <a:extLst>
            <a:ext uri="{FF2B5EF4-FFF2-40B4-BE49-F238E27FC236}">
              <a16:creationId xmlns:a16="http://schemas.microsoft.com/office/drawing/2014/main" id="{E6CA5B59-FA50-452F-BF3C-17787DAE8831}"/>
            </a:ext>
          </a:extLst>
        </xdr:cNvPr>
        <xdr:cNvPicPr>
          <a:picLocks/>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5581650" y="25403177"/>
          <a:ext cx="5124450" cy="438150"/>
        </a:xfrm>
        <a:prstGeom prst="rect">
          <a:avLst/>
        </a:prstGeom>
      </xdr:spPr>
    </xdr:pic>
    <xdr:clientData/>
  </xdr:twoCellAnchor>
  <xdr:twoCellAnchor>
    <xdr:from>
      <xdr:col>1</xdr:col>
      <xdr:colOff>4549775</xdr:colOff>
      <xdr:row>152</xdr:row>
      <xdr:rowOff>50800</xdr:rowOff>
    </xdr:from>
    <xdr:to>
      <xdr:col>1</xdr:col>
      <xdr:colOff>7108825</xdr:colOff>
      <xdr:row>152</xdr:row>
      <xdr:rowOff>787400</xdr:rowOff>
    </xdr:to>
    <xdr:pic>
      <xdr:nvPicPr>
        <xdr:cNvPr id="15" name="NDMHelpFormula_007" descr="max(|ε_b|/ε_{b,ult}; |ε_s|/ε_{s,ult}) = 1">
          <a:extLst>
            <a:ext uri="{FF2B5EF4-FFF2-40B4-BE49-F238E27FC236}">
              <a16:creationId xmlns:a16="http://schemas.microsoft.com/office/drawing/2014/main" id="{FD8579A2-26C8-4BE6-A74C-4FC99076815B}"/>
            </a:ext>
          </a:extLst>
        </xdr:cNvPr>
        <xdr:cNvPicPr>
          <a:picLocks/>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6864350" y="28092400"/>
          <a:ext cx="2559050" cy="736600"/>
        </a:xfrm>
        <a:prstGeom prst="rect">
          <a:avLst/>
        </a:prstGeom>
      </xdr:spPr>
    </xdr:pic>
    <xdr:clientData/>
  </xdr:twoCellAnchor>
  <xdr:twoCellAnchor>
    <xdr:from>
      <xdr:col>1</xdr:col>
      <xdr:colOff>4991100</xdr:colOff>
      <xdr:row>166</xdr:row>
      <xdr:rowOff>47625</xdr:rowOff>
    </xdr:from>
    <xdr:to>
      <xdr:col>1</xdr:col>
      <xdr:colOff>6667500</xdr:colOff>
      <xdr:row>166</xdr:row>
      <xdr:rowOff>485775</xdr:rowOff>
    </xdr:to>
    <xdr:pic>
      <xdr:nvPicPr>
        <xdr:cNvPr id="17" name="NDMHelpFormula_008" descr="SF_capacity = λ_ult">
          <a:extLst>
            <a:ext uri="{FF2B5EF4-FFF2-40B4-BE49-F238E27FC236}">
              <a16:creationId xmlns:a16="http://schemas.microsoft.com/office/drawing/2014/main" id="{11F8EBF9-FD3B-4FB0-B8D2-975EA5A05BD6}"/>
            </a:ext>
          </a:extLst>
        </xdr:cNvPr>
        <xdr:cNvPicPr>
          <a:picLocks/>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7305675" y="31127700"/>
          <a:ext cx="1676400" cy="438150"/>
        </a:xfrm>
        <a:prstGeom prst="rect">
          <a:avLst/>
        </a:prstGeom>
      </xdr:spPr>
    </xdr:pic>
    <xdr:clientData/>
  </xdr:twoCellAnchor>
  <xdr:twoCellAnchor>
    <xdr:from>
      <xdr:col>1</xdr:col>
      <xdr:colOff>4454525</xdr:colOff>
      <xdr:row>182</xdr:row>
      <xdr:rowOff>47628</xdr:rowOff>
    </xdr:from>
    <xdr:to>
      <xdr:col>1</xdr:col>
      <xdr:colOff>7204075</xdr:colOff>
      <xdr:row>182</xdr:row>
      <xdr:rowOff>485778</xdr:rowOff>
    </xdr:to>
    <xdr:pic>
      <xdr:nvPicPr>
        <xdr:cNvPr id="19" name="NDMHelpFormula_009" descr="a_crc ≤ a_crc,ult      СП 63, п. 8.2.6, ф. (8.118)">
          <a:extLst>
            <a:ext uri="{FF2B5EF4-FFF2-40B4-BE49-F238E27FC236}">
              <a16:creationId xmlns:a16="http://schemas.microsoft.com/office/drawing/2014/main" id="{3020A216-161F-486A-AF5E-89D9D78341F0}"/>
            </a:ext>
          </a:extLst>
        </xdr:cNvPr>
        <xdr:cNvPicPr>
          <a:picLocks/>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6769100" y="34385253"/>
          <a:ext cx="2749550" cy="438150"/>
        </a:xfrm>
        <a:prstGeom prst="rect">
          <a:avLst/>
        </a:prstGeom>
      </xdr:spPr>
    </xdr:pic>
    <xdr:clientData/>
  </xdr:twoCellAnchor>
  <xdr:twoCellAnchor>
    <xdr:from>
      <xdr:col>1</xdr:col>
      <xdr:colOff>3540125</xdr:colOff>
      <xdr:row>184</xdr:row>
      <xdr:rowOff>50797</xdr:rowOff>
    </xdr:from>
    <xdr:to>
      <xdr:col>2</xdr:col>
      <xdr:colOff>203200</xdr:colOff>
      <xdr:row>184</xdr:row>
      <xdr:rowOff>787397</xdr:rowOff>
    </xdr:to>
    <xdr:pic>
      <xdr:nvPicPr>
        <xdr:cNvPr id="21" name="NDMHelpFormula_010" descr="a_crc = φ_1·φ_2·φ_3·ψ_s · (σ_s) / (E_s) · l_s      СП 63, п. 8.2.15, ф. (8.128)">
          <a:extLst>
            <a:ext uri="{FF2B5EF4-FFF2-40B4-BE49-F238E27FC236}">
              <a16:creationId xmlns:a16="http://schemas.microsoft.com/office/drawing/2014/main" id="{50BE9A19-C63F-4C02-85B9-BA2A33F5F695}"/>
            </a:ext>
          </a:extLst>
        </xdr:cNvPr>
        <xdr:cNvPicPr>
          <a:picLocks/>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5854700" y="35083747"/>
          <a:ext cx="4578350" cy="736600"/>
        </a:xfrm>
        <a:prstGeom prst="rect">
          <a:avLst/>
        </a:prstGeom>
      </xdr:spPr>
    </xdr:pic>
    <xdr:clientData/>
  </xdr:twoCellAnchor>
  <xdr:twoCellAnchor>
    <xdr:from>
      <xdr:col>1</xdr:col>
      <xdr:colOff>2409825</xdr:colOff>
      <xdr:row>191</xdr:row>
      <xdr:rowOff>47622</xdr:rowOff>
    </xdr:from>
    <xdr:to>
      <xdr:col>3</xdr:col>
      <xdr:colOff>85725</xdr:colOff>
      <xdr:row>191</xdr:row>
      <xdr:rowOff>485772</xdr:rowOff>
    </xdr:to>
    <xdr:pic>
      <xdr:nvPicPr>
        <xdr:cNvPr id="23" name="NDMHelpFormula_011" descr="λ_crc ≤ 1: трещина образуется;    λ_crc &gt; 1: трещина еще не образуется">
          <a:extLst>
            <a:ext uri="{FF2B5EF4-FFF2-40B4-BE49-F238E27FC236}">
              <a16:creationId xmlns:a16="http://schemas.microsoft.com/office/drawing/2014/main" id="{09DDE8DF-4929-403D-98FA-457F4F42105F}"/>
            </a:ext>
          </a:extLst>
        </xdr:cNvPr>
        <xdr:cNvPicPr>
          <a:picLocks/>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4724400" y="36937947"/>
          <a:ext cx="6838950" cy="438150"/>
        </a:xfrm>
        <a:prstGeom prst="rect">
          <a:avLst/>
        </a:prstGeom>
      </xdr:spPr>
    </xdr:pic>
    <xdr:clientData/>
  </xdr:twoCellAnchor>
  <xdr:twoCellAnchor>
    <xdr:from>
      <xdr:col>1</xdr:col>
      <xdr:colOff>4635500</xdr:colOff>
      <xdr:row>200</xdr:row>
      <xdr:rowOff>47625</xdr:rowOff>
    </xdr:from>
    <xdr:to>
      <xdr:col>1</xdr:col>
      <xdr:colOff>7023100</xdr:colOff>
      <xdr:row>200</xdr:row>
      <xdr:rowOff>485775</xdr:rowOff>
    </xdr:to>
    <xdr:pic>
      <xdr:nvPicPr>
        <xdr:cNvPr id="25" name="NDMHelpFormula_012" descr="N &gt; N_crc      СП 63, п. 8.2.4, ф. (8.117)">
          <a:extLst>
            <a:ext uri="{FF2B5EF4-FFF2-40B4-BE49-F238E27FC236}">
              <a16:creationId xmlns:a16="http://schemas.microsoft.com/office/drawing/2014/main" id="{600A3FC6-EF2B-4A7C-881E-FBC1182C68E7}"/>
            </a:ext>
          </a:extLst>
        </xdr:cNvPr>
        <xdr:cNvPicPr>
          <a:picLocks/>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6950075" y="38814375"/>
          <a:ext cx="2387600" cy="438150"/>
        </a:xfrm>
        <a:prstGeom prst="rect">
          <a:avLst/>
        </a:prstGeom>
      </xdr:spPr>
    </xdr:pic>
    <xdr:clientData/>
  </xdr:twoCellAnchor>
  <xdr:twoCellAnchor>
    <xdr:from>
      <xdr:col>1</xdr:col>
      <xdr:colOff>4127500</xdr:colOff>
      <xdr:row>202</xdr:row>
      <xdr:rowOff>47625</xdr:rowOff>
    </xdr:from>
    <xdr:to>
      <xdr:col>1</xdr:col>
      <xdr:colOff>7531100</xdr:colOff>
      <xdr:row>202</xdr:row>
      <xdr:rowOff>485775</xdr:rowOff>
    </xdr:to>
    <xdr:pic>
      <xdr:nvPicPr>
        <xdr:cNvPr id="27" name="NDMHelpFormula_013" descr="N_crc = A_red · R_bt,ser      СП 63, п. 8.2.13, ф. (8.127)">
          <a:extLst>
            <a:ext uri="{FF2B5EF4-FFF2-40B4-BE49-F238E27FC236}">
              <a16:creationId xmlns:a16="http://schemas.microsoft.com/office/drawing/2014/main" id="{EDF9E66C-B891-402F-9657-6AFB1F0970C3}"/>
            </a:ext>
          </a:extLst>
        </xdr:cNvPr>
        <xdr:cNvPicPr>
          <a:picLocks/>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6442075" y="39509700"/>
          <a:ext cx="3403600" cy="438150"/>
        </a:xfrm>
        <a:prstGeom prst="rect">
          <a:avLst/>
        </a:prstGeom>
      </xdr:spPr>
    </xdr:pic>
    <xdr:clientData/>
  </xdr:twoCellAnchor>
  <xdr:twoCellAnchor>
    <xdr:from>
      <xdr:col>1</xdr:col>
      <xdr:colOff>4524375</xdr:colOff>
      <xdr:row>204</xdr:row>
      <xdr:rowOff>50800</xdr:rowOff>
    </xdr:from>
    <xdr:to>
      <xdr:col>1</xdr:col>
      <xdr:colOff>7134225</xdr:colOff>
      <xdr:row>204</xdr:row>
      <xdr:rowOff>787400</xdr:rowOff>
    </xdr:to>
    <xdr:pic>
      <xdr:nvPicPr>
        <xdr:cNvPr id="29" name="NDMHelpFormula_014" descr="A_red = A_b + A_s,total · E_s/E_b">
          <a:extLst>
            <a:ext uri="{FF2B5EF4-FFF2-40B4-BE49-F238E27FC236}">
              <a16:creationId xmlns:a16="http://schemas.microsoft.com/office/drawing/2014/main" id="{D73751D0-EA7B-47C7-B3F6-6B9F7AEFD0F7}"/>
            </a:ext>
          </a:extLst>
        </xdr:cNvPr>
        <xdr:cNvPicPr>
          <a:picLocks/>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a:xfrm>
          <a:off x="6838950" y="40208200"/>
          <a:ext cx="2609850" cy="736600"/>
        </a:xfrm>
        <a:prstGeom prst="rect">
          <a:avLst/>
        </a:prstGeom>
      </xdr:spPr>
    </xdr:pic>
    <xdr:clientData/>
  </xdr:twoCellAnchor>
  <xdr:twoCellAnchor>
    <xdr:from>
      <xdr:col>1</xdr:col>
      <xdr:colOff>5060950</xdr:colOff>
      <xdr:row>206</xdr:row>
      <xdr:rowOff>50800</xdr:rowOff>
    </xdr:from>
    <xdr:to>
      <xdr:col>1</xdr:col>
      <xdr:colOff>6597650</xdr:colOff>
      <xdr:row>206</xdr:row>
      <xdr:rowOff>787400</xdr:rowOff>
    </xdr:to>
    <xdr:pic>
      <xdr:nvPicPr>
        <xdr:cNvPr id="31" name="NDMHelpFormula_015" descr="λ_crc = (N_crc) / (N)">
          <a:extLst>
            <a:ext uri="{FF2B5EF4-FFF2-40B4-BE49-F238E27FC236}">
              <a16:creationId xmlns:a16="http://schemas.microsoft.com/office/drawing/2014/main" id="{8A06F3A9-7ED0-4B14-A127-C7E438E33B41}"/>
            </a:ext>
          </a:extLst>
        </xdr:cNvPr>
        <xdr:cNvPicPr>
          <a:picLocks/>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7375525" y="41208325"/>
          <a:ext cx="1536700" cy="736600"/>
        </a:xfrm>
        <a:prstGeom prst="rect">
          <a:avLst/>
        </a:prstGeom>
      </xdr:spPr>
    </xdr:pic>
    <xdr:clientData/>
  </xdr:twoCellAnchor>
  <xdr:twoCellAnchor>
    <xdr:from>
      <xdr:col>1</xdr:col>
      <xdr:colOff>4514850</xdr:colOff>
      <xdr:row>210</xdr:row>
      <xdr:rowOff>47622</xdr:rowOff>
    </xdr:from>
    <xdr:to>
      <xdr:col>1</xdr:col>
      <xdr:colOff>7143750</xdr:colOff>
      <xdr:row>210</xdr:row>
      <xdr:rowOff>485772</xdr:rowOff>
    </xdr:to>
    <xdr:pic>
      <xdr:nvPicPr>
        <xdr:cNvPr id="33" name="NDMHelpFormula_016" descr="ε_{bt,ult} = ε_{bt2}      СП 63, п. 8.2.14 и 8.1.30">
          <a:extLst>
            <a:ext uri="{FF2B5EF4-FFF2-40B4-BE49-F238E27FC236}">
              <a16:creationId xmlns:a16="http://schemas.microsoft.com/office/drawing/2014/main" id="{160787B3-08D9-4EEA-9481-79899EC63A0F}"/>
            </a:ext>
          </a:extLst>
        </xdr:cNvPr>
        <xdr:cNvPicPr>
          <a:picLocks/>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6829425" y="42576747"/>
          <a:ext cx="2628900" cy="438150"/>
        </a:xfrm>
        <a:prstGeom prst="rect">
          <a:avLst/>
        </a:prstGeom>
      </xdr:spPr>
    </xdr:pic>
    <xdr:clientData/>
  </xdr:twoCellAnchor>
  <xdr:twoCellAnchor>
    <xdr:from>
      <xdr:col>1</xdr:col>
      <xdr:colOff>3603625</xdr:colOff>
      <xdr:row>213</xdr:row>
      <xdr:rowOff>50800</xdr:rowOff>
    </xdr:from>
    <xdr:to>
      <xdr:col>2</xdr:col>
      <xdr:colOff>139700</xdr:colOff>
      <xdr:row>213</xdr:row>
      <xdr:rowOff>787400</xdr:rowOff>
    </xdr:to>
    <xdr:pic>
      <xdr:nvPicPr>
        <xdr:cNvPr id="35" name="NDMHelpFormula_017" descr="ε_{bt,ult} = ε_{bt2} - (ε_{bt2} - ε_{bt0}) · ε_1/ε_2">
          <a:extLst>
            <a:ext uri="{FF2B5EF4-FFF2-40B4-BE49-F238E27FC236}">
              <a16:creationId xmlns:a16="http://schemas.microsoft.com/office/drawing/2014/main" id="{469189B1-6EDD-4A48-A890-54913B114448}"/>
            </a:ext>
          </a:extLst>
        </xdr:cNvPr>
        <xdr:cNvPicPr>
          <a:picLocks/>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5918200" y="43437175"/>
          <a:ext cx="4451350" cy="736600"/>
        </a:xfrm>
        <a:prstGeom prst="rect">
          <a:avLst/>
        </a:prstGeom>
      </xdr:spPr>
    </xdr:pic>
    <xdr:clientData/>
  </xdr:twoCellAnchor>
  <xdr:twoCellAnchor>
    <xdr:from>
      <xdr:col>1</xdr:col>
      <xdr:colOff>4203700</xdr:colOff>
      <xdr:row>222</xdr:row>
      <xdr:rowOff>47625</xdr:rowOff>
    </xdr:from>
    <xdr:to>
      <xdr:col>1</xdr:col>
      <xdr:colOff>7454900</xdr:colOff>
      <xdr:row>222</xdr:row>
      <xdr:rowOff>485775</xdr:rowOff>
    </xdr:to>
    <xdr:pic>
      <xdr:nvPicPr>
        <xdr:cNvPr id="37" name="NDMHelpFormula_018" descr="h_bt = min(max(x_t; 2a_s); 0.5·h)">
          <a:extLst>
            <a:ext uri="{FF2B5EF4-FFF2-40B4-BE49-F238E27FC236}">
              <a16:creationId xmlns:a16="http://schemas.microsoft.com/office/drawing/2014/main" id="{CF90355C-252C-4F10-97BB-BAAD1341F190}"/>
            </a:ext>
          </a:extLst>
        </xdr:cNvPr>
        <xdr:cNvPicPr>
          <a:picLocks/>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6518275" y="45615225"/>
          <a:ext cx="3251200" cy="438150"/>
        </a:xfrm>
        <a:prstGeom prst="rect">
          <a:avLst/>
        </a:prstGeom>
      </xdr:spPr>
    </xdr:pic>
    <xdr:clientData/>
  </xdr:twoCellAnchor>
  <xdr:twoCellAnchor>
    <xdr:from>
      <xdr:col>1</xdr:col>
      <xdr:colOff>4762500</xdr:colOff>
      <xdr:row>231</xdr:row>
      <xdr:rowOff>50800</xdr:rowOff>
    </xdr:from>
    <xdr:to>
      <xdr:col>1</xdr:col>
      <xdr:colOff>6896100</xdr:colOff>
      <xdr:row>231</xdr:row>
      <xdr:rowOff>787400</xdr:rowOff>
    </xdr:to>
    <xdr:pic>
      <xdr:nvPicPr>
        <xdr:cNvPr id="39" name="NDMHelpFormula_019" descr="σ_s = (Σ(A_s,i · σ_s,i)) / (ΣA_s,i)">
          <a:extLst>
            <a:ext uri="{FF2B5EF4-FFF2-40B4-BE49-F238E27FC236}">
              <a16:creationId xmlns:a16="http://schemas.microsoft.com/office/drawing/2014/main" id="{2A733AAC-BCBE-4218-ADE7-2A1D33A3AE77}"/>
            </a:ext>
          </a:extLst>
        </xdr:cNvPr>
        <xdr:cNvPicPr>
          <a:picLocks/>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7077075" y="47494825"/>
          <a:ext cx="2133600" cy="736600"/>
        </a:xfrm>
        <a:prstGeom prst="rect">
          <a:avLst/>
        </a:prstGeom>
      </xdr:spPr>
    </xdr:pic>
    <xdr:clientData/>
  </xdr:twoCellAnchor>
  <xdr:twoCellAnchor>
    <xdr:from>
      <xdr:col>1</xdr:col>
      <xdr:colOff>4752975</xdr:colOff>
      <xdr:row>234</xdr:row>
      <xdr:rowOff>50800</xdr:rowOff>
    </xdr:from>
    <xdr:to>
      <xdr:col>1</xdr:col>
      <xdr:colOff>6905625</xdr:colOff>
      <xdr:row>234</xdr:row>
      <xdr:rowOff>787400</xdr:rowOff>
    </xdr:to>
    <xdr:pic>
      <xdr:nvPicPr>
        <xdr:cNvPr id="41" name="NDMHelpFormula_020" descr="d_s,eq = (Σ(n_i·d_i^2)) / (Σ(n_i·d_i))">
          <a:extLst>
            <a:ext uri="{FF2B5EF4-FFF2-40B4-BE49-F238E27FC236}">
              <a16:creationId xmlns:a16="http://schemas.microsoft.com/office/drawing/2014/main" id="{FB878F16-F360-4246-B975-0DE550050E6C}"/>
            </a:ext>
          </a:extLst>
        </xdr:cNvPr>
        <xdr:cNvPicPr>
          <a:picLocks/>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7067550" y="48656875"/>
          <a:ext cx="2152650" cy="736600"/>
        </a:xfrm>
        <a:prstGeom prst="rect">
          <a:avLst/>
        </a:prstGeom>
      </xdr:spPr>
    </xdr:pic>
    <xdr:clientData/>
  </xdr:twoCellAnchor>
  <xdr:twoCellAnchor>
    <xdr:from>
      <xdr:col>1</xdr:col>
      <xdr:colOff>3971925</xdr:colOff>
      <xdr:row>237</xdr:row>
      <xdr:rowOff>50797</xdr:rowOff>
    </xdr:from>
    <xdr:to>
      <xdr:col>1</xdr:col>
      <xdr:colOff>7686675</xdr:colOff>
      <xdr:row>237</xdr:row>
      <xdr:rowOff>787397</xdr:rowOff>
    </xdr:to>
    <xdr:pic>
      <xdr:nvPicPr>
        <xdr:cNvPr id="43" name="NDMHelpFormula_021" descr="l_{s,0} = 0.5 · (A_bt) / (A_s) · d_s,eq      СП 63, п. 8.2.17, ф. (8.136)">
          <a:extLst>
            <a:ext uri="{FF2B5EF4-FFF2-40B4-BE49-F238E27FC236}">
              <a16:creationId xmlns:a16="http://schemas.microsoft.com/office/drawing/2014/main" id="{92EE019C-93E4-4491-9C73-2BA2F3951502}"/>
            </a:ext>
          </a:extLst>
        </xdr:cNvPr>
        <xdr:cNvPicPr>
          <a:picLocks/>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6286500" y="49866547"/>
          <a:ext cx="3714750" cy="736600"/>
        </a:xfrm>
        <a:prstGeom prst="rect">
          <a:avLst/>
        </a:prstGeom>
      </xdr:spPr>
    </xdr:pic>
    <xdr:clientData/>
  </xdr:twoCellAnchor>
  <xdr:twoCellAnchor>
    <xdr:from>
      <xdr:col>1</xdr:col>
      <xdr:colOff>4200525</xdr:colOff>
      <xdr:row>239</xdr:row>
      <xdr:rowOff>47625</xdr:rowOff>
    </xdr:from>
    <xdr:to>
      <xdr:col>1</xdr:col>
      <xdr:colOff>7458075</xdr:colOff>
      <xdr:row>239</xdr:row>
      <xdr:rowOff>485775</xdr:rowOff>
    </xdr:to>
    <xdr:pic>
      <xdr:nvPicPr>
        <xdr:cNvPr id="45" name="NDMHelpFormula_022" descr="l_s = max(l_{s,0}; 10·d_s,eq; 100 мм)">
          <a:extLst>
            <a:ext uri="{FF2B5EF4-FFF2-40B4-BE49-F238E27FC236}">
              <a16:creationId xmlns:a16="http://schemas.microsoft.com/office/drawing/2014/main" id="{F428B66F-994D-4B1F-8FBD-ED34E9AE2442}"/>
            </a:ext>
          </a:extLst>
        </xdr:cNvPr>
        <xdr:cNvPicPr>
          <a:picLocks/>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6515100" y="50863500"/>
          <a:ext cx="3257550" cy="438150"/>
        </a:xfrm>
        <a:prstGeom prst="rect">
          <a:avLst/>
        </a:prstGeom>
      </xdr:spPr>
    </xdr:pic>
    <xdr:clientData/>
  </xdr:twoCellAnchor>
  <xdr:twoCellAnchor>
    <xdr:from>
      <xdr:col>1</xdr:col>
      <xdr:colOff>3848100</xdr:colOff>
      <xdr:row>241</xdr:row>
      <xdr:rowOff>47625</xdr:rowOff>
    </xdr:from>
    <xdr:to>
      <xdr:col>1</xdr:col>
      <xdr:colOff>7810500</xdr:colOff>
      <xdr:row>241</xdr:row>
      <xdr:rowOff>485775</xdr:rowOff>
    </xdr:to>
    <xdr:pic>
      <xdr:nvPicPr>
        <xdr:cNvPr id="47" name="NDMHelpFormula_023" descr="l_s = min(l_s; 40·d_s,eq; 400 мм)      СП 63, п. 8.2.17">
          <a:extLst>
            <a:ext uri="{FF2B5EF4-FFF2-40B4-BE49-F238E27FC236}">
              <a16:creationId xmlns:a16="http://schemas.microsoft.com/office/drawing/2014/main" id="{84389434-A87C-4536-9EAA-6BBAC0416C72}"/>
            </a:ext>
          </a:extLst>
        </xdr:cNvPr>
        <xdr:cNvPicPr>
          <a:picLocks/>
        </xdr:cNvPicPr>
      </xdr:nvPicPr>
      <xdr:blipFill>
        <a:blip xmlns:r="http://schemas.openxmlformats.org/officeDocument/2006/relationships" r:embed="rId23">
          <a:extLst>
            <a:ext uri="{28A0092B-C50C-407E-A947-70E740481C1C}">
              <a14:useLocalDpi xmlns:a14="http://schemas.microsoft.com/office/drawing/2010/main" val="0"/>
            </a:ext>
          </a:extLst>
        </a:blip>
        <a:stretch>
          <a:fillRect/>
        </a:stretch>
      </xdr:blipFill>
      <xdr:spPr>
        <a:xfrm>
          <a:off x="6162675" y="51558825"/>
          <a:ext cx="3962400" cy="438150"/>
        </a:xfrm>
        <a:prstGeom prst="rect">
          <a:avLst/>
        </a:prstGeom>
      </xdr:spPr>
    </xdr:pic>
    <xdr:clientData/>
  </xdr:twoCellAnchor>
  <xdr:twoCellAnchor>
    <xdr:from>
      <xdr:col>1</xdr:col>
      <xdr:colOff>4044950</xdr:colOff>
      <xdr:row>251</xdr:row>
      <xdr:rowOff>50800</xdr:rowOff>
    </xdr:from>
    <xdr:to>
      <xdr:col>1</xdr:col>
      <xdr:colOff>7613650</xdr:colOff>
      <xdr:row>251</xdr:row>
      <xdr:rowOff>787400</xdr:rowOff>
    </xdr:to>
    <xdr:pic>
      <xdr:nvPicPr>
        <xdr:cNvPr id="49" name="NDMHelpFormula_024" descr="ψ_s = 1 - 0.8 · (σ_s,crc) / (σ_s)       СП 63, п. 8.2.18, ф. (8.137)">
          <a:extLst>
            <a:ext uri="{FF2B5EF4-FFF2-40B4-BE49-F238E27FC236}">
              <a16:creationId xmlns:a16="http://schemas.microsoft.com/office/drawing/2014/main" id="{45FECD8C-45CA-4136-BDA1-B647ED5D93FA}"/>
            </a:ext>
          </a:extLst>
        </xdr:cNvPr>
        <xdr:cNvPicPr>
          <a:picLocks/>
        </xdr:cNvPicPr>
      </xdr:nvPicPr>
      <xdr:blipFill>
        <a:blip xmlns:r="http://schemas.openxmlformats.org/officeDocument/2006/relationships" r:embed="rId24">
          <a:extLst>
            <a:ext uri="{28A0092B-C50C-407E-A947-70E740481C1C}">
              <a14:useLocalDpi xmlns:a14="http://schemas.microsoft.com/office/drawing/2010/main" val="0"/>
            </a:ext>
          </a:extLst>
        </a:blip>
        <a:stretch>
          <a:fillRect/>
        </a:stretch>
      </xdr:blipFill>
      <xdr:spPr>
        <a:xfrm>
          <a:off x="6359525" y="53600350"/>
          <a:ext cx="3568700" cy="736600"/>
        </a:xfrm>
        <a:prstGeom prst="rect">
          <a:avLst/>
        </a:prstGeom>
      </xdr:spPr>
    </xdr:pic>
    <xdr:clientData/>
  </xdr:twoCellAnchor>
  <xdr:twoCellAnchor>
    <xdr:from>
      <xdr:col>1</xdr:col>
      <xdr:colOff>4933950</xdr:colOff>
      <xdr:row>261</xdr:row>
      <xdr:rowOff>50800</xdr:rowOff>
    </xdr:from>
    <xdr:to>
      <xdr:col>1</xdr:col>
      <xdr:colOff>6724650</xdr:colOff>
      <xdr:row>261</xdr:row>
      <xdr:rowOff>787400</xdr:rowOff>
    </xdr:to>
    <xdr:pic>
      <xdr:nvPicPr>
        <xdr:cNvPr id="51" name="NDMHelpFormula_025" descr="SF_crc = (a_crc,ult) / (a_crc)">
          <a:extLst>
            <a:ext uri="{FF2B5EF4-FFF2-40B4-BE49-F238E27FC236}">
              <a16:creationId xmlns:a16="http://schemas.microsoft.com/office/drawing/2014/main" id="{D3B6EB74-757E-47C0-B755-CB8B9AAB0020}"/>
            </a:ext>
          </a:extLst>
        </xdr:cNvPr>
        <xdr:cNvPicPr>
          <a:picLocks/>
        </xdr:cNvPicPr>
      </xdr:nvPicPr>
      <xdr:blipFill>
        <a:blip xmlns:r="http://schemas.openxmlformats.org/officeDocument/2006/relationships" r:embed="rId25">
          <a:extLst>
            <a:ext uri="{28A0092B-C50C-407E-A947-70E740481C1C}">
              <a14:useLocalDpi xmlns:a14="http://schemas.microsoft.com/office/drawing/2010/main" val="0"/>
            </a:ext>
          </a:extLst>
        </a:blip>
        <a:stretch>
          <a:fillRect/>
        </a:stretch>
      </xdr:blipFill>
      <xdr:spPr>
        <a:xfrm>
          <a:off x="7248525" y="55943500"/>
          <a:ext cx="1790700" cy="736600"/>
        </a:xfrm>
        <a:prstGeom prst="rect">
          <a:avLst/>
        </a:prstGeom>
      </xdr:spPr>
    </xdr:pic>
    <xdr:clientData/>
  </xdr:twoCellAnchor>
  <xdr:twoCellAnchor>
    <xdr:from>
      <xdr:col>1</xdr:col>
      <xdr:colOff>5003800</xdr:colOff>
      <xdr:row>267</xdr:row>
      <xdr:rowOff>47625</xdr:rowOff>
    </xdr:from>
    <xdr:to>
      <xdr:col>1</xdr:col>
      <xdr:colOff>6654800</xdr:colOff>
      <xdr:row>267</xdr:row>
      <xdr:rowOff>485775</xdr:rowOff>
    </xdr:to>
    <xdr:pic>
      <xdr:nvPicPr>
        <xdr:cNvPr id="53" name="NDMHelpFormula_026" descr="σ_c,max ≤ R_b,mc2">
          <a:extLst>
            <a:ext uri="{FF2B5EF4-FFF2-40B4-BE49-F238E27FC236}">
              <a16:creationId xmlns:a16="http://schemas.microsoft.com/office/drawing/2014/main" id="{AF25A4C6-7074-4DD1-A0A3-7EC84FF37DE7}"/>
            </a:ext>
          </a:extLst>
        </xdr:cNvPr>
        <xdr:cNvPicPr>
          <a:picLocks/>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7318375" y="57635775"/>
          <a:ext cx="1651000" cy="438150"/>
        </a:xfrm>
        <a:prstGeom prst="rect">
          <a:avLst/>
        </a:prstGeom>
      </xdr:spPr>
    </xdr:pic>
    <xdr:clientData/>
  </xdr:twoCellAnchor>
  <xdr:twoCellAnchor>
    <xdr:from>
      <xdr:col>1</xdr:col>
      <xdr:colOff>4892675</xdr:colOff>
      <xdr:row>269</xdr:row>
      <xdr:rowOff>50800</xdr:rowOff>
    </xdr:from>
    <xdr:to>
      <xdr:col>1</xdr:col>
      <xdr:colOff>6765925</xdr:colOff>
      <xdr:row>269</xdr:row>
      <xdr:rowOff>787400</xdr:rowOff>
    </xdr:to>
    <xdr:pic>
      <xdr:nvPicPr>
        <xdr:cNvPr id="55" name="NDMHelpFormula_027" descr="SF_long = (R_b,mc2) / (σ_c,max)">
          <a:extLst>
            <a:ext uri="{FF2B5EF4-FFF2-40B4-BE49-F238E27FC236}">
              <a16:creationId xmlns:a16="http://schemas.microsoft.com/office/drawing/2014/main" id="{9CD15A54-7A43-47D0-B1F9-EF8603EF3116}"/>
            </a:ext>
          </a:extLst>
        </xdr:cNvPr>
        <xdr:cNvPicPr>
          <a:picLocks/>
        </xdr:cNvPicPr>
      </xdr:nvPicPr>
      <xdr:blipFill>
        <a:blip xmlns:r="http://schemas.openxmlformats.org/officeDocument/2006/relationships" r:embed="rId27">
          <a:extLst>
            <a:ext uri="{28A0092B-C50C-407E-A947-70E740481C1C}">
              <a14:useLocalDpi xmlns:a14="http://schemas.microsoft.com/office/drawing/2010/main" val="0"/>
            </a:ext>
          </a:extLst>
        </a:blip>
        <a:stretch>
          <a:fillRect/>
        </a:stretch>
      </xdr:blipFill>
      <xdr:spPr>
        <a:xfrm>
          <a:off x="7207250" y="58334275"/>
          <a:ext cx="1873250" cy="736600"/>
        </a:xfrm>
        <a:prstGeom prst="rect">
          <a:avLst/>
        </a:prstGeom>
      </xdr:spPr>
    </xdr:pic>
    <xdr:clientData/>
  </xdr:twoCellAnchor>
  <xdr:twoCellAnchor>
    <xdr:from>
      <xdr:col>1</xdr:col>
      <xdr:colOff>4648200</xdr:colOff>
      <xdr:row>296</xdr:row>
      <xdr:rowOff>50800</xdr:rowOff>
    </xdr:from>
    <xdr:to>
      <xdr:col>1</xdr:col>
      <xdr:colOff>7010400</xdr:colOff>
      <xdr:row>296</xdr:row>
      <xdr:rowOff>787400</xdr:rowOff>
    </xdr:to>
    <xdr:pic>
      <xdr:nvPicPr>
        <xdr:cNvPr id="57" name="NDMHelpFormula_028" descr="s_{12} = L_{12} - (d_1 + d_2) / (2)">
          <a:extLst>
            <a:ext uri="{FF2B5EF4-FFF2-40B4-BE49-F238E27FC236}">
              <a16:creationId xmlns:a16="http://schemas.microsoft.com/office/drawing/2014/main" id="{A4D53BD0-9C68-4224-AAFB-BFB6D1A65ABC}"/>
            </a:ext>
          </a:extLst>
        </xdr:cNvPr>
        <xdr:cNvPicPr>
          <a:picLocks/>
        </xdr:cNvPicPr>
      </xdr:nvPicPr>
      <xdr:blipFill>
        <a:blip xmlns:r="http://schemas.openxmlformats.org/officeDocument/2006/relationships" r:embed="rId28">
          <a:extLst>
            <a:ext uri="{28A0092B-C50C-407E-A947-70E740481C1C}">
              <a14:useLocalDpi xmlns:a14="http://schemas.microsoft.com/office/drawing/2010/main" val="0"/>
            </a:ext>
          </a:extLst>
        </a:blip>
        <a:stretch>
          <a:fillRect/>
        </a:stretch>
      </xdr:blipFill>
      <xdr:spPr>
        <a:xfrm>
          <a:off x="6962775" y="63563500"/>
          <a:ext cx="2362200" cy="736600"/>
        </a:xfrm>
        <a:prstGeom prst="rect">
          <a:avLst/>
        </a:prstGeom>
      </xdr:spPr>
    </xdr:pic>
    <xdr:clientData/>
  </xdr:twoCellAnchor>
  <xdr:twoCellAnchor>
    <xdr:from>
      <xdr:col>1</xdr:col>
      <xdr:colOff>4235450</xdr:colOff>
      <xdr:row>298</xdr:row>
      <xdr:rowOff>53975</xdr:rowOff>
    </xdr:from>
    <xdr:to>
      <xdr:col>1</xdr:col>
      <xdr:colOff>7423150</xdr:colOff>
      <xdr:row>298</xdr:row>
      <xdr:rowOff>555625</xdr:rowOff>
    </xdr:to>
    <xdr:pic>
      <xdr:nvPicPr>
        <xdr:cNvPr id="59" name="NDMHelpFormula_029" descr="L_12 = √((x_2-x_1)^2 + (y_2-y_1)^2)">
          <a:extLst>
            <a:ext uri="{FF2B5EF4-FFF2-40B4-BE49-F238E27FC236}">
              <a16:creationId xmlns:a16="http://schemas.microsoft.com/office/drawing/2014/main" id="{685A4145-DD80-4D5C-8FB3-09FAE56787F0}"/>
            </a:ext>
          </a:extLst>
        </xdr:cNvPr>
        <xdr:cNvPicPr>
          <a:picLocks/>
        </xdr:cNvPicPr>
      </xdr:nvPicPr>
      <xdr:blipFill>
        <a:blip xmlns:r="http://schemas.openxmlformats.org/officeDocument/2006/relationships" r:embed="rId29">
          <a:extLst>
            <a:ext uri="{28A0092B-C50C-407E-A947-70E740481C1C}">
              <a14:useLocalDpi xmlns:a14="http://schemas.microsoft.com/office/drawing/2010/main" val="0"/>
            </a:ext>
          </a:extLst>
        </a:blip>
        <a:stretch>
          <a:fillRect/>
        </a:stretch>
      </xdr:blipFill>
      <xdr:spPr>
        <a:xfrm>
          <a:off x="6550025" y="64566800"/>
          <a:ext cx="3187700" cy="501650"/>
        </a:xfrm>
        <a:prstGeom prst="rect">
          <a:avLst/>
        </a:prstGeom>
      </xdr:spPr>
    </xdr:pic>
    <xdr:clientData/>
  </xdr:twoCellAnchor>
  <xdr:twoCellAnchor>
    <xdr:from>
      <xdr:col>1</xdr:col>
      <xdr:colOff>3667125</xdr:colOff>
      <xdr:row>300</xdr:row>
      <xdr:rowOff>50800</xdr:rowOff>
    </xdr:from>
    <xdr:to>
      <xdr:col>2</xdr:col>
      <xdr:colOff>76200</xdr:colOff>
      <xdr:row>300</xdr:row>
      <xdr:rowOff>787400</xdr:rowOff>
    </xdr:to>
    <xdr:pic>
      <xdr:nvPicPr>
        <xdr:cNvPr id="61" name="NDMHelpFormula_030" descr="x_ц = (A_1·x_1 + A_2·x_2 + ...) / (A_1 + A_2 + ...) ; аналогично y_ц">
          <a:extLst>
            <a:ext uri="{FF2B5EF4-FFF2-40B4-BE49-F238E27FC236}">
              <a16:creationId xmlns:a16="http://schemas.microsoft.com/office/drawing/2014/main" id="{9EAA3928-6085-40E6-B1D2-3EF1B96DDE1B}"/>
            </a:ext>
          </a:extLst>
        </xdr:cNvPr>
        <xdr:cNvPicPr>
          <a:picLocks/>
        </xdr:cNvPicPr>
      </xdr:nvPicPr>
      <xdr:blipFill>
        <a:blip xmlns:r="http://schemas.openxmlformats.org/officeDocument/2006/relationships" r:embed="rId30">
          <a:extLst>
            <a:ext uri="{28A0092B-C50C-407E-A947-70E740481C1C}">
              <a14:useLocalDpi xmlns:a14="http://schemas.microsoft.com/office/drawing/2010/main" val="0"/>
            </a:ext>
          </a:extLst>
        </a:blip>
        <a:stretch>
          <a:fillRect/>
        </a:stretch>
      </xdr:blipFill>
      <xdr:spPr>
        <a:xfrm>
          <a:off x="5981700" y="65335150"/>
          <a:ext cx="4324350" cy="736600"/>
        </a:xfrm>
        <a:prstGeom prst="rect">
          <a:avLst/>
        </a:prstGeom>
      </xdr:spPr>
    </xdr:pic>
    <xdr:clientData/>
  </xdr:twoCellAnchor>
  <xdr:twoCellAnchor>
    <xdr:from>
      <xdr:col>1</xdr:col>
      <xdr:colOff>1638300</xdr:colOff>
      <xdr:row>306</xdr:row>
      <xdr:rowOff>50800</xdr:rowOff>
    </xdr:from>
    <xdr:to>
      <xdr:col>3</xdr:col>
      <xdr:colOff>857250</xdr:colOff>
      <xdr:row>306</xdr:row>
      <xdr:rowOff>2641600</xdr:rowOff>
    </xdr:to>
    <xdr:pic>
      <xdr:nvPicPr>
        <xdr:cNvPr id="63" name="NDMHelpFormula_031" descr="Группы стержней: число стержней, коэффициент β и положение центра.">
          <a:extLst>
            <a:ext uri="{FF2B5EF4-FFF2-40B4-BE49-F238E27FC236}">
              <a16:creationId xmlns:a16="http://schemas.microsoft.com/office/drawing/2014/main" id="{7E08684D-5542-4292-9BFD-D83086310F01}"/>
            </a:ext>
          </a:extLst>
        </xdr:cNvPr>
        <xdr:cNvPicPr>
          <a:picLocks/>
        </xdr:cNvPicPr>
      </xdr:nvPicPr>
      <xdr:blipFill>
        <a:blip xmlns:r="http://schemas.openxmlformats.org/officeDocument/2006/relationships" r:embed="rId31">
          <a:extLst>
            <a:ext uri="{28A0092B-C50C-407E-A947-70E740481C1C}">
              <a14:useLocalDpi xmlns:a14="http://schemas.microsoft.com/office/drawing/2010/main" val="0"/>
            </a:ext>
          </a:extLst>
        </a:blip>
        <a:stretch>
          <a:fillRect/>
        </a:stretch>
      </xdr:blipFill>
      <xdr:spPr>
        <a:xfrm>
          <a:off x="3952875" y="66982975"/>
          <a:ext cx="8382000" cy="2590800"/>
        </a:xfrm>
        <a:prstGeom prst="rect">
          <a:avLst/>
        </a:prstGeom>
      </xdr:spPr>
    </xdr:pic>
    <xdr:clientData/>
  </xdr:twoCellAnchor>
  <xdr:twoCellAnchor>
    <xdr:from>
      <xdr:col>1</xdr:col>
      <xdr:colOff>5067300</xdr:colOff>
      <xdr:row>314</xdr:row>
      <xdr:rowOff>47625</xdr:rowOff>
    </xdr:from>
    <xdr:to>
      <xdr:col>1</xdr:col>
      <xdr:colOff>6591300</xdr:colOff>
      <xdr:row>314</xdr:row>
      <xdr:rowOff>485775</xdr:rowOff>
    </xdr:to>
    <xdr:pic>
      <xdr:nvPicPr>
        <xdr:cNvPr id="65" name="NDMHelpFormula_032" descr="r_бок = k·d_бок">
          <a:extLst>
            <a:ext uri="{FF2B5EF4-FFF2-40B4-BE49-F238E27FC236}">
              <a16:creationId xmlns:a16="http://schemas.microsoft.com/office/drawing/2014/main" id="{48973909-9655-4F51-866C-945AC89FB566}"/>
            </a:ext>
          </a:extLst>
        </xdr:cNvPr>
        <xdr:cNvPicPr>
          <a:picLocks/>
        </xdr:cNvPicPr>
      </xdr:nvPicPr>
      <xdr:blipFill>
        <a:blip xmlns:r="http://schemas.openxmlformats.org/officeDocument/2006/relationships" r:embed="rId32">
          <a:extLst>
            <a:ext uri="{28A0092B-C50C-407E-A947-70E740481C1C}">
              <a14:useLocalDpi xmlns:a14="http://schemas.microsoft.com/office/drawing/2010/main" val="0"/>
            </a:ext>
          </a:extLst>
        </a:blip>
        <a:stretch>
          <a:fillRect/>
        </a:stretch>
      </xdr:blipFill>
      <xdr:spPr>
        <a:xfrm>
          <a:off x="7381875" y="70894575"/>
          <a:ext cx="1524000" cy="438150"/>
        </a:xfrm>
        <a:prstGeom prst="rect">
          <a:avLst/>
        </a:prstGeom>
      </xdr:spPr>
    </xdr:pic>
    <xdr:clientData/>
  </xdr:twoCellAnchor>
  <xdr:twoCellAnchor>
    <xdr:from>
      <xdr:col>1</xdr:col>
      <xdr:colOff>4349750</xdr:colOff>
      <xdr:row>321</xdr:row>
      <xdr:rowOff>53975</xdr:rowOff>
    </xdr:from>
    <xdr:to>
      <xdr:col>1</xdr:col>
      <xdr:colOff>7308850</xdr:colOff>
      <xdr:row>321</xdr:row>
      <xdr:rowOff>555625</xdr:rowOff>
    </xdr:to>
    <xdr:pic>
      <xdr:nvPicPr>
        <xdr:cNvPr id="67" name="NDMHelpFormula_033" descr="L = √((x_2-x_1)^2 + (y_2-y_1)^2)">
          <a:extLst>
            <a:ext uri="{FF2B5EF4-FFF2-40B4-BE49-F238E27FC236}">
              <a16:creationId xmlns:a16="http://schemas.microsoft.com/office/drawing/2014/main" id="{98591293-6384-4655-BC17-CEDE22F7EFFB}"/>
            </a:ext>
          </a:extLst>
        </xdr:cNvPr>
        <xdr:cNvPicPr>
          <a:picLocks/>
        </xdr:cNvPicPr>
      </xdr:nvPicPr>
      <xdr:blipFill>
        <a:blip xmlns:r="http://schemas.openxmlformats.org/officeDocument/2006/relationships" r:embed="rId33">
          <a:extLst>
            <a:ext uri="{28A0092B-C50C-407E-A947-70E740481C1C}">
              <a14:useLocalDpi xmlns:a14="http://schemas.microsoft.com/office/drawing/2010/main" val="0"/>
            </a:ext>
          </a:extLst>
        </a:blip>
        <a:stretch>
          <a:fillRect/>
        </a:stretch>
      </xdr:blipFill>
      <xdr:spPr>
        <a:xfrm>
          <a:off x="6664325" y="72405875"/>
          <a:ext cx="2959100" cy="501650"/>
        </a:xfrm>
        <a:prstGeom prst="rect">
          <a:avLst/>
        </a:prstGeom>
      </xdr:spPr>
    </xdr:pic>
    <xdr:clientData/>
  </xdr:twoCellAnchor>
  <xdr:twoCellAnchor>
    <xdr:from>
      <xdr:col>1</xdr:col>
      <xdr:colOff>3594100</xdr:colOff>
      <xdr:row>324</xdr:row>
      <xdr:rowOff>50800</xdr:rowOff>
    </xdr:from>
    <xdr:to>
      <xdr:col>2</xdr:col>
      <xdr:colOff>149225</xdr:colOff>
      <xdr:row>324</xdr:row>
      <xdr:rowOff>787400</xdr:rowOff>
    </xdr:to>
    <xdr:pic>
      <xdr:nvPicPr>
        <xdr:cNvPr id="69" name="NDMHelpFormula_034" descr="t/L &lt; q: b = r_бок; t/L ≥ q: b = min(r_бок; t/2)">
          <a:extLst>
            <a:ext uri="{FF2B5EF4-FFF2-40B4-BE49-F238E27FC236}">
              <a16:creationId xmlns:a16="http://schemas.microsoft.com/office/drawing/2014/main" id="{EEB7AF67-6981-47DE-B314-D57AED5C6736}"/>
            </a:ext>
          </a:extLst>
        </xdr:cNvPr>
        <xdr:cNvPicPr>
          <a:picLocks/>
        </xdr:cNvPicPr>
      </xdr:nvPicPr>
      <xdr:blipFill>
        <a:blip xmlns:r="http://schemas.openxmlformats.org/officeDocument/2006/relationships" r:embed="rId34">
          <a:extLst>
            <a:ext uri="{28A0092B-C50C-407E-A947-70E740481C1C}">
              <a14:useLocalDpi xmlns:a14="http://schemas.microsoft.com/office/drawing/2010/main" val="0"/>
            </a:ext>
          </a:extLst>
        </a:blip>
        <a:stretch>
          <a:fillRect/>
        </a:stretch>
      </xdr:blipFill>
      <xdr:spPr>
        <a:xfrm>
          <a:off x="5908675" y="73336150"/>
          <a:ext cx="4470400" cy="736600"/>
        </a:xfrm>
        <a:prstGeom prst="rect">
          <a:avLst/>
        </a:prstGeom>
      </xdr:spPr>
    </xdr:pic>
    <xdr:clientData/>
  </xdr:twoCellAnchor>
  <xdr:twoCellAnchor>
    <xdr:from>
      <xdr:col>1</xdr:col>
      <xdr:colOff>5080000</xdr:colOff>
      <xdr:row>335</xdr:row>
      <xdr:rowOff>47625</xdr:rowOff>
    </xdr:from>
    <xdr:to>
      <xdr:col>1</xdr:col>
      <xdr:colOff>6578600</xdr:colOff>
      <xdr:row>335</xdr:row>
      <xdr:rowOff>485775</xdr:rowOff>
    </xdr:to>
    <xdr:pic>
      <xdr:nvPicPr>
        <xdr:cNvPr id="71" name="NDMHelpFormula_035" descr="r_НЛ = k·d_ряд">
          <a:extLst>
            <a:ext uri="{FF2B5EF4-FFF2-40B4-BE49-F238E27FC236}">
              <a16:creationId xmlns:a16="http://schemas.microsoft.com/office/drawing/2014/main" id="{E1C96246-933D-4113-87ED-3C0A1B1AF8D6}"/>
            </a:ext>
          </a:extLst>
        </xdr:cNvPr>
        <xdr:cNvPicPr>
          <a:picLocks/>
        </xdr:cNvPicPr>
      </xdr:nvPicPr>
      <xdr:blipFill>
        <a:blip xmlns:r="http://schemas.openxmlformats.org/officeDocument/2006/relationships" r:embed="rId35">
          <a:extLst>
            <a:ext uri="{28A0092B-C50C-407E-A947-70E740481C1C}">
              <a14:useLocalDpi xmlns:a14="http://schemas.microsoft.com/office/drawing/2010/main" val="0"/>
            </a:ext>
          </a:extLst>
        </a:blip>
        <a:stretch>
          <a:fillRect/>
        </a:stretch>
      </xdr:blipFill>
      <xdr:spPr>
        <a:xfrm>
          <a:off x="7394575" y="75838050"/>
          <a:ext cx="1498600" cy="438150"/>
        </a:xfrm>
        <a:prstGeom prst="rect">
          <a:avLst/>
        </a:prstGeom>
      </xdr:spPr>
    </xdr:pic>
    <xdr:clientData/>
  </xdr:twoCellAnchor>
  <xdr:twoCellAnchor>
    <xdr:from>
      <xdr:col>1</xdr:col>
      <xdr:colOff>1638300</xdr:colOff>
      <xdr:row>338</xdr:row>
      <xdr:rowOff>50800</xdr:rowOff>
    </xdr:from>
    <xdr:to>
      <xdr:col>3</xdr:col>
      <xdr:colOff>857250</xdr:colOff>
      <xdr:row>338</xdr:row>
      <xdr:rowOff>2641600</xdr:rowOff>
    </xdr:to>
    <xdr:pic>
      <xdr:nvPicPr>
        <xdr:cNvPr id="73" name="NDMHelpFormula_036" descr="Ряды нумеруются от бетона к НЛ; r откладывается от выбранного опорного ряда.">
          <a:extLst>
            <a:ext uri="{FF2B5EF4-FFF2-40B4-BE49-F238E27FC236}">
              <a16:creationId xmlns:a16="http://schemas.microsoft.com/office/drawing/2014/main" id="{439F3F92-8A08-46F4-9E46-210F11697306}"/>
            </a:ext>
          </a:extLst>
        </xdr:cNvPr>
        <xdr:cNvPicPr>
          <a:picLocks/>
        </xdr:cNvPicPr>
      </xdr:nvPicPr>
      <xdr:blipFill>
        <a:blip xmlns:r="http://schemas.openxmlformats.org/officeDocument/2006/relationships" r:embed="rId36">
          <a:extLst>
            <a:ext uri="{28A0092B-C50C-407E-A947-70E740481C1C}">
              <a14:useLocalDpi xmlns:a14="http://schemas.microsoft.com/office/drawing/2010/main" val="0"/>
            </a:ext>
          </a:extLst>
        </a:blip>
        <a:stretch>
          <a:fillRect/>
        </a:stretch>
      </xdr:blipFill>
      <xdr:spPr>
        <a:xfrm>
          <a:off x="3952875" y="76698475"/>
          <a:ext cx="8382000" cy="2590800"/>
        </a:xfrm>
        <a:prstGeom prst="rect">
          <a:avLst/>
        </a:prstGeom>
      </xdr:spPr>
    </xdr:pic>
    <xdr:clientData/>
  </xdr:twoCellAnchor>
  <xdr:twoCellAnchor>
    <xdr:from>
      <xdr:col>1</xdr:col>
      <xdr:colOff>3536950</xdr:colOff>
      <xdr:row>349</xdr:row>
      <xdr:rowOff>47625</xdr:rowOff>
    </xdr:from>
    <xdr:to>
      <xdr:col>2</xdr:col>
      <xdr:colOff>206375</xdr:colOff>
      <xdr:row>349</xdr:row>
      <xdr:rowOff>485775</xdr:rowOff>
    </xdr:to>
    <xdr:pic>
      <xdr:nvPicPr>
        <xdr:cNvPr id="75" name="NDMHelpFormula_037" descr="A_r = A_{бет,1} + A_{бет,2} + ... - (A_{отв,1} + A_{отв,2} + ...)">
          <a:extLst>
            <a:ext uri="{FF2B5EF4-FFF2-40B4-BE49-F238E27FC236}">
              <a16:creationId xmlns:a16="http://schemas.microsoft.com/office/drawing/2014/main" id="{CA189BB9-57F9-45F3-96F8-5669CE76573E}"/>
            </a:ext>
          </a:extLst>
        </xdr:cNvPr>
        <xdr:cNvPicPr>
          <a:picLocks/>
        </xdr:cNvPicPr>
      </xdr:nvPicPr>
      <xdr:blipFill>
        <a:blip xmlns:r="http://schemas.openxmlformats.org/officeDocument/2006/relationships" r:embed="rId37">
          <a:extLst>
            <a:ext uri="{28A0092B-C50C-407E-A947-70E740481C1C}">
              <a14:useLocalDpi xmlns:a14="http://schemas.microsoft.com/office/drawing/2010/main" val="0"/>
            </a:ext>
          </a:extLst>
        </a:blip>
        <a:stretch>
          <a:fillRect/>
        </a:stretch>
      </xdr:blipFill>
      <xdr:spPr>
        <a:xfrm>
          <a:off x="5851525" y="81095850"/>
          <a:ext cx="4584700" cy="438150"/>
        </a:xfrm>
        <a:prstGeom prst="rect">
          <a:avLst/>
        </a:prstGeom>
      </xdr:spPr>
    </xdr:pic>
    <xdr:clientData/>
  </xdr:twoCellAnchor>
  <xdr:twoCellAnchor>
    <xdr:from>
      <xdr:col>1</xdr:col>
      <xdr:colOff>1638300</xdr:colOff>
      <xdr:row>357</xdr:row>
      <xdr:rowOff>50806</xdr:rowOff>
    </xdr:from>
    <xdr:to>
      <xdr:col>3</xdr:col>
      <xdr:colOff>857250</xdr:colOff>
      <xdr:row>357</xdr:row>
      <xdr:rowOff>2641606</xdr:rowOff>
    </xdr:to>
    <xdr:pic>
      <xdr:nvPicPr>
        <xdr:cNvPr id="77" name="NDMHelpFormula_038" descr="Отверстия образуют местные вырезы, включая отверстия между контрольными направлениями P/Q.">
          <a:extLst>
            <a:ext uri="{FF2B5EF4-FFF2-40B4-BE49-F238E27FC236}">
              <a16:creationId xmlns:a16="http://schemas.microsoft.com/office/drawing/2014/main" id="{0D3A1298-45F5-4F74-BA6D-F3856BA57F2C}"/>
            </a:ext>
          </a:extLst>
        </xdr:cNvPr>
        <xdr:cNvPicPr>
          <a:picLocks/>
        </xdr:cNvPicPr>
      </xdr:nvPicPr>
      <xdr:blipFill>
        <a:blip xmlns:r="http://schemas.openxmlformats.org/officeDocument/2006/relationships" r:embed="rId38">
          <a:extLst>
            <a:ext uri="{28A0092B-C50C-407E-A947-70E740481C1C}">
              <a14:useLocalDpi xmlns:a14="http://schemas.microsoft.com/office/drawing/2010/main" val="0"/>
            </a:ext>
          </a:extLst>
        </a:blip>
        <a:stretch>
          <a:fillRect/>
        </a:stretch>
      </xdr:blipFill>
      <xdr:spPr>
        <a:xfrm>
          <a:off x="3952875" y="82765906"/>
          <a:ext cx="8382000" cy="2590800"/>
        </a:xfrm>
        <a:prstGeom prst="rect">
          <a:avLst/>
        </a:prstGeom>
      </xdr:spPr>
    </xdr:pic>
    <xdr:clientData/>
  </xdr:twoCellAnchor>
  <xdr:twoCellAnchor>
    <xdr:from>
      <xdr:col>1</xdr:col>
      <xdr:colOff>4384675</xdr:colOff>
      <xdr:row>358</xdr:row>
      <xdr:rowOff>50800</xdr:rowOff>
    </xdr:from>
    <xdr:to>
      <xdr:col>1</xdr:col>
      <xdr:colOff>7273925</xdr:colOff>
      <xdr:row>358</xdr:row>
      <xdr:rowOff>787400</xdr:rowOff>
    </xdr:to>
    <xdr:pic>
      <xdr:nvPicPr>
        <xdr:cNvPr id="79" name="NDMHelpFormula_039" descr="R_r = (A_r) / (Σβnd)       СП 35, п. 7.110, ф. (7.100)">
          <a:extLst>
            <a:ext uri="{FF2B5EF4-FFF2-40B4-BE49-F238E27FC236}">
              <a16:creationId xmlns:a16="http://schemas.microsoft.com/office/drawing/2014/main" id="{64E8924F-F05F-4999-9282-BA8E7B7C5AD9}"/>
            </a:ext>
          </a:extLst>
        </xdr:cNvPr>
        <xdr:cNvPicPr>
          <a:picLocks/>
        </xdr:cNvPicPr>
      </xdr:nvPicPr>
      <xdr:blipFill>
        <a:blip xmlns:r="http://schemas.openxmlformats.org/officeDocument/2006/relationships" r:embed="rId39">
          <a:extLst>
            <a:ext uri="{28A0092B-C50C-407E-A947-70E740481C1C}">
              <a14:useLocalDpi xmlns:a14="http://schemas.microsoft.com/office/drawing/2010/main" val="0"/>
            </a:ext>
          </a:extLst>
        </a:blip>
        <a:stretch>
          <a:fillRect/>
        </a:stretch>
      </xdr:blipFill>
      <xdr:spPr>
        <a:xfrm>
          <a:off x="6699250" y="85451950"/>
          <a:ext cx="2889250" cy="736600"/>
        </a:xfrm>
        <a:prstGeom prst="rect">
          <a:avLst/>
        </a:prstGeom>
      </xdr:spPr>
    </xdr:pic>
    <xdr:clientData/>
  </xdr:twoCellAnchor>
  <xdr:twoCellAnchor>
    <xdr:from>
      <xdr:col>1</xdr:col>
      <xdr:colOff>4343400</xdr:colOff>
      <xdr:row>361</xdr:row>
      <xdr:rowOff>47625</xdr:rowOff>
    </xdr:from>
    <xdr:to>
      <xdr:col>1</xdr:col>
      <xdr:colOff>7315200</xdr:colOff>
      <xdr:row>361</xdr:row>
      <xdr:rowOff>485775</xdr:rowOff>
    </xdr:to>
    <xdr:pic>
      <xdr:nvPicPr>
        <xdr:cNvPr id="81" name="NDMHelpFormula_040" descr="Σβnd = β_1·D_1 + β_2·D_2 + ...">
          <a:extLst>
            <a:ext uri="{FF2B5EF4-FFF2-40B4-BE49-F238E27FC236}">
              <a16:creationId xmlns:a16="http://schemas.microsoft.com/office/drawing/2014/main" id="{778B0D64-5215-46AF-BCC3-54B997A33B97}"/>
            </a:ext>
          </a:extLst>
        </xdr:cNvPr>
        <xdr:cNvPicPr>
          <a:picLocks/>
        </xdr:cNvPicPr>
      </xdr:nvPicPr>
      <xdr:blipFill>
        <a:blip xmlns:r="http://schemas.openxmlformats.org/officeDocument/2006/relationships" r:embed="rId40">
          <a:extLst>
            <a:ext uri="{28A0092B-C50C-407E-A947-70E740481C1C}">
              <a14:useLocalDpi xmlns:a14="http://schemas.microsoft.com/office/drawing/2010/main" val="0"/>
            </a:ext>
          </a:extLst>
        </a:blip>
        <a:stretch>
          <a:fillRect/>
        </a:stretch>
      </xdr:blipFill>
      <xdr:spPr>
        <a:xfrm>
          <a:off x="6657975" y="86610825"/>
          <a:ext cx="2971800" cy="438150"/>
        </a:xfrm>
        <a:prstGeom prst="rect">
          <a:avLst/>
        </a:prstGeom>
      </xdr:spPr>
    </xdr:pic>
    <xdr:clientData/>
  </xdr:twoCellAnchor>
  <xdr:twoCellAnchor>
    <xdr:from>
      <xdr:col>1</xdr:col>
      <xdr:colOff>3609975</xdr:colOff>
      <xdr:row>363</xdr:row>
      <xdr:rowOff>47625</xdr:rowOff>
    </xdr:from>
    <xdr:to>
      <xdr:col>2</xdr:col>
      <xdr:colOff>133350</xdr:colOff>
      <xdr:row>363</xdr:row>
      <xdr:rowOff>485775</xdr:rowOff>
    </xdr:to>
    <xdr:pic>
      <xdr:nvPicPr>
        <xdr:cNvPr id="83" name="NDMHelpFormula_041" descr="Σβnd = 0.85·(20 + 25) + 1.00·16 = 54.25 мм">
          <a:extLst>
            <a:ext uri="{FF2B5EF4-FFF2-40B4-BE49-F238E27FC236}">
              <a16:creationId xmlns:a16="http://schemas.microsoft.com/office/drawing/2014/main" id="{59200BDC-3230-442D-9901-1670FF298DC3}"/>
            </a:ext>
          </a:extLst>
        </xdr:cNvPr>
        <xdr:cNvPicPr>
          <a:picLocks/>
        </xdr:cNvPicPr>
      </xdr:nvPicPr>
      <xdr:blipFill>
        <a:blip xmlns:r="http://schemas.openxmlformats.org/officeDocument/2006/relationships" r:embed="rId41">
          <a:extLst>
            <a:ext uri="{28A0092B-C50C-407E-A947-70E740481C1C}">
              <a14:useLocalDpi xmlns:a14="http://schemas.microsoft.com/office/drawing/2010/main" val="0"/>
            </a:ext>
          </a:extLst>
        </a:blip>
        <a:stretch>
          <a:fillRect/>
        </a:stretch>
      </xdr:blipFill>
      <xdr:spPr>
        <a:xfrm>
          <a:off x="5924550" y="87306150"/>
          <a:ext cx="4438650" cy="438150"/>
        </a:xfrm>
        <a:prstGeom prst="rect">
          <a:avLst/>
        </a:prstGeom>
      </xdr:spPr>
    </xdr:pic>
    <xdr:clientData/>
  </xdr:twoCellAnchor>
  <xdr:twoCellAnchor>
    <xdr:from>
      <xdr:col>1</xdr:col>
      <xdr:colOff>2917825</xdr:colOff>
      <xdr:row>367</xdr:row>
      <xdr:rowOff>53969</xdr:rowOff>
    </xdr:from>
    <xdr:to>
      <xdr:col>2</xdr:col>
      <xdr:colOff>825500</xdr:colOff>
      <xdr:row>367</xdr:row>
      <xdr:rowOff>555619</xdr:rowOff>
    </xdr:to>
    <xdr:pic>
      <xdr:nvPicPr>
        <xdr:cNvPr id="85" name="NDMHelpFormula_042" descr="ψ = 1.5·√R_r (Periodic); ψ = 0.35·R_r (Smooth)">
          <a:extLst>
            <a:ext uri="{FF2B5EF4-FFF2-40B4-BE49-F238E27FC236}">
              <a16:creationId xmlns:a16="http://schemas.microsoft.com/office/drawing/2014/main" id="{A6EBB692-49F3-49EE-BED0-D66C61187600}"/>
            </a:ext>
          </a:extLst>
        </xdr:cNvPr>
        <xdr:cNvPicPr>
          <a:picLocks/>
        </xdr:cNvPicPr>
      </xdr:nvPicPr>
      <xdr:blipFill>
        <a:blip xmlns:r="http://schemas.openxmlformats.org/officeDocument/2006/relationships" r:embed="rId42">
          <a:extLst>
            <a:ext uri="{28A0092B-C50C-407E-A947-70E740481C1C}">
              <a14:useLocalDpi xmlns:a14="http://schemas.microsoft.com/office/drawing/2010/main" val="0"/>
            </a:ext>
          </a:extLst>
        </a:blip>
        <a:stretch>
          <a:fillRect/>
        </a:stretch>
      </xdr:blipFill>
      <xdr:spPr>
        <a:xfrm>
          <a:off x="5232400" y="88379294"/>
          <a:ext cx="5822950" cy="501650"/>
        </a:xfrm>
        <a:prstGeom prst="rect">
          <a:avLst/>
        </a:prstGeom>
      </xdr:spPr>
    </xdr:pic>
    <xdr:clientData/>
  </xdr:twoCellAnchor>
  <xdr:twoCellAnchor>
    <xdr:from>
      <xdr:col>1</xdr:col>
      <xdr:colOff>4108450</xdr:colOff>
      <xdr:row>370</xdr:row>
      <xdr:rowOff>50800</xdr:rowOff>
    </xdr:from>
    <xdr:to>
      <xdr:col>1</xdr:col>
      <xdr:colOff>7550150</xdr:colOff>
      <xdr:row>370</xdr:row>
      <xdr:rowOff>787400</xdr:rowOff>
    </xdr:to>
    <xdr:pic>
      <xdr:nvPicPr>
        <xdr:cNvPr id="87" name="NDMHelpFormula_043" descr="a_cr = (σ_s) / (E_s) · ψ ≤ Δ_cr      СП 35, п. 7.105, ф. (7.93)">
          <a:extLst>
            <a:ext uri="{FF2B5EF4-FFF2-40B4-BE49-F238E27FC236}">
              <a16:creationId xmlns:a16="http://schemas.microsoft.com/office/drawing/2014/main" id="{2AEABE19-C42C-4A14-8E75-1FB235B681C4}"/>
            </a:ext>
          </a:extLst>
        </xdr:cNvPr>
        <xdr:cNvPicPr>
          <a:picLocks/>
        </xdr:cNvPicPr>
      </xdr:nvPicPr>
      <xdr:blipFill>
        <a:blip xmlns:r="http://schemas.openxmlformats.org/officeDocument/2006/relationships" r:embed="rId43">
          <a:extLst>
            <a:ext uri="{28A0092B-C50C-407E-A947-70E740481C1C}">
              <a14:useLocalDpi xmlns:a14="http://schemas.microsoft.com/office/drawing/2010/main" val="0"/>
            </a:ext>
          </a:extLst>
        </a:blip>
        <a:stretch>
          <a:fillRect/>
        </a:stretch>
      </xdr:blipFill>
      <xdr:spPr>
        <a:xfrm>
          <a:off x="6423025" y="89309575"/>
          <a:ext cx="3441700" cy="736600"/>
        </a:xfrm>
        <a:prstGeom prst="rect">
          <a:avLst/>
        </a:prstGeom>
      </xdr:spPr>
    </xdr:pic>
    <xdr:clientData/>
  </xdr:twoCellAnchor>
  <xdr:twoCellAnchor>
    <xdr:from>
      <xdr:col>1</xdr:col>
      <xdr:colOff>4394200</xdr:colOff>
      <xdr:row>374</xdr:row>
      <xdr:rowOff>50800</xdr:rowOff>
    </xdr:from>
    <xdr:to>
      <xdr:col>1</xdr:col>
      <xdr:colOff>7264400</xdr:colOff>
      <xdr:row>374</xdr:row>
      <xdr:rowOff>787400</xdr:rowOff>
    </xdr:to>
    <xdr:pic>
      <xdr:nvPicPr>
        <xdr:cNvPr id="89" name="NDMHelpFormula_044" descr="a_{cr}[мм] = (σ_s) / (E_s) · ψ[см] · 10">
          <a:extLst>
            <a:ext uri="{FF2B5EF4-FFF2-40B4-BE49-F238E27FC236}">
              <a16:creationId xmlns:a16="http://schemas.microsoft.com/office/drawing/2014/main" id="{11F696D9-186A-44C4-9AB3-21500F8184DA}"/>
            </a:ext>
          </a:extLst>
        </xdr:cNvPr>
        <xdr:cNvPicPr>
          <a:picLocks/>
        </xdr:cNvPicPr>
      </xdr:nvPicPr>
      <xdr:blipFill>
        <a:blip xmlns:r="http://schemas.openxmlformats.org/officeDocument/2006/relationships" r:embed="rId44">
          <a:extLst>
            <a:ext uri="{28A0092B-C50C-407E-A947-70E740481C1C}">
              <a14:useLocalDpi xmlns:a14="http://schemas.microsoft.com/office/drawing/2010/main" val="0"/>
            </a:ext>
          </a:extLst>
        </a:blip>
        <a:stretch>
          <a:fillRect/>
        </a:stretch>
      </xdr:blipFill>
      <xdr:spPr>
        <a:xfrm>
          <a:off x="6708775" y="90633550"/>
          <a:ext cx="2870200" cy="736600"/>
        </a:xfrm>
        <a:prstGeom prst="rect">
          <a:avLst/>
        </a:prstGeom>
      </xdr:spPr>
    </xdr:pic>
    <xdr:clientData/>
  </xdr:twoCellAnchor>
  <xdr:twoCellAnchor>
    <xdr:from>
      <xdr:col>1</xdr:col>
      <xdr:colOff>4524375</xdr:colOff>
      <xdr:row>376</xdr:row>
      <xdr:rowOff>47619</xdr:rowOff>
    </xdr:from>
    <xdr:to>
      <xdr:col>1</xdr:col>
      <xdr:colOff>7134225</xdr:colOff>
      <xdr:row>376</xdr:row>
      <xdr:rowOff>485769</xdr:rowOff>
    </xdr:to>
    <xdr:pic>
      <xdr:nvPicPr>
        <xdr:cNvPr id="91" name="NDMHelpFormula_045" descr="a_{cr} = max(a_{cr,1}; a_{cr,2}; ...)">
          <a:extLst>
            <a:ext uri="{FF2B5EF4-FFF2-40B4-BE49-F238E27FC236}">
              <a16:creationId xmlns:a16="http://schemas.microsoft.com/office/drawing/2014/main" id="{3EE879E2-287E-4724-A399-FEC6DD2F41AA}"/>
            </a:ext>
          </a:extLst>
        </xdr:cNvPr>
        <xdr:cNvPicPr>
          <a:picLocks/>
        </xdr:cNvPicPr>
      </xdr:nvPicPr>
      <xdr:blipFill>
        <a:blip xmlns:r="http://schemas.openxmlformats.org/officeDocument/2006/relationships" r:embed="rId45">
          <a:extLst>
            <a:ext uri="{28A0092B-C50C-407E-A947-70E740481C1C}">
              <a14:useLocalDpi xmlns:a14="http://schemas.microsoft.com/office/drawing/2010/main" val="0"/>
            </a:ext>
          </a:extLst>
        </a:blip>
        <a:stretch>
          <a:fillRect/>
        </a:stretch>
      </xdr:blipFill>
      <xdr:spPr>
        <a:xfrm>
          <a:off x="6838950" y="91630494"/>
          <a:ext cx="2609850" cy="438150"/>
        </a:xfrm>
        <a:prstGeom prst="rect">
          <a:avLst/>
        </a:prstGeom>
      </xdr:spPr>
    </xdr:pic>
    <xdr:clientData/>
  </xdr:twoCellAnchor>
  <xdr:twoCellAnchor>
    <xdr:from>
      <xdr:col>1</xdr:col>
      <xdr:colOff>1638300</xdr:colOff>
      <xdr:row>383</xdr:row>
      <xdr:rowOff>50800</xdr:rowOff>
    </xdr:from>
    <xdr:to>
      <xdr:col>3</xdr:col>
      <xdr:colOff>857250</xdr:colOff>
      <xdr:row>383</xdr:row>
      <xdr:rowOff>2641600</xdr:rowOff>
    </xdr:to>
    <xdr:pic>
      <xdr:nvPicPr>
        <xdr:cNvPr id="93" name="NDMHelpFormula_046" descr="Без точного наружного контура границы приближенные; при центральном растяжении используется вся площадь бетона.">
          <a:extLst>
            <a:ext uri="{FF2B5EF4-FFF2-40B4-BE49-F238E27FC236}">
              <a16:creationId xmlns:a16="http://schemas.microsoft.com/office/drawing/2014/main" id="{DD29B6EE-89EC-4774-AC89-4D0BDB184B30}"/>
            </a:ext>
          </a:extLst>
        </xdr:cNvPr>
        <xdr:cNvPicPr>
          <a:picLocks/>
        </xdr:cNvPicPr>
      </xdr:nvPicPr>
      <xdr:blipFill>
        <a:blip xmlns:r="http://schemas.openxmlformats.org/officeDocument/2006/relationships" r:embed="rId46">
          <a:extLst>
            <a:ext uri="{28A0092B-C50C-407E-A947-70E740481C1C}">
              <a14:useLocalDpi xmlns:a14="http://schemas.microsoft.com/office/drawing/2010/main" val="0"/>
            </a:ext>
          </a:extLst>
        </a:blip>
        <a:stretch>
          <a:fillRect/>
        </a:stretch>
      </xdr:blipFill>
      <xdr:spPr>
        <a:xfrm>
          <a:off x="3952875" y="93186250"/>
          <a:ext cx="8382000" cy="2590800"/>
        </a:xfrm>
        <a:prstGeom prst="rect">
          <a:avLst/>
        </a:prstGeom>
      </xdr:spPr>
    </xdr:pic>
    <xdr:clientData/>
  </xdr:twoCellAnchor>
  <xdr:twoCellAnchor>
    <xdr:from>
      <xdr:col>1</xdr:col>
      <xdr:colOff>2568575</xdr:colOff>
      <xdr:row>409</xdr:row>
      <xdr:rowOff>47625</xdr:rowOff>
    </xdr:from>
    <xdr:to>
      <xdr:col>2</xdr:col>
      <xdr:colOff>1174750</xdr:colOff>
      <xdr:row>409</xdr:row>
      <xdr:rowOff>485775</xdr:rowOff>
    </xdr:to>
    <xdr:pic>
      <xdr:nvPicPr>
        <xdr:cNvPr id="95" name="NDMHelpFormula_047" descr="M_1 = M_x,red·cos α + M_y,red·sin α;    M_2 = -M_x,red·sin α + M_y,red·cos α">
          <a:extLst>
            <a:ext uri="{FF2B5EF4-FFF2-40B4-BE49-F238E27FC236}">
              <a16:creationId xmlns:a16="http://schemas.microsoft.com/office/drawing/2014/main" id="{905C3AAD-F94B-483F-8A4E-1F4B3B2302F0}"/>
            </a:ext>
          </a:extLst>
        </xdr:cNvPr>
        <xdr:cNvPicPr>
          <a:picLocks/>
        </xdr:cNvPicPr>
      </xdr:nvPicPr>
      <xdr:blipFill>
        <a:blip xmlns:r="http://schemas.openxmlformats.org/officeDocument/2006/relationships" r:embed="rId47">
          <a:extLst>
            <a:ext uri="{28A0092B-C50C-407E-A947-70E740481C1C}">
              <a14:useLocalDpi xmlns:a14="http://schemas.microsoft.com/office/drawing/2010/main" val="0"/>
            </a:ext>
          </a:extLst>
        </a:blip>
        <a:stretch>
          <a:fillRect/>
        </a:stretch>
      </xdr:blipFill>
      <xdr:spPr>
        <a:xfrm>
          <a:off x="4883150" y="100222050"/>
          <a:ext cx="6521450" cy="438150"/>
        </a:xfrm>
        <a:prstGeom prst="rect">
          <a:avLst/>
        </a:prstGeom>
      </xdr:spPr>
    </xdr:pic>
    <xdr:clientData/>
  </xdr:twoCellAnchor>
  <xdr:twoCellAnchor>
    <xdr:from>
      <xdr:col>1</xdr:col>
      <xdr:colOff>5168900</xdr:colOff>
      <xdr:row>412</xdr:row>
      <xdr:rowOff>50806</xdr:rowOff>
    </xdr:from>
    <xdr:to>
      <xdr:col>1</xdr:col>
      <xdr:colOff>6489700</xdr:colOff>
      <xdr:row>412</xdr:row>
      <xdr:rowOff>787406</xdr:rowOff>
    </xdr:to>
    <xdr:pic>
      <xdr:nvPicPr>
        <xdr:cNvPr id="97" name="NDMHelpFormula_048" descr="n_s = (E_s) / (E_b)">
          <a:extLst>
            <a:ext uri="{FF2B5EF4-FFF2-40B4-BE49-F238E27FC236}">
              <a16:creationId xmlns:a16="http://schemas.microsoft.com/office/drawing/2014/main" id="{DBAFBD67-4900-44F9-A81B-895E1F7C4133}"/>
            </a:ext>
          </a:extLst>
        </xdr:cNvPr>
        <xdr:cNvPicPr>
          <a:picLocks/>
        </xdr:cNvPicPr>
      </xdr:nvPicPr>
      <xdr:blipFill>
        <a:blip xmlns:r="http://schemas.openxmlformats.org/officeDocument/2006/relationships" r:embed="rId48">
          <a:extLst>
            <a:ext uri="{28A0092B-C50C-407E-A947-70E740481C1C}">
              <a14:useLocalDpi xmlns:a14="http://schemas.microsoft.com/office/drawing/2010/main" val="0"/>
            </a:ext>
          </a:extLst>
        </a:blip>
        <a:stretch>
          <a:fillRect/>
        </a:stretch>
      </xdr:blipFill>
      <xdr:spPr>
        <a:xfrm>
          <a:off x="7483475" y="101082481"/>
          <a:ext cx="1320800" cy="736600"/>
        </a:xfrm>
        <a:prstGeom prst="rect">
          <a:avLst/>
        </a:prstGeom>
      </xdr:spPr>
    </xdr:pic>
    <xdr:clientData/>
  </xdr:twoCellAnchor>
  <xdr:twoCellAnchor>
    <xdr:from>
      <xdr:col>1</xdr:col>
      <xdr:colOff>4562475</xdr:colOff>
      <xdr:row>414</xdr:row>
      <xdr:rowOff>47625</xdr:rowOff>
    </xdr:from>
    <xdr:to>
      <xdr:col>1</xdr:col>
      <xdr:colOff>7096125</xdr:colOff>
      <xdr:row>414</xdr:row>
      <xdr:rowOff>485775</xdr:rowOff>
    </xdr:to>
    <xdr:pic>
      <xdr:nvPicPr>
        <xdr:cNvPr id="99" name="NDMHelpFormula_049" descr="A_red = A_b + (n_s - 1)·A_s">
          <a:extLst>
            <a:ext uri="{FF2B5EF4-FFF2-40B4-BE49-F238E27FC236}">
              <a16:creationId xmlns:a16="http://schemas.microsoft.com/office/drawing/2014/main" id="{D3034A87-B3CA-42C0-AAF8-84491B9BD426}"/>
            </a:ext>
          </a:extLst>
        </xdr:cNvPr>
        <xdr:cNvPicPr>
          <a:picLocks/>
        </xdr:cNvPicPr>
      </xdr:nvPicPr>
      <xdr:blipFill>
        <a:blip xmlns:r="http://schemas.openxmlformats.org/officeDocument/2006/relationships" r:embed="rId49">
          <a:extLst>
            <a:ext uri="{28A0092B-C50C-407E-A947-70E740481C1C}">
              <a14:useLocalDpi xmlns:a14="http://schemas.microsoft.com/office/drawing/2010/main" val="0"/>
            </a:ext>
          </a:extLst>
        </a:blip>
        <a:stretch>
          <a:fillRect/>
        </a:stretch>
      </xdr:blipFill>
      <xdr:spPr>
        <a:xfrm>
          <a:off x="6877050" y="102079425"/>
          <a:ext cx="2533650" cy="438150"/>
        </a:xfrm>
        <a:prstGeom prst="rect">
          <a:avLst/>
        </a:prstGeom>
      </xdr:spPr>
    </xdr:pic>
    <xdr:clientData/>
  </xdr:twoCellAnchor>
  <xdr:twoCellAnchor>
    <xdr:from>
      <xdr:col>1</xdr:col>
      <xdr:colOff>5026025</xdr:colOff>
      <xdr:row>416</xdr:row>
      <xdr:rowOff>50800</xdr:rowOff>
    </xdr:from>
    <xdr:to>
      <xdr:col>1</xdr:col>
      <xdr:colOff>6632575</xdr:colOff>
      <xdr:row>416</xdr:row>
      <xdr:rowOff>787400</xdr:rowOff>
    </xdr:to>
    <xdr:pic>
      <xdr:nvPicPr>
        <xdr:cNvPr id="101" name="NDMHelpFormula_050" descr="i = √(I_red/A_red)">
          <a:extLst>
            <a:ext uri="{FF2B5EF4-FFF2-40B4-BE49-F238E27FC236}">
              <a16:creationId xmlns:a16="http://schemas.microsoft.com/office/drawing/2014/main" id="{544DF468-6252-4586-9E3A-523BCA5CDD8F}"/>
            </a:ext>
          </a:extLst>
        </xdr:cNvPr>
        <xdr:cNvPicPr>
          <a:picLocks/>
        </xdr:cNvPicPr>
      </xdr:nvPicPr>
      <xdr:blipFill>
        <a:blip xmlns:r="http://schemas.openxmlformats.org/officeDocument/2006/relationships" r:embed="rId50">
          <a:extLst>
            <a:ext uri="{28A0092B-C50C-407E-A947-70E740481C1C}">
              <a14:useLocalDpi xmlns:a14="http://schemas.microsoft.com/office/drawing/2010/main" val="0"/>
            </a:ext>
          </a:extLst>
        </a:blip>
        <a:stretch>
          <a:fillRect/>
        </a:stretch>
      </xdr:blipFill>
      <xdr:spPr>
        <a:xfrm>
          <a:off x="7340600" y="102777925"/>
          <a:ext cx="1606550" cy="736600"/>
        </a:xfrm>
        <a:prstGeom prst="rect">
          <a:avLst/>
        </a:prstGeom>
      </xdr:spPr>
    </xdr:pic>
    <xdr:clientData/>
  </xdr:twoCellAnchor>
  <xdr:twoCellAnchor>
    <xdr:from>
      <xdr:col>1</xdr:col>
      <xdr:colOff>5089525</xdr:colOff>
      <xdr:row>418</xdr:row>
      <xdr:rowOff>50800</xdr:rowOff>
    </xdr:from>
    <xdr:to>
      <xdr:col>1</xdr:col>
      <xdr:colOff>6569075</xdr:colOff>
      <xdr:row>418</xdr:row>
      <xdr:rowOff>787400</xdr:rowOff>
    </xdr:to>
    <xdr:pic>
      <xdr:nvPicPr>
        <xdr:cNvPr id="103" name="NDMHelpFormula_051" descr="r = (I_red) / (A_red·c)">
          <a:extLst>
            <a:ext uri="{FF2B5EF4-FFF2-40B4-BE49-F238E27FC236}">
              <a16:creationId xmlns:a16="http://schemas.microsoft.com/office/drawing/2014/main" id="{237A0091-D80C-46EA-906A-DE5B629889B6}"/>
            </a:ext>
          </a:extLst>
        </xdr:cNvPr>
        <xdr:cNvPicPr>
          <a:picLocks/>
        </xdr:cNvPicPr>
      </xdr:nvPicPr>
      <xdr:blipFill>
        <a:blip xmlns:r="http://schemas.openxmlformats.org/officeDocument/2006/relationships" r:embed="rId51">
          <a:extLst>
            <a:ext uri="{28A0092B-C50C-407E-A947-70E740481C1C}">
              <a14:useLocalDpi xmlns:a14="http://schemas.microsoft.com/office/drawing/2010/main" val="0"/>
            </a:ext>
          </a:extLst>
        </a:blip>
        <a:stretch>
          <a:fillRect/>
        </a:stretch>
      </xdr:blipFill>
      <xdr:spPr>
        <a:xfrm>
          <a:off x="7404100" y="103778050"/>
          <a:ext cx="1479550" cy="736600"/>
        </a:xfrm>
        <a:prstGeom prst="rect">
          <a:avLst/>
        </a:prstGeom>
      </xdr:spPr>
    </xdr:pic>
    <xdr:clientData/>
  </xdr:twoCellAnchor>
  <xdr:twoCellAnchor>
    <xdr:from>
      <xdr:col>1</xdr:col>
      <xdr:colOff>4514850</xdr:colOff>
      <xdr:row>422</xdr:row>
      <xdr:rowOff>47625</xdr:rowOff>
    </xdr:from>
    <xdr:to>
      <xdr:col>1</xdr:col>
      <xdr:colOff>7143750</xdr:colOff>
      <xdr:row>422</xdr:row>
      <xdr:rowOff>485775</xdr:rowOff>
    </xdr:to>
    <xdr:pic>
      <xdr:nvPicPr>
        <xdr:cNvPr id="105" name="NDMHelpFormula_052" descr="l_0,1 = μ_1·L;    l_0,2 = μ_2·L">
          <a:extLst>
            <a:ext uri="{FF2B5EF4-FFF2-40B4-BE49-F238E27FC236}">
              <a16:creationId xmlns:a16="http://schemas.microsoft.com/office/drawing/2014/main" id="{BAFD270E-5501-4ACE-AB9E-628EF67F1F27}"/>
            </a:ext>
          </a:extLst>
        </xdr:cNvPr>
        <xdr:cNvPicPr>
          <a:picLocks/>
        </xdr:cNvPicPr>
      </xdr:nvPicPr>
      <xdr:blipFill>
        <a:blip xmlns:r="http://schemas.openxmlformats.org/officeDocument/2006/relationships" r:embed="rId52">
          <a:extLst>
            <a:ext uri="{28A0092B-C50C-407E-A947-70E740481C1C}">
              <a14:useLocalDpi xmlns:a14="http://schemas.microsoft.com/office/drawing/2010/main" val="0"/>
            </a:ext>
          </a:extLst>
        </a:blip>
        <a:stretch>
          <a:fillRect/>
        </a:stretch>
      </xdr:blipFill>
      <xdr:spPr>
        <a:xfrm>
          <a:off x="6829425" y="105146475"/>
          <a:ext cx="2628900" cy="438150"/>
        </a:xfrm>
        <a:prstGeom prst="rect">
          <a:avLst/>
        </a:prstGeom>
      </xdr:spPr>
    </xdr:pic>
    <xdr:clientData/>
  </xdr:twoCellAnchor>
  <xdr:twoCellAnchor>
    <xdr:from>
      <xdr:col>1</xdr:col>
      <xdr:colOff>3838575</xdr:colOff>
      <xdr:row>426</xdr:row>
      <xdr:rowOff>50800</xdr:rowOff>
    </xdr:from>
    <xdr:to>
      <xdr:col>1</xdr:col>
      <xdr:colOff>7820025</xdr:colOff>
      <xdr:row>426</xdr:row>
      <xdr:rowOff>787400</xdr:rowOff>
    </xdr:to>
    <xdr:pic>
      <xdr:nvPicPr>
        <xdr:cNvPr id="107" name="NDMHelpFormula_053" descr="e_a = max(L/600; h/30; 10 мм)">
          <a:extLst>
            <a:ext uri="{FF2B5EF4-FFF2-40B4-BE49-F238E27FC236}">
              <a16:creationId xmlns:a16="http://schemas.microsoft.com/office/drawing/2014/main" id="{843304A7-09BC-4B2E-A506-6D187EFCCDB2}"/>
            </a:ext>
          </a:extLst>
        </xdr:cNvPr>
        <xdr:cNvPicPr>
          <a:picLocks/>
        </xdr:cNvPicPr>
      </xdr:nvPicPr>
      <xdr:blipFill>
        <a:blip xmlns:r="http://schemas.openxmlformats.org/officeDocument/2006/relationships" r:embed="rId53">
          <a:extLst>
            <a:ext uri="{28A0092B-C50C-407E-A947-70E740481C1C}">
              <a14:useLocalDpi xmlns:a14="http://schemas.microsoft.com/office/drawing/2010/main" val="0"/>
            </a:ext>
          </a:extLst>
        </a:blip>
        <a:stretch>
          <a:fillRect/>
        </a:stretch>
      </xdr:blipFill>
      <xdr:spPr>
        <a:xfrm>
          <a:off x="6153150" y="106168825"/>
          <a:ext cx="3981450" cy="736600"/>
        </a:xfrm>
        <a:prstGeom prst="rect">
          <a:avLst/>
        </a:prstGeom>
      </xdr:spPr>
    </xdr:pic>
    <xdr:clientData/>
  </xdr:twoCellAnchor>
  <xdr:twoCellAnchor>
    <xdr:from>
      <xdr:col>1</xdr:col>
      <xdr:colOff>4670425</xdr:colOff>
      <xdr:row>428</xdr:row>
      <xdr:rowOff>50800</xdr:rowOff>
    </xdr:from>
    <xdr:to>
      <xdr:col>1</xdr:col>
      <xdr:colOff>6988175</xdr:colOff>
      <xdr:row>428</xdr:row>
      <xdr:rowOff>787400</xdr:rowOff>
    </xdr:to>
    <xdr:pic>
      <xdr:nvPicPr>
        <xdr:cNvPr id="109" name="NDMHelpFormula_054" descr="e_{c,sl} = (L) / (400)       СП 35, п. 7.52">
          <a:extLst>
            <a:ext uri="{FF2B5EF4-FFF2-40B4-BE49-F238E27FC236}">
              <a16:creationId xmlns:a16="http://schemas.microsoft.com/office/drawing/2014/main" id="{F5914DAA-75D9-4795-AD9B-6E01158F6D88}"/>
            </a:ext>
          </a:extLst>
        </xdr:cNvPr>
        <xdr:cNvPicPr>
          <a:picLocks/>
        </xdr:cNvPicPr>
      </xdr:nvPicPr>
      <xdr:blipFill>
        <a:blip xmlns:r="http://schemas.openxmlformats.org/officeDocument/2006/relationships" r:embed="rId54">
          <a:extLst>
            <a:ext uri="{28A0092B-C50C-407E-A947-70E740481C1C}">
              <a14:useLocalDpi xmlns:a14="http://schemas.microsoft.com/office/drawing/2010/main" val="0"/>
            </a:ext>
          </a:extLst>
        </a:blip>
        <a:stretch>
          <a:fillRect/>
        </a:stretch>
      </xdr:blipFill>
      <xdr:spPr>
        <a:xfrm>
          <a:off x="6985000" y="107168950"/>
          <a:ext cx="2317750" cy="736600"/>
        </a:xfrm>
        <a:prstGeom prst="rect">
          <a:avLst/>
        </a:prstGeom>
      </xdr:spPr>
    </xdr:pic>
    <xdr:clientData/>
  </xdr:twoCellAnchor>
  <xdr:twoCellAnchor>
    <xdr:from>
      <xdr:col>1</xdr:col>
      <xdr:colOff>5111750</xdr:colOff>
      <xdr:row>435</xdr:row>
      <xdr:rowOff>50800</xdr:rowOff>
    </xdr:from>
    <xdr:to>
      <xdr:col>1</xdr:col>
      <xdr:colOff>6546850</xdr:colOff>
      <xdr:row>435</xdr:row>
      <xdr:rowOff>787400</xdr:rowOff>
    </xdr:to>
    <xdr:pic>
      <xdr:nvPicPr>
        <xdr:cNvPr id="111" name="NDMHelpFormula_055" descr="e_stat = (M) / (N)">
          <a:extLst>
            <a:ext uri="{FF2B5EF4-FFF2-40B4-BE49-F238E27FC236}">
              <a16:creationId xmlns:a16="http://schemas.microsoft.com/office/drawing/2014/main" id="{8B2F1DC3-36ED-4AF8-885A-8D5A469B0E76}"/>
            </a:ext>
          </a:extLst>
        </xdr:cNvPr>
        <xdr:cNvPicPr>
          <a:picLocks/>
        </xdr:cNvPicPr>
      </xdr:nvPicPr>
      <xdr:blipFill>
        <a:blip xmlns:r="http://schemas.openxmlformats.org/officeDocument/2006/relationships" r:embed="rId55">
          <a:extLst>
            <a:ext uri="{28A0092B-C50C-407E-A947-70E740481C1C}">
              <a14:useLocalDpi xmlns:a14="http://schemas.microsoft.com/office/drawing/2010/main" val="0"/>
            </a:ext>
          </a:extLst>
        </a:blip>
        <a:stretch>
          <a:fillRect/>
        </a:stretch>
      </xdr:blipFill>
      <xdr:spPr>
        <a:xfrm>
          <a:off x="7426325" y="109026325"/>
          <a:ext cx="1435100" cy="736600"/>
        </a:xfrm>
        <a:prstGeom prst="rect">
          <a:avLst/>
        </a:prstGeom>
      </xdr:spPr>
    </xdr:pic>
    <xdr:clientData/>
  </xdr:twoCellAnchor>
  <xdr:twoCellAnchor>
    <xdr:from>
      <xdr:col>1</xdr:col>
      <xdr:colOff>2266950</xdr:colOff>
      <xdr:row>439</xdr:row>
      <xdr:rowOff>47625</xdr:rowOff>
    </xdr:from>
    <xdr:to>
      <xdr:col>3</xdr:col>
      <xdr:colOff>228600</xdr:colOff>
      <xdr:row>439</xdr:row>
      <xdr:rowOff>485775</xdr:rowOff>
    </xdr:to>
    <xdr:pic>
      <xdr:nvPicPr>
        <xdr:cNvPr id="113" name="NDMHelpFormula_056" descr="Determinate: e_0 = e_stat + e_a;    Indeterminate: e_0 = sign·max(|e_stat|; |e_a|)">
          <a:extLst>
            <a:ext uri="{FF2B5EF4-FFF2-40B4-BE49-F238E27FC236}">
              <a16:creationId xmlns:a16="http://schemas.microsoft.com/office/drawing/2014/main" id="{39CDC818-8C77-4AFE-B6D6-2EDA62EA5028}"/>
            </a:ext>
          </a:extLst>
        </xdr:cNvPr>
        <xdr:cNvPicPr>
          <a:picLocks/>
        </xdr:cNvPicPr>
      </xdr:nvPicPr>
      <xdr:blipFill>
        <a:blip xmlns:r="http://schemas.openxmlformats.org/officeDocument/2006/relationships" r:embed="rId56">
          <a:extLst>
            <a:ext uri="{28A0092B-C50C-407E-A947-70E740481C1C}">
              <a14:useLocalDpi xmlns:a14="http://schemas.microsoft.com/office/drawing/2010/main" val="0"/>
            </a:ext>
          </a:extLst>
        </a:blip>
        <a:stretch>
          <a:fillRect/>
        </a:stretch>
      </xdr:blipFill>
      <xdr:spPr>
        <a:xfrm>
          <a:off x="4581525" y="110347125"/>
          <a:ext cx="7124700" cy="438150"/>
        </a:xfrm>
        <a:prstGeom prst="rect">
          <a:avLst/>
        </a:prstGeom>
      </xdr:spPr>
    </xdr:pic>
    <xdr:clientData/>
  </xdr:twoCellAnchor>
  <xdr:twoCellAnchor>
    <xdr:from>
      <xdr:col>1</xdr:col>
      <xdr:colOff>4121150</xdr:colOff>
      <xdr:row>442</xdr:row>
      <xdr:rowOff>50800</xdr:rowOff>
    </xdr:from>
    <xdr:to>
      <xdr:col>1</xdr:col>
      <xdr:colOff>7537450</xdr:colOff>
      <xdr:row>442</xdr:row>
      <xdr:rowOff>787400</xdr:rowOff>
    </xdr:to>
    <xdr:pic>
      <xdr:nvPicPr>
        <xdr:cNvPr id="115" name="NDMHelpFormula_057" descr="φ_l = 1 + (M_{l1}) / (M_1) ; φ_l ≤ 2      СП 63, п. 8.1.15">
          <a:extLst>
            <a:ext uri="{FF2B5EF4-FFF2-40B4-BE49-F238E27FC236}">
              <a16:creationId xmlns:a16="http://schemas.microsoft.com/office/drawing/2014/main" id="{B5A48BC7-CBDC-4C9E-867F-28B53BB1E8BD}"/>
            </a:ext>
          </a:extLst>
        </xdr:cNvPr>
        <xdr:cNvPicPr>
          <a:picLocks/>
        </xdr:cNvPicPr>
      </xdr:nvPicPr>
      <xdr:blipFill>
        <a:blip xmlns:r="http://schemas.openxmlformats.org/officeDocument/2006/relationships" r:embed="rId57">
          <a:extLst>
            <a:ext uri="{28A0092B-C50C-407E-A947-70E740481C1C}">
              <a14:useLocalDpi xmlns:a14="http://schemas.microsoft.com/office/drawing/2010/main" val="0"/>
            </a:ext>
          </a:extLst>
        </a:blip>
        <a:stretch>
          <a:fillRect/>
        </a:stretch>
      </xdr:blipFill>
      <xdr:spPr>
        <a:xfrm>
          <a:off x="6435725" y="111255175"/>
          <a:ext cx="3416300" cy="736600"/>
        </a:xfrm>
        <a:prstGeom prst="rect">
          <a:avLst/>
        </a:prstGeom>
      </xdr:spPr>
    </xdr:pic>
    <xdr:clientData/>
  </xdr:twoCellAnchor>
  <xdr:twoCellAnchor>
    <xdr:from>
      <xdr:col>1</xdr:col>
      <xdr:colOff>5083175</xdr:colOff>
      <xdr:row>445</xdr:row>
      <xdr:rowOff>50800</xdr:rowOff>
    </xdr:from>
    <xdr:to>
      <xdr:col>1</xdr:col>
      <xdr:colOff>6575425</xdr:colOff>
      <xdr:row>445</xdr:row>
      <xdr:rowOff>787400</xdr:rowOff>
    </xdr:to>
    <xdr:pic>
      <xdr:nvPicPr>
        <xdr:cNvPr id="117" name="NDMHelpFormula_058" descr="δ_e = (|e_0|) / (h)">
          <a:extLst>
            <a:ext uri="{FF2B5EF4-FFF2-40B4-BE49-F238E27FC236}">
              <a16:creationId xmlns:a16="http://schemas.microsoft.com/office/drawing/2014/main" id="{E9933001-BAA4-493D-9AAF-6ED9F338AF4D}"/>
            </a:ext>
          </a:extLst>
        </xdr:cNvPr>
        <xdr:cNvPicPr>
          <a:picLocks/>
        </xdr:cNvPicPr>
      </xdr:nvPicPr>
      <xdr:blipFill>
        <a:blip xmlns:r="http://schemas.openxmlformats.org/officeDocument/2006/relationships" r:embed="rId58">
          <a:extLst>
            <a:ext uri="{28A0092B-C50C-407E-A947-70E740481C1C}">
              <a14:useLocalDpi xmlns:a14="http://schemas.microsoft.com/office/drawing/2010/main" val="0"/>
            </a:ext>
          </a:extLst>
        </a:blip>
        <a:stretch>
          <a:fillRect/>
        </a:stretch>
      </xdr:blipFill>
      <xdr:spPr>
        <a:xfrm>
          <a:off x="7397750" y="112417225"/>
          <a:ext cx="1492250" cy="736600"/>
        </a:xfrm>
        <a:prstGeom prst="rect">
          <a:avLst/>
        </a:prstGeom>
      </xdr:spPr>
    </xdr:pic>
    <xdr:clientData/>
  </xdr:twoCellAnchor>
  <xdr:twoCellAnchor>
    <xdr:from>
      <xdr:col>1</xdr:col>
      <xdr:colOff>4679950</xdr:colOff>
      <xdr:row>447</xdr:row>
      <xdr:rowOff>50800</xdr:rowOff>
    </xdr:from>
    <xdr:to>
      <xdr:col>1</xdr:col>
      <xdr:colOff>6978650</xdr:colOff>
      <xdr:row>447</xdr:row>
      <xdr:rowOff>787400</xdr:rowOff>
    </xdr:to>
    <xdr:pic>
      <xdr:nvPicPr>
        <xdr:cNvPr id="119" name="NDMHelpFormula_059" descr="k_b = (0.15) / (φ_l·(0.3 + δ_e))">
          <a:extLst>
            <a:ext uri="{FF2B5EF4-FFF2-40B4-BE49-F238E27FC236}">
              <a16:creationId xmlns:a16="http://schemas.microsoft.com/office/drawing/2014/main" id="{6FEDA52C-282F-4A03-B429-5087825CA432}"/>
            </a:ext>
          </a:extLst>
        </xdr:cNvPr>
        <xdr:cNvPicPr>
          <a:picLocks/>
        </xdr:cNvPicPr>
      </xdr:nvPicPr>
      <xdr:blipFill>
        <a:blip xmlns:r="http://schemas.openxmlformats.org/officeDocument/2006/relationships" r:embed="rId59">
          <a:extLst>
            <a:ext uri="{28A0092B-C50C-407E-A947-70E740481C1C}">
              <a14:useLocalDpi xmlns:a14="http://schemas.microsoft.com/office/drawing/2010/main" val="0"/>
            </a:ext>
          </a:extLst>
        </a:blip>
        <a:stretch>
          <a:fillRect/>
        </a:stretch>
      </xdr:blipFill>
      <xdr:spPr>
        <a:xfrm>
          <a:off x="6994525" y="113417350"/>
          <a:ext cx="2298700" cy="736600"/>
        </a:xfrm>
        <a:prstGeom prst="rect">
          <a:avLst/>
        </a:prstGeom>
      </xdr:spPr>
    </xdr:pic>
    <xdr:clientData/>
  </xdr:twoCellAnchor>
  <xdr:twoCellAnchor>
    <xdr:from>
      <xdr:col>1</xdr:col>
      <xdr:colOff>4083050</xdr:colOff>
      <xdr:row>449</xdr:row>
      <xdr:rowOff>47625</xdr:rowOff>
    </xdr:from>
    <xdr:to>
      <xdr:col>1</xdr:col>
      <xdr:colOff>7575550</xdr:colOff>
      <xdr:row>449</xdr:row>
      <xdr:rowOff>485775</xdr:rowOff>
    </xdr:to>
    <xdr:pic>
      <xdr:nvPicPr>
        <xdr:cNvPr id="121" name="NDMHelpFormula_060" descr="D = k_b·E_b·I_b + k_s·E_s·I_s      СП 63, п. 8.1.15">
          <a:extLst>
            <a:ext uri="{FF2B5EF4-FFF2-40B4-BE49-F238E27FC236}">
              <a16:creationId xmlns:a16="http://schemas.microsoft.com/office/drawing/2014/main" id="{DDEBA5D9-91B1-4037-A437-17AA93A4D1F2}"/>
            </a:ext>
          </a:extLst>
        </xdr:cNvPr>
        <xdr:cNvPicPr>
          <a:picLocks/>
        </xdr:cNvPicPr>
      </xdr:nvPicPr>
      <xdr:blipFill>
        <a:blip xmlns:r="http://schemas.openxmlformats.org/officeDocument/2006/relationships" r:embed="rId60">
          <a:extLst>
            <a:ext uri="{28A0092B-C50C-407E-A947-70E740481C1C}">
              <a14:useLocalDpi xmlns:a14="http://schemas.microsoft.com/office/drawing/2010/main" val="0"/>
            </a:ext>
          </a:extLst>
        </a:blip>
        <a:stretch>
          <a:fillRect/>
        </a:stretch>
      </xdr:blipFill>
      <xdr:spPr>
        <a:xfrm>
          <a:off x="6397625" y="114414300"/>
          <a:ext cx="3492500" cy="438150"/>
        </a:xfrm>
        <a:prstGeom prst="rect">
          <a:avLst/>
        </a:prstGeom>
      </xdr:spPr>
    </xdr:pic>
    <xdr:clientData/>
  </xdr:twoCellAnchor>
  <xdr:twoCellAnchor>
    <xdr:from>
      <xdr:col>1</xdr:col>
      <xdr:colOff>5000625</xdr:colOff>
      <xdr:row>451</xdr:row>
      <xdr:rowOff>50800</xdr:rowOff>
    </xdr:from>
    <xdr:to>
      <xdr:col>1</xdr:col>
      <xdr:colOff>6657975</xdr:colOff>
      <xdr:row>451</xdr:row>
      <xdr:rowOff>787400</xdr:rowOff>
    </xdr:to>
    <xdr:pic>
      <xdr:nvPicPr>
        <xdr:cNvPr id="123" name="NDMHelpFormula_061" descr="N_cr = (π^2·D) / (l_0^2)">
          <a:extLst>
            <a:ext uri="{FF2B5EF4-FFF2-40B4-BE49-F238E27FC236}">
              <a16:creationId xmlns:a16="http://schemas.microsoft.com/office/drawing/2014/main" id="{1F593908-F17F-47AC-B9B2-83972E70CC06}"/>
            </a:ext>
          </a:extLst>
        </xdr:cNvPr>
        <xdr:cNvPicPr>
          <a:picLocks/>
        </xdr:cNvPicPr>
      </xdr:nvPicPr>
      <xdr:blipFill>
        <a:blip xmlns:r="http://schemas.openxmlformats.org/officeDocument/2006/relationships" r:embed="rId61">
          <a:extLst>
            <a:ext uri="{28A0092B-C50C-407E-A947-70E740481C1C}">
              <a14:useLocalDpi xmlns:a14="http://schemas.microsoft.com/office/drawing/2010/main" val="0"/>
            </a:ext>
          </a:extLst>
        </a:blip>
        <a:stretch>
          <a:fillRect/>
        </a:stretch>
      </xdr:blipFill>
      <xdr:spPr>
        <a:xfrm>
          <a:off x="7315200" y="115112800"/>
          <a:ext cx="1657350" cy="736600"/>
        </a:xfrm>
        <a:prstGeom prst="rect">
          <a:avLst/>
        </a:prstGeom>
      </xdr:spPr>
    </xdr:pic>
    <xdr:clientData/>
  </xdr:twoCellAnchor>
  <xdr:twoCellAnchor>
    <xdr:from>
      <xdr:col>1</xdr:col>
      <xdr:colOff>5041900</xdr:colOff>
      <xdr:row>453</xdr:row>
      <xdr:rowOff>50800</xdr:rowOff>
    </xdr:from>
    <xdr:to>
      <xdr:col>1</xdr:col>
      <xdr:colOff>6616700</xdr:colOff>
      <xdr:row>453</xdr:row>
      <xdr:rowOff>787400</xdr:rowOff>
    </xdr:to>
    <xdr:pic>
      <xdr:nvPicPr>
        <xdr:cNvPr id="125" name="NDMHelpFormula_062" descr="η = (N_cr) / (N_cr - N)">
          <a:extLst>
            <a:ext uri="{FF2B5EF4-FFF2-40B4-BE49-F238E27FC236}">
              <a16:creationId xmlns:a16="http://schemas.microsoft.com/office/drawing/2014/main" id="{C6DC143C-73C0-4F46-A178-25588869AF32}"/>
            </a:ext>
          </a:extLst>
        </xdr:cNvPr>
        <xdr:cNvPicPr>
          <a:picLocks/>
        </xdr:cNvPicPr>
      </xdr:nvPicPr>
      <xdr:blipFill>
        <a:blip xmlns:r="http://schemas.openxmlformats.org/officeDocument/2006/relationships" r:embed="rId62">
          <a:extLst>
            <a:ext uri="{28A0092B-C50C-407E-A947-70E740481C1C}">
              <a14:useLocalDpi xmlns:a14="http://schemas.microsoft.com/office/drawing/2010/main" val="0"/>
            </a:ext>
          </a:extLst>
        </a:blip>
        <a:stretch>
          <a:fillRect/>
        </a:stretch>
      </xdr:blipFill>
      <xdr:spPr>
        <a:xfrm>
          <a:off x="7356475" y="116112925"/>
          <a:ext cx="1574800" cy="736600"/>
        </a:xfrm>
        <a:prstGeom prst="rect">
          <a:avLst/>
        </a:prstGeom>
      </xdr:spPr>
    </xdr:pic>
    <xdr:clientData/>
  </xdr:twoCellAnchor>
  <xdr:twoCellAnchor>
    <xdr:from>
      <xdr:col>1</xdr:col>
      <xdr:colOff>4918075</xdr:colOff>
      <xdr:row>456</xdr:row>
      <xdr:rowOff>47625</xdr:rowOff>
    </xdr:from>
    <xdr:to>
      <xdr:col>1</xdr:col>
      <xdr:colOff>6740525</xdr:colOff>
      <xdr:row>456</xdr:row>
      <xdr:rowOff>485775</xdr:rowOff>
    </xdr:to>
    <xdr:pic>
      <xdr:nvPicPr>
        <xdr:cNvPr id="127" name="NDMHelpFormula_063" descr="M_design = η·N·e_0">
          <a:extLst>
            <a:ext uri="{FF2B5EF4-FFF2-40B4-BE49-F238E27FC236}">
              <a16:creationId xmlns:a16="http://schemas.microsoft.com/office/drawing/2014/main" id="{C19EFE3A-D1CC-445F-88DD-0DBBF7E8B531}"/>
            </a:ext>
          </a:extLst>
        </xdr:cNvPr>
        <xdr:cNvPicPr>
          <a:picLocks/>
        </xdr:cNvPicPr>
      </xdr:nvPicPr>
      <xdr:blipFill>
        <a:blip xmlns:r="http://schemas.openxmlformats.org/officeDocument/2006/relationships" r:embed="rId63">
          <a:extLst>
            <a:ext uri="{28A0092B-C50C-407E-A947-70E740481C1C}">
              <a14:useLocalDpi xmlns:a14="http://schemas.microsoft.com/office/drawing/2010/main" val="0"/>
            </a:ext>
          </a:extLst>
        </a:blip>
        <a:stretch>
          <a:fillRect/>
        </a:stretch>
      </xdr:blipFill>
      <xdr:spPr>
        <a:xfrm>
          <a:off x="7232650" y="117271800"/>
          <a:ext cx="1822450" cy="438150"/>
        </a:xfrm>
        <a:prstGeom prst="rect">
          <a:avLst/>
        </a:prstGeom>
      </xdr:spPr>
    </xdr:pic>
    <xdr:clientData/>
  </xdr:twoCellAnchor>
  <xdr:twoCellAnchor>
    <xdr:from>
      <xdr:col>1</xdr:col>
      <xdr:colOff>3794125</xdr:colOff>
      <xdr:row>460</xdr:row>
      <xdr:rowOff>50800</xdr:rowOff>
    </xdr:from>
    <xdr:to>
      <xdr:col>1</xdr:col>
      <xdr:colOff>7864475</xdr:colOff>
      <xdr:row>460</xdr:row>
      <xdr:rowOff>787400</xdr:rowOff>
    </xdr:to>
    <xdr:pic>
      <xdr:nvPicPr>
        <xdr:cNvPr id="129" name="NDMHelpFormula_064" descr="φ_l = 1 + (M_l) / (M) ; 1 ≤ φ_l ≤ 2      СП 35, п. 7.54, ф. (7.11)">
          <a:extLst>
            <a:ext uri="{FF2B5EF4-FFF2-40B4-BE49-F238E27FC236}">
              <a16:creationId xmlns:a16="http://schemas.microsoft.com/office/drawing/2014/main" id="{F269631C-CAA9-4BA4-8F75-D58268FA9222}"/>
            </a:ext>
          </a:extLst>
        </xdr:cNvPr>
        <xdr:cNvPicPr>
          <a:picLocks/>
        </xdr:cNvPicPr>
      </xdr:nvPicPr>
      <xdr:blipFill>
        <a:blip xmlns:r="http://schemas.openxmlformats.org/officeDocument/2006/relationships" r:embed="rId64">
          <a:extLst>
            <a:ext uri="{28A0092B-C50C-407E-A947-70E740481C1C}">
              <a14:useLocalDpi xmlns:a14="http://schemas.microsoft.com/office/drawing/2010/main" val="0"/>
            </a:ext>
          </a:extLst>
        </a:blip>
        <a:stretch>
          <a:fillRect/>
        </a:stretch>
      </xdr:blipFill>
      <xdr:spPr>
        <a:xfrm>
          <a:off x="6108700" y="118341775"/>
          <a:ext cx="4070350" cy="736600"/>
        </a:xfrm>
        <a:prstGeom prst="rect">
          <a:avLst/>
        </a:prstGeom>
      </xdr:spPr>
    </xdr:pic>
    <xdr:clientData/>
  </xdr:twoCellAnchor>
  <xdr:twoCellAnchor>
    <xdr:from>
      <xdr:col>1</xdr:col>
      <xdr:colOff>3743325</xdr:colOff>
      <xdr:row>463</xdr:row>
      <xdr:rowOff>50800</xdr:rowOff>
    </xdr:from>
    <xdr:to>
      <xdr:col>2</xdr:col>
      <xdr:colOff>0</xdr:colOff>
      <xdr:row>463</xdr:row>
      <xdr:rowOff>787400</xdr:rowOff>
    </xdr:to>
    <xdr:pic>
      <xdr:nvPicPr>
        <xdr:cNvPr id="131" name="NDMHelpFormula_065" descr="δ = max(|e_c|/h; 0.5 - 0.01·l_0/h - 0.01·R_b)">
          <a:extLst>
            <a:ext uri="{FF2B5EF4-FFF2-40B4-BE49-F238E27FC236}">
              <a16:creationId xmlns:a16="http://schemas.microsoft.com/office/drawing/2014/main" id="{8483EB35-B310-4D8D-9E70-6C1CB755D338}"/>
            </a:ext>
          </a:extLst>
        </xdr:cNvPr>
        <xdr:cNvPicPr>
          <a:picLocks/>
        </xdr:cNvPicPr>
      </xdr:nvPicPr>
      <xdr:blipFill>
        <a:blip xmlns:r="http://schemas.openxmlformats.org/officeDocument/2006/relationships" r:embed="rId65">
          <a:extLst>
            <a:ext uri="{28A0092B-C50C-407E-A947-70E740481C1C}">
              <a14:useLocalDpi xmlns:a14="http://schemas.microsoft.com/office/drawing/2010/main" val="0"/>
            </a:ext>
          </a:extLst>
        </a:blip>
        <a:stretch>
          <a:fillRect/>
        </a:stretch>
      </xdr:blipFill>
      <xdr:spPr>
        <a:xfrm>
          <a:off x="6057900" y="119503825"/>
          <a:ext cx="4171950" cy="736600"/>
        </a:xfrm>
        <a:prstGeom prst="rect">
          <a:avLst/>
        </a:prstGeom>
      </xdr:spPr>
    </xdr:pic>
    <xdr:clientData/>
  </xdr:twoCellAnchor>
  <xdr:twoCellAnchor>
    <xdr:from>
      <xdr:col>1</xdr:col>
      <xdr:colOff>5149850</xdr:colOff>
      <xdr:row>465</xdr:row>
      <xdr:rowOff>50800</xdr:rowOff>
    </xdr:from>
    <xdr:to>
      <xdr:col>1</xdr:col>
      <xdr:colOff>6508750</xdr:colOff>
      <xdr:row>465</xdr:row>
      <xdr:rowOff>787400</xdr:rowOff>
    </xdr:to>
    <xdr:pic>
      <xdr:nvPicPr>
        <xdr:cNvPr id="133" name="NDMHelpFormula_066" descr="δ_p = (δ) / (φ_p)">
          <a:extLst>
            <a:ext uri="{FF2B5EF4-FFF2-40B4-BE49-F238E27FC236}">
              <a16:creationId xmlns:a16="http://schemas.microsoft.com/office/drawing/2014/main" id="{8B938ABF-8F7C-4B10-8285-4D1485EF3D4E}"/>
            </a:ext>
          </a:extLst>
        </xdr:cNvPr>
        <xdr:cNvPicPr>
          <a:picLocks/>
        </xdr:cNvPicPr>
      </xdr:nvPicPr>
      <xdr:blipFill>
        <a:blip xmlns:r="http://schemas.openxmlformats.org/officeDocument/2006/relationships" r:embed="rId66">
          <a:extLst>
            <a:ext uri="{28A0092B-C50C-407E-A947-70E740481C1C}">
              <a14:useLocalDpi xmlns:a14="http://schemas.microsoft.com/office/drawing/2010/main" val="0"/>
            </a:ext>
          </a:extLst>
        </a:blip>
        <a:stretch>
          <a:fillRect/>
        </a:stretch>
      </xdr:blipFill>
      <xdr:spPr>
        <a:xfrm>
          <a:off x="7464425" y="120503950"/>
          <a:ext cx="1358900" cy="736600"/>
        </a:xfrm>
        <a:prstGeom prst="rect">
          <a:avLst/>
        </a:prstGeom>
      </xdr:spPr>
    </xdr:pic>
    <xdr:clientData/>
  </xdr:twoCellAnchor>
  <xdr:twoCellAnchor>
    <xdr:from>
      <xdr:col>1</xdr:col>
      <xdr:colOff>4657725</xdr:colOff>
      <xdr:row>467</xdr:row>
      <xdr:rowOff>50800</xdr:rowOff>
    </xdr:from>
    <xdr:to>
      <xdr:col>1</xdr:col>
      <xdr:colOff>7000875</xdr:colOff>
      <xdr:row>467</xdr:row>
      <xdr:rowOff>787400</xdr:rowOff>
    </xdr:to>
    <xdr:pic>
      <xdr:nvPicPr>
        <xdr:cNvPr id="135" name="NDMHelpFormula_067" descr="k_1 = (0.11) / (0.1 + δ_p) + 0.1">
          <a:extLst>
            <a:ext uri="{FF2B5EF4-FFF2-40B4-BE49-F238E27FC236}">
              <a16:creationId xmlns:a16="http://schemas.microsoft.com/office/drawing/2014/main" id="{D680B899-FC8F-453D-BD22-527B19C1A4AE}"/>
            </a:ext>
          </a:extLst>
        </xdr:cNvPr>
        <xdr:cNvPicPr>
          <a:picLocks/>
        </xdr:cNvPicPr>
      </xdr:nvPicPr>
      <xdr:blipFill>
        <a:blip xmlns:r="http://schemas.openxmlformats.org/officeDocument/2006/relationships" r:embed="rId67">
          <a:extLst>
            <a:ext uri="{28A0092B-C50C-407E-A947-70E740481C1C}">
              <a14:useLocalDpi xmlns:a14="http://schemas.microsoft.com/office/drawing/2010/main" val="0"/>
            </a:ext>
          </a:extLst>
        </a:blip>
        <a:stretch>
          <a:fillRect/>
        </a:stretch>
      </xdr:blipFill>
      <xdr:spPr>
        <a:xfrm>
          <a:off x="6972300" y="121504075"/>
          <a:ext cx="2343150" cy="736600"/>
        </a:xfrm>
        <a:prstGeom prst="rect">
          <a:avLst/>
        </a:prstGeom>
      </xdr:spPr>
    </xdr:pic>
    <xdr:clientData/>
  </xdr:twoCellAnchor>
  <xdr:twoCellAnchor>
    <xdr:from>
      <xdr:col>1</xdr:col>
      <xdr:colOff>3594100</xdr:colOff>
      <xdr:row>469</xdr:row>
      <xdr:rowOff>50800</xdr:rowOff>
    </xdr:from>
    <xdr:to>
      <xdr:col>2</xdr:col>
      <xdr:colOff>149225</xdr:colOff>
      <xdr:row>469</xdr:row>
      <xdr:rowOff>787400</xdr:rowOff>
    </xdr:to>
    <xdr:pic>
      <xdr:nvPicPr>
        <xdr:cNvPr id="137" name="NDMHelpFormula_068" descr="D = 6.4·E_b·[I_b/φ_l·k_1 + (E_s/E_b)·I_s]">
          <a:extLst>
            <a:ext uri="{FF2B5EF4-FFF2-40B4-BE49-F238E27FC236}">
              <a16:creationId xmlns:a16="http://schemas.microsoft.com/office/drawing/2014/main" id="{56139D9C-96B0-4EBE-85D4-3D5C39BCB76A}"/>
            </a:ext>
          </a:extLst>
        </xdr:cNvPr>
        <xdr:cNvPicPr>
          <a:picLocks/>
        </xdr:cNvPicPr>
      </xdr:nvPicPr>
      <xdr:blipFill>
        <a:blip xmlns:r="http://schemas.openxmlformats.org/officeDocument/2006/relationships" r:embed="rId68">
          <a:extLst>
            <a:ext uri="{28A0092B-C50C-407E-A947-70E740481C1C}">
              <a14:useLocalDpi xmlns:a14="http://schemas.microsoft.com/office/drawing/2010/main" val="0"/>
            </a:ext>
          </a:extLst>
        </a:blip>
        <a:stretch>
          <a:fillRect/>
        </a:stretch>
      </xdr:blipFill>
      <xdr:spPr>
        <a:xfrm>
          <a:off x="5908675" y="122504200"/>
          <a:ext cx="4470400" cy="736600"/>
        </a:xfrm>
        <a:prstGeom prst="rect">
          <a:avLst/>
        </a:prstGeom>
      </xdr:spPr>
    </xdr:pic>
    <xdr:clientData/>
  </xdr:twoCellAnchor>
  <xdr:twoCellAnchor>
    <xdr:from>
      <xdr:col>1</xdr:col>
      <xdr:colOff>4498975</xdr:colOff>
      <xdr:row>471</xdr:row>
      <xdr:rowOff>50800</xdr:rowOff>
    </xdr:from>
    <xdr:to>
      <xdr:col>1</xdr:col>
      <xdr:colOff>7159625</xdr:colOff>
      <xdr:row>471</xdr:row>
      <xdr:rowOff>787400</xdr:rowOff>
    </xdr:to>
    <xdr:pic>
      <xdr:nvPicPr>
        <xdr:cNvPr id="139" name="NDMHelpFormula_069" descr="N_cr = (D) / (l_0^2)       СП 35, п. 7.54, ф. (7.10)">
          <a:extLst>
            <a:ext uri="{FF2B5EF4-FFF2-40B4-BE49-F238E27FC236}">
              <a16:creationId xmlns:a16="http://schemas.microsoft.com/office/drawing/2014/main" id="{0AD33823-B3C4-4039-B73E-48A9BB0DDBE5}"/>
            </a:ext>
          </a:extLst>
        </xdr:cNvPr>
        <xdr:cNvPicPr>
          <a:picLocks/>
        </xdr:cNvPicPr>
      </xdr:nvPicPr>
      <xdr:blipFill>
        <a:blip xmlns:r="http://schemas.openxmlformats.org/officeDocument/2006/relationships" r:embed="rId69">
          <a:extLst>
            <a:ext uri="{28A0092B-C50C-407E-A947-70E740481C1C}">
              <a14:useLocalDpi xmlns:a14="http://schemas.microsoft.com/office/drawing/2010/main" val="0"/>
            </a:ext>
          </a:extLst>
        </a:blip>
        <a:stretch>
          <a:fillRect/>
        </a:stretch>
      </xdr:blipFill>
      <xdr:spPr>
        <a:xfrm>
          <a:off x="6813550" y="123504325"/>
          <a:ext cx="2660650" cy="736600"/>
        </a:xfrm>
        <a:prstGeom prst="rect">
          <a:avLst/>
        </a:prstGeom>
      </xdr:spPr>
    </xdr:pic>
    <xdr:clientData/>
  </xdr:twoCellAnchor>
  <xdr:twoCellAnchor>
    <xdr:from>
      <xdr:col>1</xdr:col>
      <xdr:colOff>5187950</xdr:colOff>
      <xdr:row>476</xdr:row>
      <xdr:rowOff>50800</xdr:rowOff>
    </xdr:from>
    <xdr:to>
      <xdr:col>1</xdr:col>
      <xdr:colOff>6470650</xdr:colOff>
      <xdr:row>476</xdr:row>
      <xdr:rowOff>787400</xdr:rowOff>
    </xdr:to>
    <xdr:pic>
      <xdr:nvPicPr>
        <xdr:cNvPr id="141" name="NDMHelpFormula_070" descr="q_l = (N_l) / (N)">
          <a:extLst>
            <a:ext uri="{FF2B5EF4-FFF2-40B4-BE49-F238E27FC236}">
              <a16:creationId xmlns:a16="http://schemas.microsoft.com/office/drawing/2014/main" id="{28117725-F5A1-4827-B734-6BEA68AFA965}"/>
            </a:ext>
          </a:extLst>
        </xdr:cNvPr>
        <xdr:cNvPicPr>
          <a:picLocks/>
        </xdr:cNvPicPr>
      </xdr:nvPicPr>
      <xdr:blipFill>
        <a:blip xmlns:r="http://schemas.openxmlformats.org/officeDocument/2006/relationships" r:embed="rId70">
          <a:extLst>
            <a:ext uri="{28A0092B-C50C-407E-A947-70E740481C1C}">
              <a14:useLocalDpi xmlns:a14="http://schemas.microsoft.com/office/drawing/2010/main" val="0"/>
            </a:ext>
          </a:extLst>
        </a:blip>
        <a:stretch>
          <a:fillRect/>
        </a:stretch>
      </xdr:blipFill>
      <xdr:spPr>
        <a:xfrm>
          <a:off x="7502525" y="125037850"/>
          <a:ext cx="1282700" cy="736600"/>
        </a:xfrm>
        <a:prstGeom prst="rect">
          <a:avLst/>
        </a:prstGeom>
      </xdr:spPr>
    </xdr:pic>
    <xdr:clientData/>
  </xdr:twoCellAnchor>
  <xdr:twoCellAnchor>
    <xdr:from>
      <xdr:col>1</xdr:col>
      <xdr:colOff>5073650</xdr:colOff>
      <xdr:row>478</xdr:row>
      <xdr:rowOff>50800</xdr:rowOff>
    </xdr:from>
    <xdr:to>
      <xdr:col>1</xdr:col>
      <xdr:colOff>6584950</xdr:colOff>
      <xdr:row>478</xdr:row>
      <xdr:rowOff>787400</xdr:rowOff>
    </xdr:to>
    <xdr:pic>
      <xdr:nvPicPr>
        <xdr:cNvPr id="143" name="NDMHelpFormula_071" descr="φ_{ml} = (φ_m) / (φ_l)">
          <a:extLst>
            <a:ext uri="{FF2B5EF4-FFF2-40B4-BE49-F238E27FC236}">
              <a16:creationId xmlns:a16="http://schemas.microsoft.com/office/drawing/2014/main" id="{51276404-64D1-44E3-A6EB-53AC353A11ED}"/>
            </a:ext>
          </a:extLst>
        </xdr:cNvPr>
        <xdr:cNvPicPr>
          <a:picLocks/>
        </xdr:cNvPicPr>
      </xdr:nvPicPr>
      <xdr:blipFill>
        <a:blip xmlns:r="http://schemas.openxmlformats.org/officeDocument/2006/relationships" r:embed="rId71">
          <a:extLst>
            <a:ext uri="{28A0092B-C50C-407E-A947-70E740481C1C}">
              <a14:useLocalDpi xmlns:a14="http://schemas.microsoft.com/office/drawing/2010/main" val="0"/>
            </a:ext>
          </a:extLst>
        </a:blip>
        <a:stretch>
          <a:fillRect/>
        </a:stretch>
      </xdr:blipFill>
      <xdr:spPr>
        <a:xfrm>
          <a:off x="7388225" y="126037975"/>
          <a:ext cx="1511300" cy="736600"/>
        </a:xfrm>
        <a:prstGeom prst="rect">
          <a:avLst/>
        </a:prstGeom>
      </xdr:spPr>
    </xdr:pic>
    <xdr:clientData/>
  </xdr:twoCellAnchor>
  <xdr:twoCellAnchor>
    <xdr:from>
      <xdr:col>1</xdr:col>
      <xdr:colOff>3987800</xdr:colOff>
      <xdr:row>480</xdr:row>
      <xdr:rowOff>50800</xdr:rowOff>
    </xdr:from>
    <xdr:to>
      <xdr:col>1</xdr:col>
      <xdr:colOff>7670800</xdr:colOff>
      <xdr:row>480</xdr:row>
      <xdr:rowOff>787400</xdr:rowOff>
    </xdr:to>
    <xdr:pic>
      <xdr:nvPicPr>
        <xdr:cNvPr id="145" name="NDMHelpFormula_072" descr="φ = (φ_m) / (q_l·φ_{ml} + (1 - q_l))       СП 35, п. 7.55, ф. (7.15)">
          <a:extLst>
            <a:ext uri="{FF2B5EF4-FFF2-40B4-BE49-F238E27FC236}">
              <a16:creationId xmlns:a16="http://schemas.microsoft.com/office/drawing/2014/main" id="{77448568-A015-4BF5-8E81-F64923213B73}"/>
            </a:ext>
          </a:extLst>
        </xdr:cNvPr>
        <xdr:cNvPicPr>
          <a:picLocks/>
        </xdr:cNvPicPr>
      </xdr:nvPicPr>
      <xdr:blipFill>
        <a:blip xmlns:r="http://schemas.openxmlformats.org/officeDocument/2006/relationships" r:embed="rId72">
          <a:extLst>
            <a:ext uri="{28A0092B-C50C-407E-A947-70E740481C1C}">
              <a14:useLocalDpi xmlns:a14="http://schemas.microsoft.com/office/drawing/2010/main" val="0"/>
            </a:ext>
          </a:extLst>
        </a:blip>
        <a:stretch>
          <a:fillRect/>
        </a:stretch>
      </xdr:blipFill>
      <xdr:spPr>
        <a:xfrm>
          <a:off x="6302375" y="127038100"/>
          <a:ext cx="3683000" cy="736600"/>
        </a:xfrm>
        <a:prstGeom prst="rect">
          <a:avLst/>
        </a:prstGeom>
      </xdr:spPr>
    </xdr:pic>
    <xdr:clientData/>
  </xdr:twoCellAnchor>
  <xdr:twoCellAnchor>
    <xdr:from>
      <xdr:col>1</xdr:col>
      <xdr:colOff>4095750</xdr:colOff>
      <xdr:row>482</xdr:row>
      <xdr:rowOff>47625</xdr:rowOff>
    </xdr:from>
    <xdr:to>
      <xdr:col>1</xdr:col>
      <xdr:colOff>7562850</xdr:colOff>
      <xdr:row>482</xdr:row>
      <xdr:rowOff>485775</xdr:rowOff>
    </xdr:to>
    <xdr:pic>
      <xdr:nvPicPr>
        <xdr:cNvPr id="147" name="NDMHelpFormula_073" descr="N_ult,stab = φ·(R_b·A_b,stab + R_sc·A_s)">
          <a:extLst>
            <a:ext uri="{FF2B5EF4-FFF2-40B4-BE49-F238E27FC236}">
              <a16:creationId xmlns:a16="http://schemas.microsoft.com/office/drawing/2014/main" id="{C650BAFD-6655-4BAB-A58B-E086C412783F}"/>
            </a:ext>
          </a:extLst>
        </xdr:cNvPr>
        <xdr:cNvPicPr>
          <a:picLocks/>
        </xdr:cNvPicPr>
      </xdr:nvPicPr>
      <xdr:blipFill>
        <a:blip xmlns:r="http://schemas.openxmlformats.org/officeDocument/2006/relationships" r:embed="rId73">
          <a:extLst>
            <a:ext uri="{28A0092B-C50C-407E-A947-70E740481C1C}">
              <a14:useLocalDpi xmlns:a14="http://schemas.microsoft.com/office/drawing/2010/main" val="0"/>
            </a:ext>
          </a:extLst>
        </a:blip>
        <a:stretch>
          <a:fillRect/>
        </a:stretch>
      </xdr:blipFill>
      <xdr:spPr>
        <a:xfrm>
          <a:off x="6410325" y="128035050"/>
          <a:ext cx="3467100" cy="438150"/>
        </a:xfrm>
        <a:prstGeom prst="rect">
          <a:avLst/>
        </a:prstGeom>
      </xdr:spPr>
    </xdr:pic>
    <xdr:clientData/>
  </xdr:twoCellAnchor>
  <xdr:twoCellAnchor>
    <xdr:from>
      <xdr:col>1</xdr:col>
      <xdr:colOff>4854575</xdr:colOff>
      <xdr:row>486</xdr:row>
      <xdr:rowOff>50800</xdr:rowOff>
    </xdr:from>
    <xdr:to>
      <xdr:col>1</xdr:col>
      <xdr:colOff>6804025</xdr:colOff>
      <xdr:row>486</xdr:row>
      <xdr:rowOff>787400</xdr:rowOff>
    </xdr:to>
    <xdr:pic>
      <xdr:nvPicPr>
        <xdr:cNvPr id="149" name="NDMHelpFormula_074" descr="SF_stab = (N_ult,stab) / (N)">
          <a:extLst>
            <a:ext uri="{FF2B5EF4-FFF2-40B4-BE49-F238E27FC236}">
              <a16:creationId xmlns:a16="http://schemas.microsoft.com/office/drawing/2014/main" id="{08C51472-BDAA-46CF-8888-80CA8DF8B22E}"/>
            </a:ext>
          </a:extLst>
        </xdr:cNvPr>
        <xdr:cNvPicPr>
          <a:picLocks/>
        </xdr:cNvPicPr>
      </xdr:nvPicPr>
      <xdr:blipFill>
        <a:blip xmlns:r="http://schemas.openxmlformats.org/officeDocument/2006/relationships" r:embed="rId74">
          <a:extLst>
            <a:ext uri="{28A0092B-C50C-407E-A947-70E740481C1C}">
              <a14:useLocalDpi xmlns:a14="http://schemas.microsoft.com/office/drawing/2010/main" val="0"/>
            </a:ext>
          </a:extLst>
        </a:blip>
        <a:stretch>
          <a:fillRect/>
        </a:stretch>
      </xdr:blipFill>
      <xdr:spPr>
        <a:xfrm>
          <a:off x="7169150" y="129057400"/>
          <a:ext cx="1949450" cy="736600"/>
        </a:xfrm>
        <a:prstGeom prst="rect">
          <a:avLst/>
        </a:prstGeom>
      </xdr:spPr>
    </xdr:pic>
    <xdr:clientData/>
  </xdr:twoCellAnchor>
  <xdr:twoCellAnchor>
    <xdr:from>
      <xdr:col>1</xdr:col>
      <xdr:colOff>5168900</xdr:colOff>
      <xdr:row>530</xdr:row>
      <xdr:rowOff>50775</xdr:rowOff>
    </xdr:from>
    <xdr:to>
      <xdr:col>1</xdr:col>
      <xdr:colOff>6489700</xdr:colOff>
      <xdr:row>530</xdr:row>
      <xdr:rowOff>787375</xdr:rowOff>
    </xdr:to>
    <xdr:pic>
      <xdr:nvPicPr>
        <xdr:cNvPr id="151" name="NDMHelpFormula_075" descr="n_s = (E_s) / (E_b)">
          <a:extLst>
            <a:ext uri="{FF2B5EF4-FFF2-40B4-BE49-F238E27FC236}">
              <a16:creationId xmlns:a16="http://schemas.microsoft.com/office/drawing/2014/main" id="{74E6BFDC-77BF-4704-AB4D-84F4B24C2048}"/>
            </a:ext>
          </a:extLst>
        </xdr:cNvPr>
        <xdr:cNvPicPr>
          <a:picLocks/>
        </xdr:cNvPicPr>
      </xdr:nvPicPr>
      <xdr:blipFill>
        <a:blip xmlns:r="http://schemas.openxmlformats.org/officeDocument/2006/relationships" r:embed="rId48">
          <a:extLst>
            <a:ext uri="{28A0092B-C50C-407E-A947-70E740481C1C}">
              <a14:useLocalDpi xmlns:a14="http://schemas.microsoft.com/office/drawing/2010/main" val="0"/>
            </a:ext>
          </a:extLst>
        </a:blip>
        <a:stretch>
          <a:fillRect/>
        </a:stretch>
      </xdr:blipFill>
      <xdr:spPr>
        <a:xfrm>
          <a:off x="7483475" y="137258400"/>
          <a:ext cx="1320800" cy="736600"/>
        </a:xfrm>
        <a:prstGeom prst="rect">
          <a:avLst/>
        </a:prstGeom>
      </xdr:spPr>
    </xdr:pic>
    <xdr:clientData/>
  </xdr:twoCellAnchor>
  <xdr:twoCellAnchor>
    <xdr:from>
      <xdr:col>1</xdr:col>
      <xdr:colOff>5216525</xdr:colOff>
      <xdr:row>539</xdr:row>
      <xdr:rowOff>50800</xdr:rowOff>
    </xdr:from>
    <xdr:to>
      <xdr:col>1</xdr:col>
      <xdr:colOff>6442075</xdr:colOff>
      <xdr:row>539</xdr:row>
      <xdr:rowOff>787400</xdr:rowOff>
    </xdr:to>
    <xdr:pic>
      <xdr:nvPicPr>
        <xdr:cNvPr id="153" name="NDMHelpFormula_076" descr="r = (I) / (A·c)">
          <a:extLst>
            <a:ext uri="{FF2B5EF4-FFF2-40B4-BE49-F238E27FC236}">
              <a16:creationId xmlns:a16="http://schemas.microsoft.com/office/drawing/2014/main" id="{9698ED78-0640-4C67-A8C3-77FBEACF0156}"/>
            </a:ext>
          </a:extLst>
        </xdr:cNvPr>
        <xdr:cNvPicPr>
          <a:picLocks/>
        </xdr:cNvPicPr>
      </xdr:nvPicPr>
      <xdr:blipFill>
        <a:blip xmlns:r="http://schemas.openxmlformats.org/officeDocument/2006/relationships" r:embed="rId75">
          <a:extLst>
            <a:ext uri="{28A0092B-C50C-407E-A947-70E740481C1C}">
              <a14:useLocalDpi xmlns:a14="http://schemas.microsoft.com/office/drawing/2010/main" val="0"/>
            </a:ext>
          </a:extLst>
        </a:blip>
        <a:stretch>
          <a:fillRect/>
        </a:stretch>
      </xdr:blipFill>
      <xdr:spPr>
        <a:xfrm>
          <a:off x="7531100" y="139439650"/>
          <a:ext cx="1225550" cy="73660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37</xdr:col>
      <xdr:colOff>0</xdr:colOff>
      <xdr:row>5</xdr:row>
      <xdr:rowOff>165100</xdr:rowOff>
    </xdr:from>
    <xdr:to>
      <xdr:col>41</xdr:col>
      <xdr:colOff>546100</xdr:colOff>
      <xdr:row>8</xdr:row>
      <xdr:rowOff>57150</xdr:rowOff>
    </xdr:to>
    <xdr:sp macro="RunSectionCalculation" textlink="">
      <xdr:nvSpPr>
        <xdr:cNvPr id="2" name="btnRunSectionCalculation">
          <a:extLst>
            <a:ext uri="{FF2B5EF4-FFF2-40B4-BE49-F238E27FC236}">
              <a16:creationId xmlns:a16="http://schemas.microsoft.com/office/drawing/2014/main" id="{B23E5BD3-E38E-4EF3-95CD-71CE0149F4AD}"/>
            </a:ext>
          </a:extLst>
        </xdr:cNvPr>
        <xdr:cNvSpPr>
          <a:spLocks/>
        </xdr:cNvSpPr>
      </xdr:nvSpPr>
      <xdr:spPr>
        <a:xfrm>
          <a:off x="11239500" y="1289050"/>
          <a:ext cx="2984500" cy="406400"/>
        </a:xfrm>
        <a:prstGeom prst="rect">
          <a:avLst/>
        </a:prstGeom>
        <a:solidFill>
          <a:srgbClr val="162652"/>
        </a:solidFill>
        <a:ln>
          <a:solidFill>
            <a:srgbClr val="16265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Выполнить расчет</a:t>
          </a:r>
        </a:p>
      </xdr:txBody>
    </xdr:sp>
    <xdr:clientData/>
  </xdr:twoCellAnchor>
  <xdr:twoCellAnchor>
    <xdr:from>
      <xdr:col>37</xdr:col>
      <xdr:colOff>0</xdr:colOff>
      <xdr:row>3</xdr:row>
      <xdr:rowOff>0</xdr:rowOff>
    </xdr:from>
    <xdr:to>
      <xdr:col>41</xdr:col>
      <xdr:colOff>546100</xdr:colOff>
      <xdr:row>5</xdr:row>
      <xdr:rowOff>63500</xdr:rowOff>
    </xdr:to>
    <xdr:sp macro="FormSection" textlink="">
      <xdr:nvSpPr>
        <xdr:cNvPr id="3" name="btnImportGeometryFromAutoCAD">
          <a:extLst>
            <a:ext uri="{FF2B5EF4-FFF2-40B4-BE49-F238E27FC236}">
              <a16:creationId xmlns:a16="http://schemas.microsoft.com/office/drawing/2014/main" id="{389246E0-3B4D-444F-B1A8-4576B9D7F46F}"/>
            </a:ext>
          </a:extLst>
        </xdr:cNvPr>
        <xdr:cNvSpPr>
          <a:spLocks/>
        </xdr:cNvSpPr>
      </xdr:nvSpPr>
      <xdr:spPr>
        <a:xfrm>
          <a:off x="11239500" y="781050"/>
          <a:ext cx="2984500" cy="406400"/>
        </a:xfrm>
        <a:prstGeom prst="rect">
          <a:avLst/>
        </a:prstGeom>
        <a:solidFill>
          <a:srgbClr val="336699"/>
        </a:solidFill>
        <a:ln>
          <a:solidFill>
            <a:srgbClr val="3366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Сформировать сечение</a:t>
          </a:r>
        </a:p>
      </xdr:txBody>
    </xdr:sp>
    <xdr:clientData/>
  </xdr:twoCellAnchor>
  <xdr:twoCellAnchor>
    <xdr:from>
      <xdr:col>37</xdr:col>
      <xdr:colOff>0</xdr:colOff>
      <xdr:row>14</xdr:row>
      <xdr:rowOff>146050</xdr:rowOff>
    </xdr:from>
    <xdr:to>
      <xdr:col>41</xdr:col>
      <xdr:colOff>546100</xdr:colOff>
      <xdr:row>17</xdr:row>
      <xdr:rowOff>38100</xdr:rowOff>
    </xdr:to>
    <xdr:sp macro="ClearAutoCADDrawing" textlink="">
      <xdr:nvSpPr>
        <xdr:cNvPr id="4" name="btnClearAutoCADDrawing">
          <a:extLst>
            <a:ext uri="{FF2B5EF4-FFF2-40B4-BE49-F238E27FC236}">
              <a16:creationId xmlns:a16="http://schemas.microsoft.com/office/drawing/2014/main" id="{805C949D-601D-43C5-898D-F8F542D5822E}"/>
            </a:ext>
          </a:extLst>
        </xdr:cNvPr>
        <xdr:cNvSpPr>
          <a:spLocks/>
        </xdr:cNvSpPr>
      </xdr:nvSpPr>
      <xdr:spPr>
        <a:xfrm>
          <a:off x="11239500" y="2813050"/>
          <a:ext cx="2984500" cy="406400"/>
        </a:xfrm>
        <a:prstGeom prst="rect">
          <a:avLst/>
        </a:prstGeom>
        <a:solidFill>
          <a:srgbClr val="7F7F7F"/>
        </a:solidFill>
        <a:ln>
          <a:solidFill>
            <a:srgbClr val="7F7F7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Очистить подписи в </a:t>
          </a:r>
          <a:r>
            <a:rPr lang="en-US" sz="900" b="1">
              <a:solidFill>
                <a:srgbClr val="FFFFFF"/>
              </a:solidFill>
            </a:rPr>
            <a:t>AutoCAD</a:t>
          </a:r>
          <a:endParaRPr lang="ru-RU" sz="900" b="1">
            <a:solidFill>
              <a:srgbClr val="FFFFFF"/>
            </a:solidFill>
          </a:endParaRPr>
        </a:p>
      </xdr:txBody>
    </xdr:sp>
    <xdr:clientData/>
  </xdr:twoCellAnchor>
  <xdr:twoCellAnchor>
    <xdr:from>
      <xdr:col>37</xdr:col>
      <xdr:colOff>0</xdr:colOff>
      <xdr:row>11</xdr:row>
      <xdr:rowOff>152400</xdr:rowOff>
    </xdr:from>
    <xdr:to>
      <xdr:col>41</xdr:col>
      <xdr:colOff>546100</xdr:colOff>
      <xdr:row>14</xdr:row>
      <xdr:rowOff>44450</xdr:rowOff>
    </xdr:to>
    <xdr:sp macro="ExportSectionStressToAutoCAD" textlink="">
      <xdr:nvSpPr>
        <xdr:cNvPr id="5" name="btnExportStressToAutoCAD">
          <a:extLst>
            <a:ext uri="{FF2B5EF4-FFF2-40B4-BE49-F238E27FC236}">
              <a16:creationId xmlns:a16="http://schemas.microsoft.com/office/drawing/2014/main" id="{6D5E76DC-35C0-4F6A-97A6-C951CAF8914C}"/>
            </a:ext>
          </a:extLst>
        </xdr:cNvPr>
        <xdr:cNvSpPr>
          <a:spLocks/>
        </xdr:cNvSpPr>
      </xdr:nvSpPr>
      <xdr:spPr>
        <a:xfrm>
          <a:off x="11239500" y="2305050"/>
          <a:ext cx="2984500" cy="406400"/>
        </a:xfrm>
        <a:prstGeom prst="rect">
          <a:avLst/>
        </a:prstGeom>
        <a:solidFill>
          <a:srgbClr val="336699"/>
        </a:solidFill>
        <a:ln>
          <a:solidFill>
            <a:srgbClr val="3366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Экспорт в </a:t>
          </a:r>
          <a:r>
            <a:rPr lang="en-US" sz="900" b="1">
              <a:solidFill>
                <a:srgbClr val="FFFFFF"/>
              </a:solidFill>
            </a:rPr>
            <a:t>AutoCAD</a:t>
          </a:r>
          <a:endParaRPr lang="ru-RU" sz="900" b="1">
            <a:solidFill>
              <a:srgbClr val="FFFFFF"/>
            </a:solidFill>
          </a:endParaRPr>
        </a:p>
      </xdr:txBody>
    </xdr:sp>
    <xdr:clientData/>
  </xdr:twoCellAnchor>
  <xdr:twoCellAnchor>
    <xdr:from>
      <xdr:col>37</xdr:col>
      <xdr:colOff>0</xdr:colOff>
      <xdr:row>8</xdr:row>
      <xdr:rowOff>158750</xdr:rowOff>
    </xdr:from>
    <xdr:to>
      <xdr:col>41</xdr:col>
      <xdr:colOff>546100</xdr:colOff>
      <xdr:row>11</xdr:row>
      <xdr:rowOff>50800</xdr:rowOff>
    </xdr:to>
    <xdr:sp macro="UpdateSectionPlot" textlink="">
      <xdr:nvSpPr>
        <xdr:cNvPr id="6" name="btnUpdateSectionPlot">
          <a:extLst>
            <a:ext uri="{FF2B5EF4-FFF2-40B4-BE49-F238E27FC236}">
              <a16:creationId xmlns:a16="http://schemas.microsoft.com/office/drawing/2014/main" id="{D8802901-3489-45BF-932F-C75E20E6B162}"/>
            </a:ext>
          </a:extLst>
        </xdr:cNvPr>
        <xdr:cNvSpPr>
          <a:spLocks/>
        </xdr:cNvSpPr>
      </xdr:nvSpPr>
      <xdr:spPr>
        <a:xfrm>
          <a:off x="11239500" y="1797050"/>
          <a:ext cx="2984500" cy="406400"/>
        </a:xfrm>
        <a:prstGeom prst="rect">
          <a:avLst/>
        </a:prstGeom>
        <a:solidFill>
          <a:srgbClr val="00B050"/>
        </a:solidFill>
        <a:ln>
          <a:solidFill>
            <a:srgbClr val="00B05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800" b="1">
              <a:solidFill>
                <a:srgbClr val="FFFFFF"/>
              </a:solidFill>
            </a:rPr>
            <a:t>Обновить схему и результаты</a:t>
          </a:r>
        </a:p>
      </xdr:txBody>
    </xdr:sp>
    <xdr:clientData/>
  </xdr:twoCellAnchor>
  <xdr:twoCellAnchor>
    <xdr:from>
      <xdr:col>41</xdr:col>
      <xdr:colOff>0</xdr:colOff>
      <xdr:row>0</xdr:row>
      <xdr:rowOff>0</xdr:rowOff>
    </xdr:from>
    <xdr:to>
      <xdr:col>58</xdr:col>
      <xdr:colOff>50800</xdr:colOff>
      <xdr:row>38</xdr:row>
      <xdr:rowOff>76200</xdr:rowOff>
    </xdr:to>
    <xdr:graphicFrame macro="">
      <xdr:nvGraphicFramePr>
        <xdr:cNvPr id="7" name="chtNDMSectionPlot">
          <a:extLst>
            <a:ext uri="{FF2B5EF4-FFF2-40B4-BE49-F238E27FC236}">
              <a16:creationId xmlns:a16="http://schemas.microsoft.com/office/drawing/2014/main" id="{CF0BC845-E590-4F77-9487-254D9F9582F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AD00C3-F337-4369-AD38-27D57DDF0098}">
  <sheetPr codeName="Лист1"/>
  <dimension ref="A1:EF260"/>
  <sheetViews>
    <sheetView workbookViewId="0"/>
  </sheetViews>
  <sheetFormatPr defaultRowHeight="15" customHeight="1" x14ac:dyDescent="0.25"/>
  <cols>
    <col min="1" max="1" width="34.7109375" customWidth="1"/>
    <col min="2" max="2" width="18.7109375" customWidth="1"/>
    <col min="3" max="3" width="12.7109375" customWidth="1"/>
    <col min="4" max="4" width="20.7109375" customWidth="1"/>
    <col min="5" max="7" width="11.7109375" customWidth="1"/>
    <col min="8" max="8" width="25" customWidth="1"/>
    <col min="9" max="13" width="17.7109375" customWidth="1"/>
    <col min="14" max="14" width="28.140625" customWidth="1"/>
    <col min="15" max="23" width="17.7109375" customWidth="1"/>
    <col min="24" max="24" width="9.140625" customWidth="1"/>
    <col min="35" max="40" width="9.140625" customWidth="1"/>
    <col min="69" max="135" width="9.140625" hidden="1" customWidth="1"/>
    <col min="136" max="136" width="9.140625" customWidth="1"/>
  </cols>
  <sheetData>
    <row r="1" spans="1:136" ht="15" customHeight="1" x14ac:dyDescent="0.25">
      <c r="A1" s="14" t="s">
        <v>0</v>
      </c>
      <c r="B1" s="1"/>
      <c r="C1" s="1"/>
      <c r="D1" s="1"/>
      <c r="E1" s="1"/>
      <c r="F1" s="1"/>
      <c r="G1" s="1"/>
      <c r="H1" s="1"/>
      <c r="I1" s="1"/>
      <c r="J1" s="1"/>
      <c r="K1" s="1"/>
      <c r="L1" s="1"/>
      <c r="M1" s="1"/>
      <c r="N1" s="1"/>
      <c r="O1" s="1"/>
      <c r="P1" s="1"/>
      <c r="Q1" s="1"/>
      <c r="R1" s="1"/>
      <c r="S1" s="1"/>
      <c r="T1" s="1"/>
      <c r="U1" s="1"/>
      <c r="V1" s="1"/>
      <c r="W1" s="1"/>
      <c r="X1" s="56" t="s">
        <v>1796</v>
      </c>
      <c r="Y1" s="1"/>
      <c r="Z1" s="1"/>
      <c r="AA1" s="1"/>
      <c r="AB1" s="1"/>
      <c r="AC1" s="1"/>
      <c r="AD1" s="1"/>
      <c r="AE1" s="1"/>
      <c r="AF1" s="1"/>
      <c r="AG1" s="1"/>
      <c r="AH1" s="1"/>
      <c r="AO1" s="1"/>
      <c r="AP1" s="1"/>
      <c r="AQ1" s="1"/>
      <c r="AR1" s="1"/>
      <c r="AS1" s="1"/>
      <c r="AT1" s="1"/>
      <c r="AU1" s="1"/>
      <c r="AV1" s="1"/>
      <c r="AW1" s="1"/>
      <c r="AX1" s="1"/>
      <c r="AY1" s="1"/>
      <c r="AZ1" s="1"/>
      <c r="BA1" s="1"/>
      <c r="BB1" s="1"/>
      <c r="BC1" s="1"/>
      <c r="BD1" s="1"/>
      <c r="BE1" s="1"/>
      <c r="BF1" s="1"/>
      <c r="BG1" s="1"/>
      <c r="BH1" s="1"/>
      <c r="BI1" s="1"/>
      <c r="BJ1" s="1"/>
      <c r="BK1" s="1"/>
      <c r="BL1" s="1"/>
      <c r="BM1" s="1"/>
      <c r="BN1" s="1"/>
      <c r="BO1" s="1"/>
      <c r="BP1" s="1"/>
      <c r="BQ1" s="1" t="s">
        <v>518</v>
      </c>
      <c r="BR1" s="1" t="str">
        <f>$J$39</f>
        <v>PR1</v>
      </c>
      <c r="BS1" s="1" t="s">
        <v>200</v>
      </c>
      <c r="BT1" s="1"/>
      <c r="BU1" s="1"/>
      <c r="BV1" s="1"/>
      <c r="BW1" s="1"/>
      <c r="BX1" s="1"/>
      <c r="BY1" s="1"/>
      <c r="BZ1" s="1"/>
      <c r="CA1" s="1"/>
      <c r="CB1" s="1"/>
      <c r="CC1" s="1"/>
      <c r="CD1" s="1"/>
      <c r="CE1" s="1"/>
      <c r="CF1" s="1"/>
      <c r="CG1" s="1"/>
      <c r="CH1" s="1"/>
      <c r="CI1" s="1"/>
      <c r="CJ1" s="1"/>
      <c r="CK1" s="1"/>
      <c r="CL1" s="1"/>
      <c r="CM1" s="1"/>
      <c r="CN1" s="1"/>
      <c r="CO1" s="1"/>
      <c r="CP1" s="1"/>
      <c r="CQ1" s="1"/>
      <c r="CR1" s="1"/>
      <c r="CS1" s="1"/>
      <c r="CT1" s="1"/>
      <c r="CU1" s="1"/>
      <c r="CV1" s="1"/>
      <c r="CW1" s="1"/>
      <c r="CX1" s="1"/>
      <c r="CY1" s="1"/>
      <c r="CZ1" s="1"/>
      <c r="DA1" s="1"/>
      <c r="DB1" s="1"/>
      <c r="DC1" s="1"/>
      <c r="DD1" s="1"/>
      <c r="DE1" s="1"/>
      <c r="DF1" s="1"/>
      <c r="DG1" s="1"/>
      <c r="DH1" s="1"/>
      <c r="DI1" s="1"/>
      <c r="DJ1" s="1"/>
      <c r="DK1" s="1"/>
      <c r="DL1" s="1"/>
      <c r="DM1" s="1"/>
      <c r="DN1" s="1"/>
      <c r="DO1" s="1"/>
      <c r="DP1" s="1"/>
      <c r="DQ1" s="1"/>
      <c r="DR1" s="1"/>
      <c r="DS1" s="1"/>
      <c r="DT1" s="1"/>
      <c r="DU1" s="1"/>
      <c r="DV1" s="1"/>
      <c r="DW1" s="1"/>
      <c r="DX1" s="1"/>
      <c r="DY1" s="1"/>
      <c r="DZ1" s="1"/>
      <c r="EA1" s="1"/>
      <c r="EB1" s="1"/>
      <c r="EC1" s="1"/>
      <c r="ED1" s="1"/>
      <c r="EE1" s="1"/>
      <c r="EF1" s="1"/>
    </row>
    <row r="2" spans="1:136" ht="15" customHeight="1" x14ac:dyDescent="0.25">
      <c r="A2" s="1"/>
      <c r="B2" s="1"/>
      <c r="C2" s="1"/>
      <c r="D2" s="1"/>
      <c r="E2" s="1"/>
      <c r="F2" s="1"/>
      <c r="G2" s="1"/>
      <c r="H2" s="61" t="s">
        <v>1818</v>
      </c>
      <c r="I2" s="62"/>
      <c r="J2" s="62"/>
      <c r="K2" s="62"/>
      <c r="L2" s="1"/>
      <c r="M2" s="1"/>
      <c r="N2" s="1"/>
      <c r="V2" s="1"/>
      <c r="W2" s="1"/>
      <c r="X2" s="15" t="s">
        <v>364</v>
      </c>
      <c r="Y2" s="15" t="s">
        <v>365</v>
      </c>
      <c r="Z2" s="15" t="s">
        <v>366</v>
      </c>
      <c r="AA2" s="15" t="s">
        <v>367</v>
      </c>
      <c r="AB2" s="15" t="s">
        <v>368</v>
      </c>
      <c r="AC2" s="15" t="str">
        <f>"σ, "&amp;Config!$I$8</f>
        <v>σ, MPa</v>
      </c>
      <c r="AD2" s="1"/>
      <c r="AE2" s="1"/>
      <c r="AF2" s="1"/>
      <c r="AG2" s="1"/>
      <c r="AH2" s="1"/>
      <c r="AO2" s="1"/>
      <c r="AP2" s="1"/>
      <c r="AQ2" s="1"/>
      <c r="AR2" s="1"/>
      <c r="AS2" s="1"/>
      <c r="AT2" s="1"/>
      <c r="AU2" s="1"/>
      <c r="AV2" s="1"/>
      <c r="AW2" s="1"/>
      <c r="AX2" s="1"/>
      <c r="AY2" s="1"/>
      <c r="AZ2" s="1"/>
      <c r="BA2" s="1"/>
      <c r="BB2" s="1"/>
      <c r="BC2" s="1"/>
      <c r="BD2" s="1"/>
      <c r="BE2" s="1"/>
      <c r="BF2" s="1"/>
      <c r="BG2" s="1"/>
      <c r="BH2" s="1"/>
      <c r="BI2" s="1"/>
      <c r="BJ2" s="1"/>
      <c r="BK2" s="1"/>
      <c r="BL2" s="1"/>
      <c r="BM2" s="1"/>
      <c r="BN2" s="1"/>
      <c r="BO2" s="1"/>
      <c r="BP2" s="1"/>
      <c r="BQ2" s="1" t="s">
        <v>35</v>
      </c>
      <c r="BR2" s="1" t="str">
        <f>$K$39</f>
        <v>PR2</v>
      </c>
      <c r="BS2" s="1">
        <f t="shared" ref="BS2:BS31" si="0">IF(ROW()-1&gt;ROWS(rngLoadCombinations)-1,"",INDEX(rngLoadCombinations,ROW(),1))</f>
        <v>0</v>
      </c>
      <c r="BT2" s="1"/>
      <c r="BU2" s="1"/>
      <c r="BV2" s="1"/>
      <c r="BW2" s="1"/>
      <c r="BX2" s="1"/>
      <c r="BY2" s="1"/>
      <c r="BZ2" s="1"/>
      <c r="CA2" s="1"/>
      <c r="CB2" s="1"/>
      <c r="CC2" s="1"/>
      <c r="CD2" s="1"/>
      <c r="CE2" s="1"/>
      <c r="CF2" s="1"/>
      <c r="CG2" s="1"/>
      <c r="CH2" s="1"/>
      <c r="CI2" s="1"/>
      <c r="CJ2" s="1"/>
      <c r="CK2" s="1"/>
      <c r="CL2" s="1"/>
      <c r="CM2" s="1"/>
      <c r="CN2" s="1"/>
      <c r="CO2" s="1"/>
      <c r="CP2" s="1"/>
      <c r="CQ2" s="1"/>
      <c r="CR2" s="1"/>
      <c r="CS2" s="1"/>
      <c r="CT2" s="1"/>
      <c r="CU2" s="1"/>
      <c r="CV2" s="1"/>
      <c r="CW2" s="1"/>
      <c r="CX2" s="1"/>
      <c r="CY2" s="1"/>
      <c r="CZ2" s="1"/>
      <c r="DA2" s="1"/>
      <c r="DB2" s="1"/>
      <c r="DC2" s="1"/>
      <c r="DD2" s="1"/>
      <c r="DE2" s="1"/>
      <c r="DF2" s="1"/>
      <c r="DG2" s="1"/>
      <c r="DH2" s="1"/>
      <c r="DI2" s="1"/>
      <c r="DJ2" s="1"/>
      <c r="DK2" s="1"/>
      <c r="DL2" s="1"/>
      <c r="DM2" s="1"/>
      <c r="DN2" s="1"/>
      <c r="DO2" s="1"/>
      <c r="DP2" s="1"/>
      <c r="DQ2" s="1"/>
      <c r="DR2" s="1"/>
      <c r="DS2" s="1"/>
      <c r="DT2" s="1"/>
      <c r="DU2" s="1"/>
      <c r="DV2" s="1"/>
      <c r="DW2" s="1"/>
      <c r="DX2" s="1"/>
      <c r="DY2" s="1"/>
      <c r="DZ2" s="1"/>
      <c r="EA2" s="1"/>
      <c r="EB2" s="1"/>
      <c r="EC2" s="1"/>
      <c r="ED2" s="1"/>
      <c r="EE2" s="1"/>
      <c r="EF2" s="1"/>
    </row>
    <row r="3" spans="1:136" ht="15" customHeight="1" x14ac:dyDescent="0.25">
      <c r="A3" s="17" t="s">
        <v>1</v>
      </c>
      <c r="B3" s="18" t="s">
        <v>2</v>
      </c>
      <c r="C3" s="18" t="s">
        <v>3</v>
      </c>
      <c r="D3" s="26" t="s">
        <v>4</v>
      </c>
      <c r="E3" s="18" t="s">
        <v>5</v>
      </c>
      <c r="F3" s="1"/>
      <c r="G3" s="1"/>
      <c r="H3" s="17" t="s">
        <v>300</v>
      </c>
      <c r="I3" s="17" t="s">
        <v>301</v>
      </c>
      <c r="J3" s="30" t="s">
        <v>302</v>
      </c>
      <c r="K3" s="17" t="s">
        <v>303</v>
      </c>
      <c r="L3" s="1"/>
      <c r="M3" s="1"/>
      <c r="N3" s="1"/>
      <c r="V3" s="1"/>
      <c r="W3" s="1"/>
      <c r="X3" s="16" t="s">
        <v>184</v>
      </c>
      <c r="Y3" s="16" t="s">
        <v>369</v>
      </c>
      <c r="Z3" s="16" t="s">
        <v>370</v>
      </c>
      <c r="AA3" s="16" t="s">
        <v>331</v>
      </c>
      <c r="AB3" s="16">
        <f>-Config!$I$33</f>
        <v>-3.5000000000000001E-3</v>
      </c>
      <c r="AC3" s="16">
        <f>-(Config!$I$27+Config!$B$11*Config!$I$30*(Config!$I$33-Config!$I$31))</f>
        <v>-15.565</v>
      </c>
      <c r="AD3" s="1"/>
      <c r="AE3" s="1"/>
      <c r="AF3" s="1"/>
      <c r="AG3" s="1"/>
      <c r="AH3" s="1"/>
      <c r="AO3" s="1"/>
      <c r="AP3" s="1"/>
      <c r="AQ3" s="1"/>
      <c r="AR3" s="1"/>
      <c r="AS3" s="1"/>
      <c r="AT3" s="1"/>
      <c r="AU3" s="1"/>
      <c r="AV3" s="1"/>
      <c r="AW3" s="1"/>
      <c r="AX3" s="1"/>
      <c r="AY3" s="1"/>
      <c r="AZ3" s="1"/>
      <c r="BA3" s="1"/>
      <c r="BB3" s="1"/>
      <c r="BC3" s="1"/>
      <c r="BD3" s="1"/>
      <c r="BE3" s="1"/>
      <c r="BF3" s="1"/>
      <c r="BG3" s="1"/>
      <c r="BH3" s="1"/>
      <c r="BI3" s="1"/>
      <c r="BJ3" s="1"/>
      <c r="BK3" s="1"/>
      <c r="BL3" s="1"/>
      <c r="BM3" s="1"/>
      <c r="BN3" s="1"/>
      <c r="BO3" s="1"/>
      <c r="BP3" s="1"/>
      <c r="BQ3" s="1" t="s">
        <v>1844</v>
      </c>
      <c r="BR3" s="1" t="str">
        <f>$L$39</f>
        <v>PR3</v>
      </c>
      <c r="BS3" s="1">
        <f t="shared" si="0"/>
        <v>0</v>
      </c>
      <c r="BT3" s="1"/>
      <c r="BU3" s="1"/>
      <c r="BV3" s="1"/>
      <c r="BW3" s="1"/>
      <c r="BX3" s="1"/>
      <c r="BY3" s="1"/>
      <c r="BZ3" s="1"/>
      <c r="CA3" s="1"/>
      <c r="CB3" s="1"/>
      <c r="CC3" s="1"/>
      <c r="CD3" s="1"/>
      <c r="CE3" s="1"/>
      <c r="CF3" s="1"/>
      <c r="CG3" s="1"/>
      <c r="CH3" s="1"/>
      <c r="CI3" s="1"/>
      <c r="CJ3" s="1"/>
      <c r="CK3" s="1"/>
      <c r="CL3" s="1"/>
      <c r="CM3" s="1"/>
      <c r="CN3" s="1"/>
      <c r="CO3" s="1"/>
      <c r="CP3" s="1"/>
      <c r="CQ3" s="1"/>
      <c r="CR3" s="1"/>
      <c r="CS3" s="1"/>
      <c r="CT3" s="1"/>
      <c r="CU3" s="1"/>
      <c r="CV3" s="1"/>
      <c r="CW3" s="1"/>
      <c r="CX3" s="1"/>
      <c r="CY3" s="1"/>
      <c r="CZ3" s="1"/>
      <c r="DA3" s="1"/>
      <c r="DB3" s="1"/>
      <c r="DC3" s="1"/>
      <c r="DD3" s="1"/>
      <c r="DE3" s="1"/>
      <c r="DF3" s="1"/>
      <c r="DG3" s="1"/>
      <c r="DH3" s="1"/>
      <c r="DI3" s="1"/>
      <c r="DJ3" s="1"/>
      <c r="DK3" s="1"/>
      <c r="DL3" s="1"/>
      <c r="DM3" s="1"/>
      <c r="DN3" s="1"/>
      <c r="DO3" s="1"/>
      <c r="DP3" s="1"/>
      <c r="DQ3" s="1"/>
      <c r="DR3" s="1"/>
      <c r="DS3" s="1"/>
      <c r="DT3" s="1"/>
      <c r="DU3" s="1"/>
      <c r="DV3" s="1"/>
      <c r="DW3" s="1"/>
      <c r="DX3" s="1"/>
      <c r="DY3" s="1"/>
      <c r="DZ3" s="1"/>
      <c r="EA3" s="1"/>
      <c r="EB3" s="1"/>
      <c r="EC3" s="1"/>
      <c r="ED3" s="1"/>
      <c r="EE3" s="1"/>
      <c r="EF3" s="1"/>
    </row>
    <row r="4" spans="1:136" ht="15" customHeight="1" x14ac:dyDescent="0.25">
      <c r="A4" s="17" t="s">
        <v>6</v>
      </c>
      <c r="B4" s="18"/>
      <c r="C4" s="18"/>
      <c r="D4" s="26"/>
      <c r="E4" s="18"/>
      <c r="F4" s="1"/>
      <c r="G4" s="1"/>
      <c r="H4" s="20" t="s">
        <v>304</v>
      </c>
      <c r="I4" s="21" t="s">
        <v>305</v>
      </c>
      <c r="J4" s="31" t="s">
        <v>305</v>
      </c>
      <c r="K4" s="21" t="s">
        <v>306</v>
      </c>
      <c r="L4" s="1"/>
      <c r="M4" s="1"/>
      <c r="N4" s="1"/>
      <c r="V4" s="1"/>
      <c r="W4" s="1"/>
      <c r="X4" s="16" t="s">
        <v>184</v>
      </c>
      <c r="Y4" s="16" t="s">
        <v>369</v>
      </c>
      <c r="Z4" s="16" t="s">
        <v>370</v>
      </c>
      <c r="AA4" s="16" t="s">
        <v>331</v>
      </c>
      <c r="AB4" s="16">
        <f>-Config!$I$31</f>
        <v>-1.5E-3</v>
      </c>
      <c r="AC4" s="16">
        <f>-Config!$I$27</f>
        <v>-15.5</v>
      </c>
      <c r="AD4" s="1"/>
      <c r="AE4" s="1"/>
      <c r="AF4" s="1"/>
      <c r="AG4" s="1"/>
      <c r="AH4" s="1"/>
      <c r="AO4" s="1"/>
      <c r="AP4" s="1"/>
      <c r="AQ4" s="1"/>
      <c r="AR4" s="1"/>
      <c r="AS4" s="1"/>
      <c r="AT4" s="1"/>
      <c r="AU4" s="1"/>
      <c r="AV4" s="1"/>
      <c r="AW4" s="1"/>
      <c r="AX4" s="1"/>
      <c r="AY4" s="1"/>
      <c r="AZ4" s="1"/>
      <c r="BA4" s="1"/>
      <c r="BB4" s="1"/>
      <c r="BC4" s="1"/>
      <c r="BD4" s="1"/>
      <c r="BE4" s="1"/>
      <c r="BF4" s="1"/>
      <c r="BG4" s="1"/>
      <c r="BH4" s="1"/>
      <c r="BI4" s="1"/>
      <c r="BJ4" s="1"/>
      <c r="BK4" s="1"/>
      <c r="BL4" s="1"/>
      <c r="BM4" s="1"/>
      <c r="BN4" s="1"/>
      <c r="BO4" s="1"/>
      <c r="BP4" s="1"/>
      <c r="BQ4" s="1" t="s">
        <v>1845</v>
      </c>
      <c r="BR4" s="1" t="str">
        <f>$M$39</f>
        <v>PR4</v>
      </c>
      <c r="BS4" s="1">
        <f t="shared" si="0"/>
        <v>0</v>
      </c>
      <c r="BT4" s="1"/>
      <c r="BU4" s="1"/>
      <c r="BV4" s="1"/>
      <c r="BW4" s="1"/>
      <c r="BX4" s="1"/>
      <c r="BY4" s="1"/>
      <c r="BZ4" s="1"/>
      <c r="CA4" s="1"/>
      <c r="CB4" s="1"/>
      <c r="CC4" s="1"/>
      <c r="CD4" s="1"/>
      <c r="CE4" s="1"/>
      <c r="CF4" s="1"/>
      <c r="CG4" s="1"/>
      <c r="CH4" s="1"/>
      <c r="CI4" s="1"/>
      <c r="CJ4" s="1"/>
      <c r="CK4" s="1"/>
      <c r="CL4" s="1"/>
      <c r="CM4" s="1"/>
      <c r="CN4" s="1"/>
      <c r="CO4" s="1"/>
      <c r="CP4" s="1"/>
      <c r="CQ4" s="1"/>
      <c r="CR4" s="1"/>
      <c r="CS4" s="1"/>
      <c r="CT4" s="1"/>
      <c r="CU4" s="1"/>
      <c r="CV4" s="1"/>
      <c r="CW4" s="1"/>
      <c r="CX4" s="1"/>
      <c r="CY4" s="1"/>
      <c r="CZ4" s="1"/>
      <c r="DA4" s="1"/>
      <c r="DB4" s="1"/>
      <c r="DC4" s="1"/>
      <c r="DD4" s="1"/>
      <c r="DE4" s="1"/>
      <c r="DF4" s="1"/>
      <c r="DG4" s="1"/>
      <c r="DH4" s="1"/>
      <c r="DI4" s="1"/>
      <c r="DJ4" s="1"/>
      <c r="DK4" s="1"/>
      <c r="DL4" s="1"/>
      <c r="DM4" s="1"/>
      <c r="DN4" s="1"/>
      <c r="DO4" s="1"/>
      <c r="DP4" s="1"/>
      <c r="DQ4" s="1"/>
      <c r="DR4" s="1"/>
      <c r="DS4" s="1"/>
      <c r="DT4" s="1"/>
      <c r="DU4" s="1"/>
      <c r="DV4" s="1"/>
      <c r="DW4" s="1"/>
      <c r="DX4" s="1"/>
      <c r="DY4" s="1"/>
      <c r="DZ4" s="1"/>
      <c r="EA4" s="1"/>
      <c r="EB4" s="1"/>
      <c r="EC4" s="1"/>
      <c r="ED4" s="1"/>
      <c r="EE4" s="1"/>
      <c r="EF4" s="1"/>
    </row>
    <row r="5" spans="1:136" ht="15" customHeight="1" x14ac:dyDescent="0.25">
      <c r="A5" s="20" t="s">
        <v>7</v>
      </c>
      <c r="B5" s="21" t="s">
        <v>8</v>
      </c>
      <c r="C5" s="22" t="s">
        <v>9</v>
      </c>
      <c r="D5" s="27" t="s">
        <v>10</v>
      </c>
      <c r="E5" s="55" t="s">
        <v>1795</v>
      </c>
      <c r="F5" s="1"/>
      <c r="G5" s="1"/>
      <c r="H5" s="20" t="s">
        <v>307</v>
      </c>
      <c r="I5" s="21" t="s">
        <v>308</v>
      </c>
      <c r="J5" s="31" t="s">
        <v>308</v>
      </c>
      <c r="K5" s="21" t="s">
        <v>309</v>
      </c>
      <c r="L5" s="1"/>
      <c r="M5" s="1"/>
      <c r="N5" s="1"/>
      <c r="V5" s="1"/>
      <c r="W5" s="1"/>
      <c r="X5" s="16" t="s">
        <v>184</v>
      </c>
      <c r="Y5" s="16" t="s">
        <v>369</v>
      </c>
      <c r="Z5" s="16" t="s">
        <v>370</v>
      </c>
      <c r="AA5" s="16" t="s">
        <v>371</v>
      </c>
      <c r="AB5" s="16">
        <v>0</v>
      </c>
      <c r="AC5" s="16">
        <v>0</v>
      </c>
      <c r="AD5" s="1"/>
      <c r="AE5" s="1"/>
      <c r="AF5" s="1"/>
      <c r="AG5" s="1"/>
      <c r="AH5" s="1"/>
      <c r="AO5" s="1"/>
      <c r="AP5" s="1"/>
      <c r="AQ5" s="1"/>
      <c r="AR5" s="1"/>
      <c r="AS5" s="1"/>
      <c r="AT5" s="1"/>
      <c r="AU5" s="1"/>
      <c r="AV5" s="1"/>
      <c r="AW5" s="1"/>
      <c r="AX5" s="1"/>
      <c r="AY5" s="1"/>
      <c r="AZ5" s="1"/>
      <c r="BA5" s="1"/>
      <c r="BB5" s="1"/>
      <c r="BC5" s="1"/>
      <c r="BD5" s="1"/>
      <c r="BE5" s="1"/>
      <c r="BF5" s="1"/>
      <c r="BG5" s="1"/>
      <c r="BH5" s="1"/>
      <c r="BI5" s="1"/>
      <c r="BJ5" s="1"/>
      <c r="BK5" s="1"/>
      <c r="BL5" s="1"/>
      <c r="BM5" s="1"/>
      <c r="BN5" s="1"/>
      <c r="BO5" s="1"/>
      <c r="BP5" s="1"/>
      <c r="BQ5" s="1"/>
      <c r="BR5" s="1"/>
      <c r="BS5" s="1">
        <f t="shared" si="0"/>
        <v>0</v>
      </c>
      <c r="BT5" s="1"/>
      <c r="BU5" s="1"/>
      <c r="BV5" s="1"/>
      <c r="BW5" s="1"/>
      <c r="BX5" s="1"/>
      <c r="BY5" s="1"/>
      <c r="BZ5" s="1"/>
      <c r="CA5" s="1"/>
      <c r="CB5" s="1"/>
      <c r="CC5" s="1"/>
      <c r="CD5" s="1"/>
      <c r="CE5" s="1"/>
      <c r="CF5" s="1"/>
      <c r="CG5" s="1"/>
      <c r="CH5" s="1"/>
      <c r="CI5" s="1"/>
      <c r="CJ5" s="1"/>
      <c r="CK5" s="1"/>
      <c r="CL5" s="1"/>
      <c r="CM5" s="1"/>
      <c r="CN5" s="1"/>
      <c r="CO5" s="1"/>
      <c r="CP5" s="1"/>
      <c r="CQ5" s="1"/>
      <c r="CR5" s="1"/>
      <c r="CS5" s="1"/>
      <c r="CT5" s="1"/>
      <c r="CU5" s="1"/>
      <c r="CV5" s="1"/>
      <c r="CW5" s="1"/>
      <c r="CX5" s="1"/>
      <c r="CY5" s="1"/>
      <c r="CZ5" s="1"/>
      <c r="DA5" s="1"/>
      <c r="DB5" s="1"/>
      <c r="DC5" s="1"/>
      <c r="DD5" s="1"/>
      <c r="DE5" s="1"/>
      <c r="DF5" s="1"/>
      <c r="DG5" s="1"/>
      <c r="DH5" s="1"/>
      <c r="DI5" s="1"/>
      <c r="DJ5" s="1"/>
      <c r="DK5" s="1"/>
      <c r="DL5" s="1"/>
      <c r="DM5" s="1"/>
      <c r="DN5" s="1"/>
      <c r="DO5" s="1"/>
      <c r="DP5" s="1"/>
      <c r="DQ5" s="1"/>
      <c r="DR5" s="1"/>
      <c r="DS5" s="1"/>
      <c r="DT5" s="1"/>
      <c r="DU5" s="1"/>
      <c r="DV5" s="1"/>
      <c r="DW5" s="1"/>
      <c r="DX5" s="1"/>
      <c r="DY5" s="1"/>
      <c r="DZ5" s="1"/>
      <c r="EA5" s="1"/>
      <c r="EB5" s="1"/>
      <c r="EC5" s="1"/>
      <c r="ED5" s="1"/>
      <c r="EE5" s="1"/>
      <c r="EF5" s="1"/>
    </row>
    <row r="6" spans="1:136" ht="15" customHeight="1" x14ac:dyDescent="0.25">
      <c r="A6" s="20" t="s">
        <v>11</v>
      </c>
      <c r="B6" s="21" t="s">
        <v>8</v>
      </c>
      <c r="C6" s="22" t="s">
        <v>9</v>
      </c>
      <c r="D6" s="27" t="s">
        <v>12</v>
      </c>
      <c r="E6" s="55" t="s">
        <v>1795</v>
      </c>
      <c r="F6" s="1"/>
      <c r="G6" s="1"/>
      <c r="H6" s="20" t="s">
        <v>310</v>
      </c>
      <c r="I6" s="21" t="s">
        <v>311</v>
      </c>
      <c r="J6" s="31" t="s">
        <v>312</v>
      </c>
      <c r="K6" s="21" t="s">
        <v>311</v>
      </c>
      <c r="L6" s="1"/>
      <c r="M6" s="1"/>
      <c r="N6" s="1"/>
      <c r="V6" s="1"/>
      <c r="W6" s="1"/>
      <c r="X6" s="16" t="s">
        <v>184</v>
      </c>
      <c r="Y6" s="16" t="s">
        <v>369</v>
      </c>
      <c r="Z6" s="16" t="s">
        <v>370</v>
      </c>
      <c r="AA6" s="16" t="s">
        <v>332</v>
      </c>
      <c r="AB6" s="16">
        <f>Config!$J$31</f>
        <v>8.0000000000000007E-5</v>
      </c>
      <c r="AC6" s="16">
        <f>Config!$J$27</f>
        <v>1.1000000000000001</v>
      </c>
      <c r="AD6" s="1"/>
      <c r="AE6" s="1"/>
      <c r="AF6" s="1"/>
      <c r="AG6" s="1"/>
      <c r="AH6" s="1"/>
      <c r="AO6" s="1"/>
      <c r="AP6" s="1"/>
      <c r="AQ6" s="1"/>
      <c r="AR6" s="1"/>
      <c r="AS6" s="1"/>
      <c r="AT6" s="1"/>
      <c r="AU6" s="1"/>
      <c r="AV6" s="1"/>
      <c r="AW6" s="1"/>
      <c r="AX6" s="1"/>
      <c r="AY6" s="1"/>
      <c r="AZ6" s="1"/>
      <c r="BA6" s="1"/>
      <c r="BB6" s="1"/>
      <c r="BC6" s="1"/>
      <c r="BD6" s="1"/>
      <c r="BE6" s="1"/>
      <c r="BF6" s="1"/>
      <c r="BG6" s="1"/>
      <c r="BH6" s="1"/>
      <c r="BI6" s="1"/>
      <c r="BJ6" s="1"/>
      <c r="BK6" s="1"/>
      <c r="BL6" s="1"/>
      <c r="BM6" s="1"/>
      <c r="BN6" s="1"/>
      <c r="BO6" s="1"/>
      <c r="BP6" s="1"/>
      <c r="BQ6" s="1"/>
      <c r="BR6" s="1"/>
      <c r="BS6" s="1">
        <f t="shared" si="0"/>
        <v>0</v>
      </c>
      <c r="BT6" s="1"/>
      <c r="BU6" s="1"/>
      <c r="BV6" s="1"/>
      <c r="BW6" s="1"/>
      <c r="BX6" s="1"/>
      <c r="BY6" s="1"/>
      <c r="BZ6" s="1"/>
      <c r="CA6" s="1"/>
      <c r="CB6" s="1"/>
      <c r="CC6" s="1"/>
      <c r="CD6" s="1"/>
      <c r="CE6" s="1"/>
      <c r="CF6" s="1"/>
      <c r="CG6" s="1"/>
      <c r="CH6" s="1"/>
      <c r="CI6" s="1"/>
      <c r="CJ6" s="1"/>
      <c r="CK6" s="1"/>
      <c r="CL6" s="1"/>
      <c r="CM6" s="1"/>
      <c r="CN6" s="1"/>
      <c r="CO6" s="1"/>
      <c r="CP6" s="1"/>
      <c r="CQ6" s="1"/>
      <c r="CR6" s="1"/>
      <c r="CS6" s="1"/>
      <c r="CT6" s="1"/>
      <c r="CU6" s="1"/>
      <c r="CV6" s="1"/>
      <c r="CW6" s="1"/>
      <c r="CX6" s="1"/>
      <c r="CY6" s="1"/>
      <c r="CZ6" s="1"/>
      <c r="DA6" s="1"/>
      <c r="DB6" s="1"/>
      <c r="DC6" s="1"/>
      <c r="DD6" s="1"/>
      <c r="DE6" s="1"/>
      <c r="DF6" s="1"/>
      <c r="DG6" s="1"/>
      <c r="DH6" s="1"/>
      <c r="DI6" s="1"/>
      <c r="DJ6" s="1"/>
      <c r="DK6" s="1"/>
      <c r="DL6" s="1"/>
      <c r="DM6" s="1"/>
      <c r="DN6" s="1"/>
      <c r="DO6" s="1"/>
      <c r="DP6" s="1"/>
      <c r="DQ6" s="1"/>
      <c r="DR6" s="1"/>
      <c r="DS6" s="1"/>
      <c r="DT6" s="1"/>
      <c r="DU6" s="1"/>
      <c r="DV6" s="1"/>
      <c r="DW6" s="1"/>
      <c r="DX6" s="1"/>
      <c r="DY6" s="1"/>
      <c r="DZ6" s="1"/>
      <c r="EA6" s="1"/>
      <c r="EB6" s="1"/>
      <c r="EC6" s="1"/>
      <c r="ED6" s="1"/>
      <c r="EE6" s="1"/>
      <c r="EF6" s="1"/>
    </row>
    <row r="7" spans="1:136" ht="15" customHeight="1" x14ac:dyDescent="0.25">
      <c r="A7" s="20" t="s">
        <v>13</v>
      </c>
      <c r="B7" s="21" t="s">
        <v>8</v>
      </c>
      <c r="C7" s="22" t="s">
        <v>9</v>
      </c>
      <c r="D7" s="27" t="s">
        <v>14</v>
      </c>
      <c r="E7" s="55" t="s">
        <v>1795</v>
      </c>
      <c r="F7" s="1"/>
      <c r="G7" s="1"/>
      <c r="H7" s="20" t="s">
        <v>313</v>
      </c>
      <c r="I7" s="21" t="s">
        <v>314</v>
      </c>
      <c r="J7" s="31" t="s">
        <v>315</v>
      </c>
      <c r="K7" s="21" t="s">
        <v>314</v>
      </c>
      <c r="L7" s="1"/>
      <c r="M7" s="1"/>
      <c r="N7" s="1"/>
      <c r="V7" s="1"/>
      <c r="W7" s="1"/>
      <c r="X7" s="16" t="s">
        <v>184</v>
      </c>
      <c r="Y7" s="16" t="s">
        <v>369</v>
      </c>
      <c r="Z7" s="16" t="s">
        <v>370</v>
      </c>
      <c r="AA7" s="16" t="s">
        <v>332</v>
      </c>
      <c r="AB7" s="16">
        <f>Config!$J$33</f>
        <v>1.4999999999999999E-4</v>
      </c>
      <c r="AC7" s="16">
        <f>Config!$J$27+Config!$B$11*Config!$J$30*(Config!$J$33-Config!$J$31)</f>
        <v>1.1022750000000001</v>
      </c>
      <c r="AD7" s="1"/>
      <c r="AE7" s="1"/>
      <c r="AF7" s="1"/>
      <c r="AG7" s="1"/>
      <c r="AH7" s="1"/>
      <c r="AO7" s="1"/>
      <c r="AP7" s="1"/>
      <c r="AQ7" s="1"/>
      <c r="AR7" s="1"/>
      <c r="AS7" s="1"/>
      <c r="AT7" s="1"/>
      <c r="AU7" s="1"/>
      <c r="AV7" s="1"/>
      <c r="AW7" s="1"/>
      <c r="AX7" s="1"/>
      <c r="AY7" s="1"/>
      <c r="AZ7" s="1"/>
      <c r="BA7" s="1"/>
      <c r="BB7" s="1"/>
      <c r="BC7" s="1"/>
      <c r="BD7" s="1"/>
      <c r="BE7" s="1"/>
      <c r="BF7" s="1"/>
      <c r="BG7" s="1"/>
      <c r="BH7" s="1"/>
      <c r="BI7" s="1"/>
      <c r="BJ7" s="1"/>
      <c r="BK7" s="1"/>
      <c r="BL7" s="1"/>
      <c r="BM7" s="1"/>
      <c r="BN7" s="1"/>
      <c r="BO7" s="1"/>
      <c r="BP7" s="1"/>
      <c r="BQ7" s="1"/>
      <c r="BR7" s="1"/>
      <c r="BS7" s="1">
        <f t="shared" si="0"/>
        <v>0</v>
      </c>
      <c r="BT7" s="1"/>
      <c r="BU7" s="1"/>
      <c r="BV7" s="1"/>
      <c r="BW7" s="1"/>
      <c r="BX7" s="1"/>
      <c r="BY7" s="1"/>
      <c r="BZ7" s="1"/>
      <c r="CA7" s="1"/>
      <c r="CB7" s="1"/>
      <c r="CC7" s="1"/>
      <c r="CD7" s="1"/>
      <c r="CE7" s="1"/>
      <c r="CF7" s="1"/>
      <c r="CG7" s="1"/>
      <c r="CH7" s="1"/>
      <c r="CI7" s="1"/>
      <c r="CJ7" s="1"/>
      <c r="CK7" s="1"/>
      <c r="CL7" s="1"/>
      <c r="CM7" s="1"/>
      <c r="CN7" s="1"/>
      <c r="CO7" s="1"/>
      <c r="CP7" s="1"/>
      <c r="CQ7" s="1"/>
      <c r="CR7" s="1"/>
      <c r="CS7" s="1"/>
      <c r="CT7" s="1"/>
      <c r="CU7" s="1"/>
      <c r="CV7" s="1"/>
      <c r="CW7" s="1"/>
      <c r="CX7" s="1"/>
      <c r="CY7" s="1"/>
      <c r="CZ7" s="1"/>
      <c r="DA7" s="1"/>
      <c r="DB7" s="1"/>
      <c r="DC7" s="1"/>
      <c r="DD7" s="1"/>
      <c r="DE7" s="1"/>
      <c r="DF7" s="1"/>
      <c r="DG7" s="1"/>
      <c r="DH7" s="1"/>
      <c r="DI7" s="1"/>
      <c r="DJ7" s="1"/>
      <c r="DK7" s="1"/>
      <c r="DL7" s="1"/>
      <c r="DM7" s="1"/>
      <c r="DN7" s="1"/>
      <c r="DO7" s="1"/>
      <c r="DP7" s="1"/>
      <c r="DQ7" s="1"/>
      <c r="DR7" s="1"/>
      <c r="DS7" s="1"/>
      <c r="DT7" s="1"/>
      <c r="DU7" s="1"/>
      <c r="DV7" s="1"/>
      <c r="DW7" s="1"/>
      <c r="DX7" s="1"/>
      <c r="DY7" s="1"/>
      <c r="DZ7" s="1"/>
      <c r="EA7" s="1"/>
      <c r="EB7" s="1"/>
      <c r="EC7" s="1"/>
      <c r="ED7" s="1"/>
      <c r="EE7" s="1"/>
      <c r="EF7" s="1"/>
    </row>
    <row r="8" spans="1:136" ht="15" customHeight="1" x14ac:dyDescent="0.25">
      <c r="A8" s="20" t="s">
        <v>15</v>
      </c>
      <c r="B8" s="21" t="s">
        <v>16</v>
      </c>
      <c r="C8" s="22" t="s">
        <v>9</v>
      </c>
      <c r="D8" s="27" t="s">
        <v>17</v>
      </c>
      <c r="E8" s="55" t="s">
        <v>1795</v>
      </c>
      <c r="F8" s="1"/>
      <c r="G8" s="1"/>
      <c r="H8" s="20" t="s">
        <v>316</v>
      </c>
      <c r="I8" s="21" t="s">
        <v>317</v>
      </c>
      <c r="J8" s="31" t="s">
        <v>317</v>
      </c>
      <c r="K8" s="21" t="s">
        <v>317</v>
      </c>
      <c r="L8" s="1"/>
      <c r="M8" s="1"/>
      <c r="N8" s="1"/>
      <c r="V8" s="1"/>
      <c r="W8" s="1"/>
      <c r="X8" s="16" t="s">
        <v>184</v>
      </c>
      <c r="Y8" s="16" t="s">
        <v>369</v>
      </c>
      <c r="Z8" s="16" t="s">
        <v>372</v>
      </c>
      <c r="AA8" s="16" t="s">
        <v>331</v>
      </c>
      <c r="AB8" s="16">
        <f>-Config!$I$33</f>
        <v>-3.5000000000000001E-3</v>
      </c>
      <c r="AC8" s="16">
        <f>-(Config!$I$27+Config!$B$11*Config!$I$30*(Config!$I$33-Config!$I$32))</f>
        <v>-15.54875</v>
      </c>
      <c r="AD8" s="1"/>
      <c r="AE8" s="1"/>
      <c r="AF8" s="1"/>
      <c r="AG8" s="1"/>
      <c r="AH8" s="1"/>
      <c r="AO8" s="1"/>
      <c r="AP8" s="1"/>
      <c r="AQ8" s="1"/>
      <c r="AR8" s="1"/>
      <c r="AS8" s="1"/>
      <c r="AT8" s="1"/>
      <c r="AU8" s="1"/>
      <c r="AV8" s="1"/>
      <c r="AW8" s="1"/>
      <c r="AX8" s="1"/>
      <c r="AY8" s="1"/>
      <c r="AZ8" s="1"/>
      <c r="BA8" s="1"/>
      <c r="BB8" s="1"/>
      <c r="BC8" s="1"/>
      <c r="BD8" s="1"/>
      <c r="BE8" s="1"/>
      <c r="BF8" s="1"/>
      <c r="BG8" s="1"/>
      <c r="BH8" s="1"/>
      <c r="BI8" s="1"/>
      <c r="BJ8" s="1"/>
      <c r="BK8" s="1"/>
      <c r="BL8" s="1"/>
      <c r="BM8" s="1"/>
      <c r="BN8" s="1"/>
      <c r="BO8" s="1"/>
      <c r="BP8" s="1"/>
      <c r="BQ8" s="1"/>
      <c r="BR8" s="1"/>
      <c r="BS8" s="1">
        <f t="shared" si="0"/>
        <v>0</v>
      </c>
      <c r="BT8" s="1"/>
      <c r="BU8" s="1"/>
      <c r="BV8" s="1"/>
      <c r="BW8" s="1"/>
      <c r="BX8" s="1"/>
      <c r="BY8" s="1"/>
      <c r="BZ8" s="1"/>
      <c r="CA8" s="1"/>
      <c r="CB8" s="1"/>
      <c r="CC8" s="1"/>
      <c r="CD8" s="1"/>
      <c r="CE8" s="1"/>
      <c r="CF8" s="1"/>
      <c r="CG8" s="1"/>
      <c r="CH8" s="1"/>
      <c r="CI8" s="1"/>
      <c r="CJ8" s="1"/>
      <c r="CK8" s="1"/>
      <c r="CL8" s="1"/>
      <c r="CM8" s="1"/>
      <c r="CN8" s="1"/>
      <c r="CO8" s="1"/>
      <c r="CP8" s="1"/>
      <c r="CQ8" s="1"/>
      <c r="CR8" s="1"/>
      <c r="CS8" s="1"/>
      <c r="CT8" s="1"/>
      <c r="CU8" s="1"/>
      <c r="CV8" s="1"/>
      <c r="CW8" s="1"/>
      <c r="CX8" s="1"/>
      <c r="CY8" s="1"/>
      <c r="CZ8" s="1"/>
      <c r="DA8" s="1"/>
      <c r="DB8" s="1"/>
      <c r="DC8" s="1"/>
      <c r="DD8" s="1"/>
      <c r="DE8" s="1"/>
      <c r="DF8" s="1"/>
      <c r="DG8" s="1"/>
      <c r="DH8" s="1"/>
      <c r="DI8" s="1"/>
      <c r="DJ8" s="1"/>
      <c r="DK8" s="1"/>
      <c r="DL8" s="1"/>
      <c r="DM8" s="1"/>
      <c r="DN8" s="1"/>
      <c r="DO8" s="1"/>
      <c r="DP8" s="1"/>
      <c r="DQ8" s="1"/>
      <c r="DR8" s="1"/>
      <c r="DS8" s="1"/>
      <c r="DT8" s="1"/>
      <c r="DU8" s="1"/>
      <c r="DV8" s="1"/>
      <c r="DW8" s="1"/>
      <c r="DX8" s="1"/>
      <c r="DY8" s="1"/>
      <c r="DZ8" s="1"/>
      <c r="EA8" s="1"/>
      <c r="EB8" s="1"/>
      <c r="EC8" s="1"/>
      <c r="ED8" s="1"/>
      <c r="EE8" s="1"/>
      <c r="EF8" s="1"/>
    </row>
    <row r="9" spans="1:136" ht="15" customHeight="1" x14ac:dyDescent="0.25">
      <c r="A9" s="20" t="s">
        <v>18</v>
      </c>
      <c r="B9" s="21" t="s">
        <v>19</v>
      </c>
      <c r="C9" s="22" t="s">
        <v>9</v>
      </c>
      <c r="D9" s="27" t="s">
        <v>20</v>
      </c>
      <c r="E9" s="55" t="s">
        <v>1795</v>
      </c>
      <c r="F9" s="1"/>
      <c r="G9" s="1"/>
      <c r="H9" s="20" t="s">
        <v>318</v>
      </c>
      <c r="I9" s="21" t="s">
        <v>319</v>
      </c>
      <c r="J9" s="31" t="s">
        <v>319</v>
      </c>
      <c r="K9" s="21" t="s">
        <v>319</v>
      </c>
      <c r="L9" s="1"/>
      <c r="M9" s="1"/>
      <c r="N9" s="1"/>
      <c r="V9" s="1"/>
      <c r="W9" s="1"/>
      <c r="X9" s="16" t="s">
        <v>184</v>
      </c>
      <c r="Y9" s="16" t="s">
        <v>369</v>
      </c>
      <c r="Z9" s="16" t="s">
        <v>372</v>
      </c>
      <c r="AA9" s="16" t="s">
        <v>331</v>
      </c>
      <c r="AB9" s="16">
        <f>-Config!$I$32</f>
        <v>-2E-3</v>
      </c>
      <c r="AC9" s="16">
        <f>-Config!$I$27</f>
        <v>-15.5</v>
      </c>
      <c r="AD9" s="1"/>
      <c r="AE9" s="1"/>
      <c r="AF9" s="1"/>
      <c r="AG9" s="1"/>
      <c r="AH9" s="1"/>
      <c r="AO9" s="1"/>
      <c r="AP9" s="1"/>
      <c r="AQ9" s="1"/>
      <c r="AR9" s="1"/>
      <c r="AS9" s="1"/>
      <c r="AT9" s="1"/>
      <c r="AU9" s="1"/>
      <c r="AV9" s="1"/>
      <c r="AW9" s="1"/>
      <c r="AX9" s="1"/>
      <c r="AY9" s="1"/>
      <c r="AZ9" s="1"/>
      <c r="BA9" s="1"/>
      <c r="BB9" s="1"/>
      <c r="BC9" s="1"/>
      <c r="BD9" s="1"/>
      <c r="BE9" s="1"/>
      <c r="BF9" s="1"/>
      <c r="BG9" s="1"/>
      <c r="BH9" s="1"/>
      <c r="BI9" s="1"/>
      <c r="BJ9" s="1"/>
      <c r="BK9" s="1"/>
      <c r="BL9" s="1"/>
      <c r="BM9" s="1"/>
      <c r="BN9" s="1"/>
      <c r="BO9" s="1"/>
      <c r="BP9" s="1"/>
      <c r="BQ9" s="1"/>
      <c r="BR9" s="1"/>
      <c r="BS9" s="1">
        <f t="shared" si="0"/>
        <v>0</v>
      </c>
      <c r="BT9" s="1"/>
      <c r="BU9" s="1"/>
      <c r="BV9" s="1"/>
      <c r="BW9" s="1"/>
      <c r="BX9" s="1"/>
      <c r="BY9" s="1"/>
      <c r="BZ9" s="1"/>
      <c r="CA9" s="1"/>
      <c r="CB9" s="1"/>
      <c r="CC9" s="1"/>
      <c r="CD9" s="1"/>
      <c r="CE9" s="1"/>
      <c r="CF9" s="1"/>
      <c r="CG9" s="1"/>
      <c r="CH9" s="1"/>
      <c r="CI9" s="1"/>
      <c r="CJ9" s="1"/>
      <c r="CK9" s="1"/>
      <c r="CL9" s="1"/>
      <c r="CM9" s="1"/>
      <c r="CN9" s="1"/>
      <c r="CO9" s="1"/>
      <c r="CP9" s="1"/>
      <c r="CQ9" s="1"/>
      <c r="CR9" s="1"/>
      <c r="CS9" s="1"/>
      <c r="CT9" s="1"/>
      <c r="CU9" s="1"/>
      <c r="CV9" s="1"/>
      <c r="CW9" s="1"/>
      <c r="CX9" s="1"/>
      <c r="CY9" s="1"/>
      <c r="CZ9" s="1"/>
      <c r="DA9" s="1"/>
      <c r="DB9" s="1"/>
      <c r="DC9" s="1"/>
      <c r="DD9" s="1"/>
      <c r="DE9" s="1"/>
      <c r="DF9" s="1"/>
      <c r="DG9" s="1"/>
      <c r="DH9" s="1"/>
      <c r="DI9" s="1"/>
      <c r="DJ9" s="1"/>
      <c r="DK9" s="1"/>
      <c r="DL9" s="1"/>
      <c r="DM9" s="1"/>
      <c r="DN9" s="1"/>
      <c r="DO9" s="1"/>
      <c r="DP9" s="1"/>
      <c r="DQ9" s="1"/>
      <c r="DR9" s="1"/>
      <c r="DS9" s="1"/>
      <c r="DT9" s="1"/>
      <c r="DU9" s="1"/>
      <c r="DV9" s="1"/>
      <c r="DW9" s="1"/>
      <c r="DX9" s="1"/>
      <c r="DY9" s="1"/>
      <c r="DZ9" s="1"/>
      <c r="EA9" s="1"/>
      <c r="EB9" s="1"/>
      <c r="EC9" s="1"/>
      <c r="ED9" s="1"/>
      <c r="EE9" s="1"/>
      <c r="EF9" s="1"/>
    </row>
    <row r="10" spans="1:136" ht="15" customHeight="1" x14ac:dyDescent="0.25">
      <c r="A10" s="20" t="s">
        <v>21</v>
      </c>
      <c r="B10" s="21" t="s">
        <v>22</v>
      </c>
      <c r="C10" s="22" t="s">
        <v>9</v>
      </c>
      <c r="D10" s="27" t="s">
        <v>23</v>
      </c>
      <c r="E10" s="55" t="s">
        <v>1795</v>
      </c>
      <c r="F10" s="1"/>
      <c r="G10" s="1"/>
      <c r="H10" s="1"/>
      <c r="I10" s="1"/>
      <c r="J10" s="1"/>
      <c r="K10" s="1"/>
      <c r="L10" s="1"/>
      <c r="M10" s="1"/>
      <c r="N10" s="1"/>
      <c r="V10" s="1"/>
      <c r="W10" s="1"/>
      <c r="X10" s="16" t="s">
        <v>184</v>
      </c>
      <c r="Y10" s="16" t="s">
        <v>369</v>
      </c>
      <c r="Z10" s="16" t="s">
        <v>372</v>
      </c>
      <c r="AA10" s="16" t="s">
        <v>331</v>
      </c>
      <c r="AB10" s="16">
        <f>-0.6*Config!$I$27/Config!$I$30</f>
        <v>-2.8615384615384614E-4</v>
      </c>
      <c r="AC10" s="16">
        <f>-0.6*Config!$I$27</f>
        <v>-9.2999999999999989</v>
      </c>
      <c r="AD10" s="1"/>
      <c r="AE10" s="1"/>
      <c r="AF10" s="1"/>
      <c r="AG10" s="1"/>
      <c r="AH10" s="1"/>
      <c r="AO10" s="1"/>
      <c r="AP10" s="1"/>
      <c r="AQ10" s="1"/>
      <c r="AR10" s="1"/>
      <c r="AS10" s="1"/>
      <c r="AT10" s="1"/>
      <c r="AU10" s="1"/>
      <c r="AV10" s="1"/>
      <c r="AW10" s="1"/>
      <c r="AX10" s="1"/>
      <c r="AY10" s="1"/>
      <c r="AZ10" s="1"/>
      <c r="BA10" s="1"/>
      <c r="BB10" s="1"/>
      <c r="BC10" s="1"/>
      <c r="BD10" s="1"/>
      <c r="BE10" s="1"/>
      <c r="BF10" s="1"/>
      <c r="BG10" s="1"/>
      <c r="BH10" s="1"/>
      <c r="BI10" s="1"/>
      <c r="BJ10" s="1"/>
      <c r="BK10" s="1"/>
      <c r="BL10" s="1"/>
      <c r="BM10" s="1"/>
      <c r="BN10" s="1"/>
      <c r="BO10" s="1"/>
      <c r="BP10" s="1"/>
      <c r="BQ10" s="1"/>
      <c r="BR10" s="1"/>
      <c r="BS10" s="1">
        <f t="shared" si="0"/>
        <v>0</v>
      </c>
      <c r="BT10" s="1"/>
      <c r="BU10" s="1"/>
      <c r="BV10" s="1"/>
      <c r="BW10" s="1"/>
      <c r="BX10" s="1"/>
      <c r="BY10" s="1"/>
      <c r="BZ10" s="1"/>
      <c r="CA10" s="1"/>
      <c r="CB10" s="1"/>
      <c r="CC10" s="1"/>
      <c r="CD10" s="1"/>
      <c r="CE10" s="1"/>
      <c r="CF10" s="1"/>
      <c r="CG10" s="1"/>
      <c r="CH10" s="1"/>
      <c r="CI10" s="1"/>
      <c r="CJ10" s="1"/>
      <c r="CK10" s="1"/>
      <c r="CL10" s="1"/>
      <c r="CM10" s="1"/>
      <c r="CN10" s="1"/>
      <c r="CO10" s="1"/>
      <c r="CP10" s="1"/>
      <c r="CQ10" s="1"/>
      <c r="CR10" s="1"/>
      <c r="CS10" s="1"/>
      <c r="CT10" s="1"/>
      <c r="CU10" s="1"/>
      <c r="CV10" s="1"/>
      <c r="CW10" s="1"/>
      <c r="CX10" s="1"/>
      <c r="CY10" s="1"/>
      <c r="CZ10" s="1"/>
      <c r="DA10" s="1"/>
      <c r="DB10" s="1"/>
      <c r="DC10" s="1"/>
      <c r="DD10" s="1"/>
      <c r="DE10" s="1"/>
      <c r="DF10" s="1"/>
      <c r="DG10" s="1"/>
      <c r="DH10" s="1"/>
      <c r="DI10" s="1"/>
      <c r="DJ10" s="1"/>
      <c r="DK10" s="1"/>
      <c r="DL10" s="1"/>
      <c r="DM10" s="1"/>
      <c r="DN10" s="1"/>
      <c r="DO10" s="1"/>
      <c r="DP10" s="1"/>
      <c r="DQ10" s="1"/>
      <c r="DR10" s="1"/>
      <c r="DS10" s="1"/>
      <c r="DT10" s="1"/>
      <c r="DU10" s="1"/>
      <c r="DV10" s="1"/>
      <c r="DW10" s="1"/>
      <c r="DX10" s="1"/>
      <c r="DY10" s="1"/>
      <c r="DZ10" s="1"/>
      <c r="EA10" s="1"/>
      <c r="EB10" s="1"/>
      <c r="EC10" s="1"/>
      <c r="ED10" s="1"/>
      <c r="EE10" s="1"/>
      <c r="EF10" s="1"/>
    </row>
    <row r="11" spans="1:136" ht="15" customHeight="1" x14ac:dyDescent="0.25">
      <c r="A11" s="20" t="s">
        <v>24</v>
      </c>
      <c r="B11" s="23">
        <v>1E-3</v>
      </c>
      <c r="C11" s="22" t="s">
        <v>9</v>
      </c>
      <c r="D11" s="27" t="s">
        <v>25</v>
      </c>
      <c r="E11" s="55" t="s">
        <v>1795</v>
      </c>
      <c r="F11" s="1"/>
      <c r="G11" s="1"/>
      <c r="H11" s="61" t="s">
        <v>1820</v>
      </c>
      <c r="I11" s="62"/>
      <c r="J11" s="62"/>
      <c r="K11" s="1"/>
      <c r="L11" s="1"/>
      <c r="M11" s="1"/>
      <c r="N11" s="1"/>
      <c r="V11" s="1"/>
      <c r="W11" s="1"/>
      <c r="X11" s="16" t="s">
        <v>184</v>
      </c>
      <c r="Y11" s="16" t="s">
        <v>369</v>
      </c>
      <c r="Z11" s="16" t="s">
        <v>372</v>
      </c>
      <c r="AA11" s="16" t="s">
        <v>371</v>
      </c>
      <c r="AB11" s="16">
        <v>0</v>
      </c>
      <c r="AC11" s="16">
        <v>0</v>
      </c>
      <c r="AD11" s="1"/>
      <c r="AE11" s="1"/>
      <c r="AF11" s="1"/>
      <c r="AG11" s="1"/>
      <c r="AH11" s="1"/>
      <c r="AO11" s="1"/>
      <c r="AP11" s="1"/>
      <c r="AQ11" s="1"/>
      <c r="AR11" s="1"/>
      <c r="AS11" s="1"/>
      <c r="AT11" s="1"/>
      <c r="AU11" s="1"/>
      <c r="AV11" s="1"/>
      <c r="AW11" s="1"/>
      <c r="AX11" s="1"/>
      <c r="AY11" s="1"/>
      <c r="AZ11" s="1"/>
      <c r="BA11" s="1"/>
      <c r="BB11" s="1"/>
      <c r="BC11" s="1"/>
      <c r="BD11" s="1"/>
      <c r="BE11" s="1"/>
      <c r="BF11" s="1"/>
      <c r="BG11" s="1"/>
      <c r="BH11" s="1"/>
      <c r="BI11" s="1"/>
      <c r="BJ11" s="1"/>
      <c r="BK11" s="1"/>
      <c r="BL11" s="1"/>
      <c r="BM11" s="1"/>
      <c r="BN11" s="1"/>
      <c r="BO11" s="1"/>
      <c r="BP11" s="1"/>
      <c r="BQ11" s="1"/>
      <c r="BR11" s="1"/>
      <c r="BS11" s="1">
        <f t="shared" si="0"/>
        <v>0</v>
      </c>
      <c r="BT11" s="1"/>
      <c r="BU11" s="1"/>
      <c r="BV11" s="1"/>
      <c r="BW11" s="1"/>
      <c r="BX11" s="1"/>
      <c r="BY11" s="1"/>
      <c r="BZ11" s="1"/>
      <c r="CA11" s="1"/>
      <c r="CB11" s="1"/>
      <c r="CC11" s="1"/>
      <c r="CD11" s="1"/>
      <c r="CE11" s="1"/>
      <c r="CF11" s="1"/>
      <c r="CG11" s="1"/>
      <c r="CH11" s="1"/>
      <c r="CI11" s="1"/>
      <c r="CJ11" s="1"/>
      <c r="CK11" s="1"/>
      <c r="CL11" s="1"/>
      <c r="CM11" s="1"/>
      <c r="CN11" s="1"/>
      <c r="CO11" s="1"/>
      <c r="CP11" s="1"/>
      <c r="CQ11" s="1"/>
      <c r="CR11" s="1"/>
      <c r="CS11" s="1"/>
      <c r="CT11" s="1"/>
      <c r="CU11" s="1"/>
      <c r="CV11" s="1"/>
      <c r="CW11" s="1"/>
      <c r="CX11" s="1"/>
      <c r="CY11" s="1"/>
      <c r="CZ11" s="1"/>
      <c r="DA11" s="1"/>
      <c r="DB11" s="1"/>
      <c r="DC11" s="1"/>
      <c r="DD11" s="1"/>
      <c r="DE11" s="1"/>
      <c r="DF11" s="1"/>
      <c r="DG11" s="1"/>
      <c r="DH11" s="1"/>
      <c r="DI11" s="1"/>
      <c r="DJ11" s="1"/>
      <c r="DK11" s="1"/>
      <c r="DL11" s="1"/>
      <c r="DM11" s="1"/>
      <c r="DN11" s="1"/>
      <c r="DO11" s="1"/>
      <c r="DP11" s="1"/>
      <c r="DQ11" s="1"/>
      <c r="DR11" s="1"/>
      <c r="DS11" s="1"/>
      <c r="DT11" s="1"/>
      <c r="DU11" s="1"/>
      <c r="DV11" s="1"/>
      <c r="DW11" s="1"/>
      <c r="DX11" s="1"/>
      <c r="DY11" s="1"/>
      <c r="DZ11" s="1"/>
      <c r="EA11" s="1"/>
      <c r="EB11" s="1"/>
      <c r="EC11" s="1"/>
      <c r="ED11" s="1"/>
      <c r="EE11" s="1"/>
      <c r="EF11" s="1"/>
    </row>
    <row r="12" spans="1:136" ht="15" customHeight="1" x14ac:dyDescent="0.25">
      <c r="A12" s="20" t="s">
        <v>26</v>
      </c>
      <c r="B12" s="21" t="s">
        <v>8</v>
      </c>
      <c r="C12" s="22" t="s">
        <v>9</v>
      </c>
      <c r="D12" s="27" t="s">
        <v>27</v>
      </c>
      <c r="E12" s="55" t="s">
        <v>1795</v>
      </c>
      <c r="F12" s="1"/>
      <c r="G12" s="1"/>
      <c r="H12" s="17" t="s">
        <v>300</v>
      </c>
      <c r="I12" s="32" t="s">
        <v>329</v>
      </c>
      <c r="J12" s="18" t="s">
        <v>302</v>
      </c>
      <c r="K12" s="1"/>
      <c r="L12" s="1"/>
      <c r="M12" s="1"/>
      <c r="N12" s="1"/>
      <c r="V12" s="1"/>
      <c r="W12" s="1"/>
      <c r="X12" s="16" t="s">
        <v>184</v>
      </c>
      <c r="Y12" s="16" t="s">
        <v>369</v>
      </c>
      <c r="Z12" s="16" t="s">
        <v>372</v>
      </c>
      <c r="AA12" s="16" t="s">
        <v>332</v>
      </c>
      <c r="AB12" s="16">
        <f>0.6*Config!$J$27/Config!$J$30</f>
        <v>2.0307692307692308E-5</v>
      </c>
      <c r="AC12" s="16">
        <f>0.6*Config!$J$27</f>
        <v>0.66</v>
      </c>
      <c r="AD12" s="1"/>
      <c r="AE12" s="1"/>
      <c r="AF12" s="1"/>
      <c r="AG12" s="1"/>
      <c r="AH12" s="1"/>
      <c r="AO12" s="1"/>
      <c r="AP12" s="1"/>
      <c r="AQ12" s="1"/>
      <c r="AR12" s="1"/>
      <c r="AS12" s="1"/>
      <c r="AT12" s="1"/>
      <c r="AU12" s="1"/>
      <c r="AV12" s="1"/>
      <c r="AW12" s="1"/>
      <c r="AX12" s="1"/>
      <c r="AY12" s="1"/>
      <c r="AZ12" s="1"/>
      <c r="BA12" s="1"/>
      <c r="BB12" s="1"/>
      <c r="BC12" s="1"/>
      <c r="BD12" s="1"/>
      <c r="BE12" s="1"/>
      <c r="BF12" s="1"/>
      <c r="BG12" s="1"/>
      <c r="BH12" s="1"/>
      <c r="BI12" s="1"/>
      <c r="BJ12" s="1"/>
      <c r="BK12" s="1"/>
      <c r="BL12" s="1"/>
      <c r="BM12" s="1"/>
      <c r="BN12" s="1"/>
      <c r="BO12" s="1"/>
      <c r="BP12" s="1"/>
      <c r="BQ12" s="1"/>
      <c r="BR12" s="1"/>
      <c r="BS12" s="1">
        <f t="shared" si="0"/>
        <v>0</v>
      </c>
      <c r="BT12" s="1"/>
      <c r="BU12" s="1"/>
      <c r="BV12" s="1"/>
      <c r="BW12" s="1"/>
      <c r="BX12" s="1"/>
      <c r="BY12" s="1"/>
      <c r="BZ12" s="1"/>
      <c r="CA12" s="1"/>
      <c r="CB12" s="1"/>
      <c r="CC12" s="1"/>
      <c r="CD12" s="1"/>
      <c r="CE12" s="1"/>
      <c r="CF12" s="1"/>
      <c r="CG12" s="1"/>
      <c r="CH12" s="1"/>
      <c r="CI12" s="1"/>
      <c r="CJ12" s="1"/>
      <c r="CK12" s="1"/>
      <c r="CL12" s="1"/>
      <c r="CM12" s="1"/>
      <c r="CN12" s="1"/>
      <c r="CO12" s="1"/>
      <c r="CP12" s="1"/>
      <c r="CQ12" s="1"/>
      <c r="CR12" s="1"/>
      <c r="CS12" s="1"/>
      <c r="CT12" s="1"/>
      <c r="CU12" s="1"/>
      <c r="CV12" s="1"/>
      <c r="CW12" s="1"/>
      <c r="CX12" s="1"/>
      <c r="CY12" s="1"/>
      <c r="CZ12" s="1"/>
      <c r="DA12" s="1"/>
      <c r="DB12" s="1"/>
      <c r="DC12" s="1"/>
      <c r="DD12" s="1"/>
      <c r="DE12" s="1"/>
      <c r="DF12" s="1"/>
      <c r="DG12" s="1"/>
      <c r="DH12" s="1"/>
      <c r="DI12" s="1"/>
      <c r="DJ12" s="1"/>
      <c r="DK12" s="1"/>
      <c r="DL12" s="1"/>
      <c r="DM12" s="1"/>
      <c r="DN12" s="1"/>
      <c r="DO12" s="1"/>
      <c r="DP12" s="1"/>
      <c r="DQ12" s="1"/>
      <c r="DR12" s="1"/>
      <c r="DS12" s="1"/>
      <c r="DT12" s="1"/>
      <c r="DU12" s="1"/>
      <c r="DV12" s="1"/>
      <c r="DW12" s="1"/>
      <c r="DX12" s="1"/>
      <c r="DY12" s="1"/>
      <c r="DZ12" s="1"/>
      <c r="EA12" s="1"/>
      <c r="EB12" s="1"/>
      <c r="EC12" s="1"/>
      <c r="ED12" s="1"/>
      <c r="EE12" s="1"/>
      <c r="EF12" s="1"/>
    </row>
    <row r="13" spans="1:136" ht="15" customHeight="1" x14ac:dyDescent="0.25">
      <c r="A13" s="20" t="s">
        <v>28</v>
      </c>
      <c r="B13" s="21">
        <v>5.0000000000000001E-4</v>
      </c>
      <c r="C13" s="22" t="str">
        <f>INDEX(rngUnitSettings,MATCH("Moment",INDEX(rngUnitSettings,,1),0),2)&amp;"/"&amp;INDEX(rngUnitSettings,MATCH("Length",INDEX(rngUnitSettings,,1),0),2)</f>
        <v>tf*m/mm</v>
      </c>
      <c r="D13" s="27" t="s">
        <v>29</v>
      </c>
      <c r="E13" s="55" t="s">
        <v>1795</v>
      </c>
      <c r="F13" s="1"/>
      <c r="G13" s="1"/>
      <c r="H13" s="20" t="s">
        <v>330</v>
      </c>
      <c r="I13" s="33" t="s">
        <v>331</v>
      </c>
      <c r="J13" s="29" t="s">
        <v>332</v>
      </c>
      <c r="K13" s="1"/>
      <c r="L13" s="1"/>
      <c r="M13" s="1"/>
      <c r="N13" s="1"/>
      <c r="V13" s="1"/>
      <c r="W13" s="1"/>
      <c r="X13" s="16" t="s">
        <v>184</v>
      </c>
      <c r="Y13" s="16" t="s">
        <v>369</v>
      </c>
      <c r="Z13" s="16" t="s">
        <v>372</v>
      </c>
      <c r="AA13" s="16" t="s">
        <v>332</v>
      </c>
      <c r="AB13" s="16">
        <f>Config!$J$32</f>
        <v>1E-4</v>
      </c>
      <c r="AC13" s="16">
        <f>Config!$J$27</f>
        <v>1.1000000000000001</v>
      </c>
      <c r="AD13" s="1"/>
      <c r="AE13" s="1"/>
      <c r="AF13" s="1"/>
      <c r="AG13" s="1"/>
      <c r="AH13" s="1"/>
      <c r="AO13" s="1"/>
      <c r="AP13" s="1"/>
      <c r="AQ13" s="1"/>
      <c r="AR13" s="1"/>
      <c r="AS13" s="1"/>
      <c r="AT13" s="1"/>
      <c r="AU13" s="1"/>
      <c r="AV13" s="1"/>
      <c r="AW13" s="1"/>
      <c r="AX13" s="1"/>
      <c r="AY13" s="1"/>
      <c r="AZ13" s="1"/>
      <c r="BA13" s="1"/>
      <c r="BB13" s="1"/>
      <c r="BC13" s="1"/>
      <c r="BD13" s="1"/>
      <c r="BE13" s="1"/>
      <c r="BF13" s="1"/>
      <c r="BG13" s="1"/>
      <c r="BH13" s="1"/>
      <c r="BI13" s="1"/>
      <c r="BJ13" s="1"/>
      <c r="BK13" s="1"/>
      <c r="BL13" s="1"/>
      <c r="BM13" s="1"/>
      <c r="BN13" s="1"/>
      <c r="BO13" s="1"/>
      <c r="BP13" s="1"/>
      <c r="BQ13" s="1"/>
      <c r="BR13" s="1"/>
      <c r="BS13" s="1">
        <f t="shared" si="0"/>
        <v>0</v>
      </c>
      <c r="BT13" s="1"/>
      <c r="BU13" s="1"/>
      <c r="BV13" s="1"/>
      <c r="BW13" s="1"/>
      <c r="BX13" s="1"/>
      <c r="BY13" s="1"/>
      <c r="BZ13" s="1"/>
      <c r="CA13" s="1"/>
      <c r="CB13" s="1"/>
      <c r="CC13" s="1"/>
      <c r="CD13" s="1"/>
      <c r="CE13" s="1"/>
      <c r="CF13" s="1"/>
      <c r="CG13" s="1"/>
      <c r="CH13" s="1"/>
      <c r="CI13" s="1"/>
      <c r="CJ13" s="1"/>
      <c r="CK13" s="1"/>
      <c r="CL13" s="1"/>
      <c r="CM13" s="1"/>
      <c r="CN13" s="1"/>
      <c r="CO13" s="1"/>
      <c r="CP13" s="1"/>
      <c r="CQ13" s="1"/>
      <c r="CR13" s="1"/>
      <c r="CS13" s="1"/>
      <c r="CT13" s="1"/>
      <c r="CU13" s="1"/>
      <c r="CV13" s="1"/>
      <c r="CW13" s="1"/>
      <c r="CX13" s="1"/>
      <c r="CY13" s="1"/>
      <c r="CZ13" s="1"/>
      <c r="DA13" s="1"/>
      <c r="DB13" s="1"/>
      <c r="DC13" s="1"/>
      <c r="DD13" s="1"/>
      <c r="DE13" s="1"/>
      <c r="DF13" s="1"/>
      <c r="DG13" s="1"/>
      <c r="DH13" s="1"/>
      <c r="DI13" s="1"/>
      <c r="DJ13" s="1"/>
      <c r="DK13" s="1"/>
      <c r="DL13" s="1"/>
      <c r="DM13" s="1"/>
      <c r="DN13" s="1"/>
      <c r="DO13" s="1"/>
      <c r="DP13" s="1"/>
      <c r="DQ13" s="1"/>
      <c r="DR13" s="1"/>
      <c r="DS13" s="1"/>
      <c r="DT13" s="1"/>
      <c r="DU13" s="1"/>
      <c r="DV13" s="1"/>
      <c r="DW13" s="1"/>
      <c r="DX13" s="1"/>
      <c r="DY13" s="1"/>
      <c r="DZ13" s="1"/>
      <c r="EA13" s="1"/>
      <c r="EB13" s="1"/>
      <c r="EC13" s="1"/>
      <c r="ED13" s="1"/>
      <c r="EE13" s="1"/>
      <c r="EF13" s="1"/>
    </row>
    <row r="14" spans="1:136" ht="15" customHeight="1" x14ac:dyDescent="0.25">
      <c r="A14" s="20"/>
      <c r="B14" s="22"/>
      <c r="C14" s="22"/>
      <c r="D14" s="27"/>
      <c r="E14" s="22"/>
      <c r="F14" s="1"/>
      <c r="G14" s="1"/>
      <c r="H14" s="20" t="s">
        <v>333</v>
      </c>
      <c r="I14" s="33" t="s">
        <v>334</v>
      </c>
      <c r="J14" s="29" t="s">
        <v>334</v>
      </c>
      <c r="K14" s="1"/>
      <c r="L14" s="1"/>
      <c r="M14" s="1"/>
      <c r="N14" s="1"/>
      <c r="V14" s="1"/>
      <c r="W14" s="1"/>
      <c r="X14" s="16" t="s">
        <v>184</v>
      </c>
      <c r="Y14" s="16" t="s">
        <v>369</v>
      </c>
      <c r="Z14" s="16" t="s">
        <v>372</v>
      </c>
      <c r="AA14" s="16" t="s">
        <v>332</v>
      </c>
      <c r="AB14" s="16">
        <f>Config!$J$33</f>
        <v>1.4999999999999999E-4</v>
      </c>
      <c r="AC14" s="16">
        <f>Config!$J$27+Config!$B$11*Config!$J$30*(Config!$J$33-Config!$J$32)</f>
        <v>1.1016250000000001</v>
      </c>
      <c r="AD14" s="1"/>
      <c r="AE14" s="1"/>
      <c r="AF14" s="1"/>
      <c r="AG14" s="1"/>
      <c r="AH14" s="1"/>
      <c r="AO14" s="1"/>
      <c r="AP14" s="1"/>
      <c r="AQ14" s="1"/>
      <c r="AR14" s="1"/>
      <c r="AS14" s="1"/>
      <c r="AT14" s="1"/>
      <c r="AU14" s="1"/>
      <c r="AV14" s="1"/>
      <c r="AW14" s="1"/>
      <c r="AX14" s="1"/>
      <c r="AY14" s="1"/>
      <c r="AZ14" s="1"/>
      <c r="BA14" s="1"/>
      <c r="BB14" s="1"/>
      <c r="BC14" s="1"/>
      <c r="BD14" s="1"/>
      <c r="BE14" s="1"/>
      <c r="BF14" s="1"/>
      <c r="BG14" s="1"/>
      <c r="BH14" s="1"/>
      <c r="BI14" s="1"/>
      <c r="BJ14" s="1"/>
      <c r="BK14" s="1"/>
      <c r="BL14" s="1"/>
      <c r="BM14" s="1"/>
      <c r="BN14" s="1"/>
      <c r="BO14" s="1"/>
      <c r="BP14" s="1"/>
      <c r="BQ14" s="1"/>
      <c r="BR14" s="1"/>
      <c r="BS14" s="1">
        <f t="shared" si="0"/>
        <v>0</v>
      </c>
      <c r="BT14" s="1"/>
      <c r="BU14" s="1"/>
      <c r="BV14" s="1"/>
      <c r="BW14" s="1"/>
      <c r="BX14" s="1"/>
      <c r="BY14" s="1"/>
      <c r="BZ14" s="1"/>
      <c r="CA14" s="1"/>
      <c r="CB14" s="1"/>
      <c r="CC14" s="1"/>
      <c r="CD14" s="1"/>
      <c r="CE14" s="1"/>
      <c r="CF14" s="1"/>
      <c r="CG14" s="1"/>
      <c r="CH14" s="1"/>
      <c r="CI14" s="1"/>
      <c r="CJ14" s="1"/>
      <c r="CK14" s="1"/>
      <c r="CL14" s="1"/>
      <c r="CM14" s="1"/>
      <c r="CN14" s="1"/>
      <c r="CO14" s="1"/>
      <c r="CP14" s="1"/>
      <c r="CQ14" s="1"/>
      <c r="CR14" s="1"/>
      <c r="CS14" s="1"/>
      <c r="CT14" s="1"/>
      <c r="CU14" s="1"/>
      <c r="CV14" s="1"/>
      <c r="CW14" s="1"/>
      <c r="CX14" s="1"/>
      <c r="CY14" s="1"/>
      <c r="CZ14" s="1"/>
      <c r="DA14" s="1"/>
      <c r="DB14" s="1"/>
      <c r="DC14" s="1"/>
      <c r="DD14" s="1"/>
      <c r="DE14" s="1"/>
      <c r="DF14" s="1"/>
      <c r="DG14" s="1"/>
      <c r="DH14" s="1"/>
      <c r="DI14" s="1"/>
      <c r="DJ14" s="1"/>
      <c r="DK14" s="1"/>
      <c r="DL14" s="1"/>
      <c r="DM14" s="1"/>
      <c r="DN14" s="1"/>
      <c r="DO14" s="1"/>
      <c r="DP14" s="1"/>
      <c r="DQ14" s="1"/>
      <c r="DR14" s="1"/>
      <c r="DS14" s="1"/>
      <c r="DT14" s="1"/>
      <c r="DU14" s="1"/>
      <c r="DV14" s="1"/>
      <c r="DW14" s="1"/>
      <c r="DX14" s="1"/>
      <c r="DY14" s="1"/>
      <c r="DZ14" s="1"/>
      <c r="EA14" s="1"/>
      <c r="EB14" s="1"/>
      <c r="EC14" s="1"/>
      <c r="ED14" s="1"/>
      <c r="EE14" s="1"/>
      <c r="EF14" s="1"/>
    </row>
    <row r="15" spans="1:136" ht="15" customHeight="1" x14ac:dyDescent="0.25">
      <c r="A15" s="17" t="s">
        <v>30</v>
      </c>
      <c r="B15" s="18"/>
      <c r="C15" s="18"/>
      <c r="D15" s="26"/>
      <c r="E15" s="18"/>
      <c r="F15" s="1"/>
      <c r="G15" s="1"/>
      <c r="H15" s="20" t="s">
        <v>335</v>
      </c>
      <c r="I15" s="33" t="s">
        <v>336</v>
      </c>
      <c r="J15" s="29" t="s">
        <v>336</v>
      </c>
      <c r="K15" s="1"/>
      <c r="L15" s="1"/>
      <c r="M15" s="1"/>
      <c r="N15" s="1"/>
      <c r="V15" s="1"/>
      <c r="W15" s="1"/>
      <c r="X15" s="16" t="s">
        <v>184</v>
      </c>
      <c r="Y15" s="16" t="s">
        <v>373</v>
      </c>
      <c r="Z15" s="16" t="s">
        <v>370</v>
      </c>
      <c r="AA15" s="16" t="s">
        <v>331</v>
      </c>
      <c r="AB15" s="16">
        <f>-Config!$I$33</f>
        <v>-3.5000000000000001E-3</v>
      </c>
      <c r="AC15" s="16">
        <f>-(Config!$I$28+Config!$B$11*Config!$I$30*(Config!$I$33-Config!$I$31))</f>
        <v>-22.065000000000001</v>
      </c>
      <c r="AD15" s="1"/>
      <c r="AE15" s="1"/>
      <c r="AF15" s="1"/>
      <c r="AG15" s="1"/>
      <c r="AH15" s="1"/>
      <c r="AO15" s="1"/>
      <c r="AP15" s="1"/>
      <c r="AQ15" s="1"/>
      <c r="AR15" s="1"/>
      <c r="AS15" s="1"/>
      <c r="AT15" s="1"/>
      <c r="AU15" s="1"/>
      <c r="AV15" s="1"/>
      <c r="AW15" s="1"/>
      <c r="AX15" s="1"/>
      <c r="AY15" s="1"/>
      <c r="AZ15" s="1"/>
      <c r="BA15" s="1"/>
      <c r="BB15" s="1"/>
      <c r="BC15" s="1"/>
      <c r="BD15" s="1"/>
      <c r="BE15" s="1"/>
      <c r="BF15" s="1"/>
      <c r="BG15" s="1"/>
      <c r="BH15" s="1"/>
      <c r="BI15" s="1"/>
      <c r="BJ15" s="1"/>
      <c r="BK15" s="1"/>
      <c r="BL15" s="1"/>
      <c r="BM15" s="1"/>
      <c r="BN15" s="1"/>
      <c r="BO15" s="1"/>
      <c r="BP15" s="1"/>
      <c r="BQ15" s="1"/>
      <c r="BR15" s="1"/>
      <c r="BS15" s="1">
        <f t="shared" si="0"/>
        <v>0</v>
      </c>
      <c r="BT15" s="1"/>
      <c r="BU15" s="1"/>
      <c r="BV15" s="1"/>
      <c r="BW15" s="1"/>
      <c r="BX15" s="1"/>
      <c r="BY15" s="1"/>
      <c r="BZ15" s="1"/>
      <c r="CA15" s="1"/>
      <c r="CB15" s="1"/>
      <c r="CC15" s="1"/>
      <c r="CD15" s="1"/>
      <c r="CE15" s="1"/>
      <c r="CF15" s="1"/>
      <c r="CG15" s="1"/>
      <c r="CH15" s="1"/>
      <c r="CI15" s="1"/>
      <c r="CJ15" s="1"/>
      <c r="CK15" s="1"/>
      <c r="CL15" s="1"/>
      <c r="CM15" s="1"/>
      <c r="CN15" s="1"/>
      <c r="CO15" s="1"/>
      <c r="CP15" s="1"/>
      <c r="CQ15" s="1"/>
      <c r="CR15" s="1"/>
      <c r="CS15" s="1"/>
      <c r="CT15" s="1"/>
      <c r="CU15" s="1"/>
      <c r="CV15" s="1"/>
      <c r="CW15" s="1"/>
      <c r="CX15" s="1"/>
      <c r="CY15" s="1"/>
      <c r="CZ15" s="1"/>
      <c r="DA15" s="1"/>
      <c r="DB15" s="1"/>
      <c r="DC15" s="1"/>
      <c r="DD15" s="1"/>
      <c r="DE15" s="1"/>
      <c r="DF15" s="1"/>
      <c r="DG15" s="1"/>
      <c r="DH15" s="1"/>
      <c r="DI15" s="1"/>
      <c r="DJ15" s="1"/>
      <c r="DK15" s="1"/>
      <c r="DL15" s="1"/>
      <c r="DM15" s="1"/>
      <c r="DN15" s="1"/>
      <c r="DO15" s="1"/>
      <c r="DP15" s="1"/>
      <c r="DQ15" s="1"/>
      <c r="DR15" s="1"/>
      <c r="DS15" s="1"/>
      <c r="DT15" s="1"/>
      <c r="DU15" s="1"/>
      <c r="DV15" s="1"/>
      <c r="DW15" s="1"/>
      <c r="DX15" s="1"/>
      <c r="DY15" s="1"/>
      <c r="DZ15" s="1"/>
      <c r="EA15" s="1"/>
      <c r="EB15" s="1"/>
      <c r="EC15" s="1"/>
      <c r="ED15" s="1"/>
      <c r="EE15" s="1"/>
      <c r="EF15" s="1"/>
    </row>
    <row r="16" spans="1:136" ht="15" customHeight="1" x14ac:dyDescent="0.25">
      <c r="A16" s="20" t="s">
        <v>31</v>
      </c>
      <c r="B16" s="21" t="s">
        <v>32</v>
      </c>
      <c r="C16" s="22" t="s">
        <v>9</v>
      </c>
      <c r="D16" s="27" t="s">
        <v>33</v>
      </c>
      <c r="E16" s="55" t="s">
        <v>1795</v>
      </c>
      <c r="F16" s="1"/>
      <c r="G16" s="1"/>
      <c r="H16" s="1"/>
      <c r="I16" s="1"/>
      <c r="J16" s="1"/>
      <c r="K16" s="1"/>
      <c r="L16" s="1"/>
      <c r="M16" s="1"/>
      <c r="N16" s="1"/>
      <c r="V16" s="1"/>
      <c r="W16" s="1"/>
      <c r="X16" s="16" t="s">
        <v>184</v>
      </c>
      <c r="Y16" s="16" t="s">
        <v>373</v>
      </c>
      <c r="Z16" s="16" t="s">
        <v>370</v>
      </c>
      <c r="AA16" s="16" t="s">
        <v>331</v>
      </c>
      <c r="AB16" s="16">
        <f>-Config!$I$31</f>
        <v>-1.5E-3</v>
      </c>
      <c r="AC16" s="16">
        <f>-Config!$I$28</f>
        <v>-22</v>
      </c>
      <c r="AD16" s="1"/>
      <c r="AE16" s="1"/>
      <c r="AF16" s="1"/>
      <c r="AG16" s="1"/>
      <c r="AH16" s="1"/>
      <c r="AO16" s="1"/>
      <c r="AP16" s="1"/>
      <c r="AQ16" s="1"/>
      <c r="AR16" s="1"/>
      <c r="AS16" s="1"/>
      <c r="AT16" s="1"/>
      <c r="AU16" s="1"/>
      <c r="AV16" s="1"/>
      <c r="AW16" s="1"/>
      <c r="AX16" s="1"/>
      <c r="AY16" s="1"/>
      <c r="AZ16" s="1"/>
      <c r="BA16" s="1"/>
      <c r="BB16" s="1"/>
      <c r="BC16" s="1"/>
      <c r="BD16" s="1"/>
      <c r="BE16" s="1"/>
      <c r="BF16" s="1"/>
      <c r="BG16" s="1"/>
      <c r="BH16" s="1"/>
      <c r="BI16" s="1"/>
      <c r="BJ16" s="1"/>
      <c r="BK16" s="1"/>
      <c r="BL16" s="1"/>
      <c r="BM16" s="1"/>
      <c r="BN16" s="1"/>
      <c r="BO16" s="1"/>
      <c r="BP16" s="1"/>
      <c r="BQ16" s="1"/>
      <c r="BR16" s="1"/>
      <c r="BS16" s="1">
        <f t="shared" si="0"/>
        <v>0</v>
      </c>
      <c r="BT16" s="1"/>
      <c r="BU16" s="1"/>
      <c r="BV16" s="1"/>
      <c r="BW16" s="1"/>
      <c r="BX16" s="1"/>
      <c r="BY16" s="1"/>
      <c r="BZ16" s="1"/>
      <c r="CA16" s="1"/>
      <c r="CB16" s="1"/>
      <c r="CC16" s="1"/>
      <c r="CD16" s="1"/>
      <c r="CE16" s="1"/>
      <c r="CF16" s="1"/>
      <c r="CG16" s="1"/>
      <c r="CH16" s="1"/>
      <c r="CI16" s="1"/>
      <c r="CJ16" s="1"/>
      <c r="CK16" s="1"/>
      <c r="CL16" s="1"/>
      <c r="CM16" s="1"/>
      <c r="CN16" s="1"/>
      <c r="CO16" s="1"/>
      <c r="CP16" s="1"/>
      <c r="CQ16" s="1"/>
      <c r="CR16" s="1"/>
      <c r="CS16" s="1"/>
      <c r="CT16" s="1"/>
      <c r="CU16" s="1"/>
      <c r="CV16" s="1"/>
      <c r="CW16" s="1"/>
      <c r="CX16" s="1"/>
      <c r="CY16" s="1"/>
      <c r="CZ16" s="1"/>
      <c r="DA16" s="1"/>
      <c r="DB16" s="1"/>
      <c r="DC16" s="1"/>
      <c r="DD16" s="1"/>
      <c r="DE16" s="1"/>
      <c r="DF16" s="1"/>
      <c r="DG16" s="1"/>
      <c r="DH16" s="1"/>
      <c r="DI16" s="1"/>
      <c r="DJ16" s="1"/>
      <c r="DK16" s="1"/>
      <c r="DL16" s="1"/>
      <c r="DM16" s="1"/>
      <c r="DN16" s="1"/>
      <c r="DO16" s="1"/>
      <c r="DP16" s="1"/>
      <c r="DQ16" s="1"/>
      <c r="DR16" s="1"/>
      <c r="DS16" s="1"/>
      <c r="DT16" s="1"/>
      <c r="DU16" s="1"/>
      <c r="DV16" s="1"/>
      <c r="DW16" s="1"/>
      <c r="DX16" s="1"/>
      <c r="DY16" s="1"/>
      <c r="DZ16" s="1"/>
      <c r="EA16" s="1"/>
      <c r="EB16" s="1"/>
      <c r="EC16" s="1"/>
      <c r="ED16" s="1"/>
      <c r="EE16" s="1"/>
      <c r="EF16" s="1"/>
    </row>
    <row r="17" spans="1:136" ht="15" customHeight="1" x14ac:dyDescent="0.25">
      <c r="A17" s="20" t="s">
        <v>34</v>
      </c>
      <c r="B17" s="21" t="s">
        <v>35</v>
      </c>
      <c r="C17" s="22" t="s">
        <v>9</v>
      </c>
      <c r="D17" s="27" t="s">
        <v>36</v>
      </c>
      <c r="E17" s="55" t="s">
        <v>1795</v>
      </c>
      <c r="F17" s="1"/>
      <c r="G17" s="1"/>
      <c r="H17" s="61" t="s">
        <v>1821</v>
      </c>
      <c r="I17" s="62"/>
      <c r="J17" s="62"/>
      <c r="K17" s="62"/>
      <c r="L17" s="62"/>
      <c r="M17" s="62"/>
      <c r="N17" s="1"/>
      <c r="V17" s="1"/>
      <c r="W17" s="1"/>
      <c r="X17" s="16" t="s">
        <v>184</v>
      </c>
      <c r="Y17" s="16" t="s">
        <v>373</v>
      </c>
      <c r="Z17" s="16" t="s">
        <v>370</v>
      </c>
      <c r="AA17" s="16" t="s">
        <v>371</v>
      </c>
      <c r="AB17" s="16">
        <v>0</v>
      </c>
      <c r="AC17" s="16">
        <v>0</v>
      </c>
      <c r="AD17" s="1"/>
      <c r="AE17" s="1"/>
      <c r="AF17" s="1"/>
      <c r="AG17" s="1"/>
      <c r="AH17" s="1"/>
      <c r="AO17" s="1"/>
      <c r="AP17" s="1"/>
      <c r="AQ17" s="1"/>
      <c r="AR17" s="1"/>
      <c r="AS17" s="1"/>
      <c r="AT17" s="1"/>
      <c r="AU17" s="1"/>
      <c r="AV17" s="1"/>
      <c r="AW17" s="1"/>
      <c r="AX17" s="1"/>
      <c r="AY17" s="1"/>
      <c r="AZ17" s="1"/>
      <c r="BA17" s="1"/>
      <c r="BB17" s="1"/>
      <c r="BC17" s="1"/>
      <c r="BD17" s="1"/>
      <c r="BE17" s="1"/>
      <c r="BF17" s="1"/>
      <c r="BG17" s="1"/>
      <c r="BH17" s="1"/>
      <c r="BI17" s="1"/>
      <c r="BJ17" s="1"/>
      <c r="BK17" s="1"/>
      <c r="BL17" s="1"/>
      <c r="BM17" s="1"/>
      <c r="BN17" s="1"/>
      <c r="BO17" s="1"/>
      <c r="BP17" s="1"/>
      <c r="BQ17" s="1"/>
      <c r="BR17" s="1"/>
      <c r="BS17" s="1">
        <f t="shared" si="0"/>
        <v>0</v>
      </c>
      <c r="BT17" s="1"/>
      <c r="BU17" s="1"/>
      <c r="BV17" s="1"/>
      <c r="BW17" s="1"/>
      <c r="BX17" s="1"/>
      <c r="BY17" s="1"/>
      <c r="BZ17" s="1"/>
      <c r="CA17" s="1"/>
      <c r="CB17" s="1"/>
      <c r="CC17" s="1"/>
      <c r="CD17" s="1"/>
      <c r="CE17" s="1"/>
      <c r="CF17" s="1"/>
      <c r="CG17" s="1"/>
      <c r="CH17" s="1"/>
      <c r="CI17" s="1"/>
      <c r="CJ17" s="1"/>
      <c r="CK17" s="1"/>
      <c r="CL17" s="1"/>
      <c r="CM17" s="1"/>
      <c r="CN17" s="1"/>
      <c r="CO17" s="1"/>
      <c r="CP17" s="1"/>
      <c r="CQ17" s="1"/>
      <c r="CR17" s="1"/>
      <c r="CS17" s="1"/>
      <c r="CT17" s="1"/>
      <c r="CU17" s="1"/>
      <c r="CV17" s="1"/>
      <c r="CW17" s="1"/>
      <c r="CX17" s="1"/>
      <c r="CY17" s="1"/>
      <c r="CZ17" s="1"/>
      <c r="DA17" s="1"/>
      <c r="DB17" s="1"/>
      <c r="DC17" s="1"/>
      <c r="DD17" s="1"/>
      <c r="DE17" s="1"/>
      <c r="DF17" s="1"/>
      <c r="DG17" s="1"/>
      <c r="DH17" s="1"/>
      <c r="DI17" s="1"/>
      <c r="DJ17" s="1"/>
      <c r="DK17" s="1"/>
      <c r="DL17" s="1"/>
      <c r="DM17" s="1"/>
      <c r="DN17" s="1"/>
      <c r="DO17" s="1"/>
      <c r="DP17" s="1"/>
      <c r="DQ17" s="1"/>
      <c r="DR17" s="1"/>
      <c r="DS17" s="1"/>
      <c r="DT17" s="1"/>
      <c r="DU17" s="1"/>
      <c r="DV17" s="1"/>
      <c r="DW17" s="1"/>
      <c r="DX17" s="1"/>
      <c r="DY17" s="1"/>
      <c r="DZ17" s="1"/>
      <c r="EA17" s="1"/>
      <c r="EB17" s="1"/>
      <c r="EC17" s="1"/>
      <c r="ED17" s="1"/>
      <c r="EE17" s="1"/>
      <c r="EF17" s="1"/>
    </row>
    <row r="18" spans="1:136" ht="15" customHeight="1" x14ac:dyDescent="0.25">
      <c r="A18" s="20" t="s">
        <v>37</v>
      </c>
      <c r="B18" s="21" t="s">
        <v>38</v>
      </c>
      <c r="C18" s="22" t="s">
        <v>9</v>
      </c>
      <c r="D18" s="27" t="s">
        <v>39</v>
      </c>
      <c r="E18" s="55" t="s">
        <v>1795</v>
      </c>
      <c r="F18" s="1"/>
      <c r="G18" s="1"/>
      <c r="H18" s="17" t="s">
        <v>1</v>
      </c>
      <c r="I18" s="17" t="s">
        <v>337</v>
      </c>
      <c r="J18" s="17" t="s">
        <v>338</v>
      </c>
      <c r="K18" s="18" t="s">
        <v>3</v>
      </c>
      <c r="L18" s="26" t="s">
        <v>4</v>
      </c>
      <c r="M18" s="18" t="s">
        <v>5</v>
      </c>
      <c r="N18" s="1"/>
      <c r="V18" s="1"/>
      <c r="W18" s="1"/>
      <c r="X18" s="16" t="s">
        <v>184</v>
      </c>
      <c r="Y18" s="16" t="s">
        <v>373</v>
      </c>
      <c r="Z18" s="16" t="s">
        <v>370</v>
      </c>
      <c r="AA18" s="16" t="s">
        <v>332</v>
      </c>
      <c r="AB18" s="16">
        <f>Config!$J$31</f>
        <v>8.0000000000000007E-5</v>
      </c>
      <c r="AC18" s="16">
        <f>Config!$J$28</f>
        <v>1.8</v>
      </c>
      <c r="AD18" s="1"/>
      <c r="AE18" s="1"/>
      <c r="AF18" s="1"/>
      <c r="AG18" s="1"/>
      <c r="AH18" s="1"/>
      <c r="AO18" s="1"/>
      <c r="AP18" s="1"/>
      <c r="AQ18" s="1"/>
      <c r="AR18" s="1"/>
      <c r="AS18" s="1"/>
      <c r="AT18" s="1"/>
      <c r="AU18" s="1"/>
      <c r="AV18" s="1"/>
      <c r="AW18" s="1"/>
      <c r="AX18" s="1"/>
      <c r="AY18" s="1"/>
      <c r="AZ18" s="1"/>
      <c r="BA18" s="1"/>
      <c r="BB18" s="1"/>
      <c r="BC18" s="1"/>
      <c r="BD18" s="1"/>
      <c r="BE18" s="1"/>
      <c r="BF18" s="1"/>
      <c r="BG18" s="1"/>
      <c r="BH18" s="1"/>
      <c r="BI18" s="1"/>
      <c r="BJ18" s="1"/>
      <c r="BK18" s="1"/>
      <c r="BL18" s="1"/>
      <c r="BM18" s="1"/>
      <c r="BN18" s="1"/>
      <c r="BO18" s="1"/>
      <c r="BP18" s="1"/>
      <c r="BQ18" s="1"/>
      <c r="BR18" s="1"/>
      <c r="BS18" s="1">
        <f t="shared" si="0"/>
        <v>0</v>
      </c>
      <c r="BT18" s="1"/>
      <c r="BU18" s="1"/>
      <c r="BV18" s="1"/>
      <c r="BW18" s="1"/>
      <c r="BX18" s="1"/>
      <c r="BY18" s="1"/>
      <c r="BZ18" s="1"/>
      <c r="CA18" s="1"/>
      <c r="CB18" s="1"/>
      <c r="CC18" s="1"/>
      <c r="CD18" s="1"/>
      <c r="CE18" s="1"/>
      <c r="CF18" s="1"/>
      <c r="CG18" s="1"/>
      <c r="CH18" s="1"/>
      <c r="CI18" s="1"/>
      <c r="CJ18" s="1"/>
      <c r="CK18" s="1"/>
      <c r="CL18" s="1"/>
      <c r="CM18" s="1"/>
      <c r="CN18" s="1"/>
      <c r="CO18" s="1"/>
      <c r="CP18" s="1"/>
      <c r="CQ18" s="1"/>
      <c r="CR18" s="1"/>
      <c r="CS18" s="1"/>
      <c r="CT18" s="1"/>
      <c r="CU18" s="1"/>
      <c r="CV18" s="1"/>
      <c r="CW18" s="1"/>
      <c r="CX18" s="1"/>
      <c r="CY18" s="1"/>
      <c r="CZ18" s="1"/>
      <c r="DA18" s="1"/>
      <c r="DB18" s="1"/>
      <c r="DC18" s="1"/>
      <c r="DD18" s="1"/>
      <c r="DE18" s="1"/>
      <c r="DF18" s="1"/>
      <c r="DG18" s="1"/>
      <c r="DH18" s="1"/>
      <c r="DI18" s="1"/>
      <c r="DJ18" s="1"/>
      <c r="DK18" s="1"/>
      <c r="DL18" s="1"/>
      <c r="DM18" s="1"/>
      <c r="DN18" s="1"/>
      <c r="DO18" s="1"/>
      <c r="DP18" s="1"/>
      <c r="DQ18" s="1"/>
      <c r="DR18" s="1"/>
      <c r="DS18" s="1"/>
      <c r="DT18" s="1"/>
      <c r="DU18" s="1"/>
      <c r="DV18" s="1"/>
      <c r="DW18" s="1"/>
      <c r="DX18" s="1"/>
      <c r="DY18" s="1"/>
      <c r="DZ18" s="1"/>
      <c r="EA18" s="1"/>
      <c r="EB18" s="1"/>
      <c r="EC18" s="1"/>
      <c r="ED18" s="1"/>
      <c r="EE18" s="1"/>
      <c r="EF18" s="1"/>
    </row>
    <row r="19" spans="1:136" ht="15" customHeight="1" x14ac:dyDescent="0.25">
      <c r="A19" s="20" t="s">
        <v>40</v>
      </c>
      <c r="B19" s="21">
        <v>50</v>
      </c>
      <c r="C19" s="22" t="str">
        <f>INDEX(rngUnitSettings,MATCH("Length",INDEX(rngUnitSettings,,1),0),2)</f>
        <v>mm</v>
      </c>
      <c r="D19" s="27" t="s">
        <v>42</v>
      </c>
      <c r="E19" s="55" t="s">
        <v>1795</v>
      </c>
      <c r="F19" s="1"/>
      <c r="G19" s="1"/>
      <c r="H19" s="20" t="s">
        <v>339</v>
      </c>
      <c r="I19" s="21">
        <v>350</v>
      </c>
      <c r="J19" s="21">
        <v>350</v>
      </c>
      <c r="K19" s="22" t="str">
        <f>INDEX(rngUnitSettings,MATCH("Stress",INDEX(rngUnitSettings,,1),0),2)</f>
        <v>MPa</v>
      </c>
      <c r="L19" s="27" t="s">
        <v>340</v>
      </c>
      <c r="M19" s="55" t="s">
        <v>1795</v>
      </c>
      <c r="N19" s="1"/>
      <c r="V19" s="1"/>
      <c r="W19" s="1"/>
      <c r="X19" s="16" t="s">
        <v>184</v>
      </c>
      <c r="Y19" s="16" t="s">
        <v>373</v>
      </c>
      <c r="Z19" s="16" t="s">
        <v>370</v>
      </c>
      <c r="AA19" s="16" t="s">
        <v>332</v>
      </c>
      <c r="AB19" s="16">
        <f>Config!$J$33</f>
        <v>1.4999999999999999E-4</v>
      </c>
      <c r="AC19" s="16">
        <f>Config!$J$28+Config!$B$11*Config!$J$30*(Config!$J$33-Config!$J$31)</f>
        <v>1.8022750000000001</v>
      </c>
      <c r="AD19" s="1"/>
      <c r="AE19" s="1"/>
      <c r="AF19" s="1"/>
      <c r="AG19" s="1"/>
      <c r="AH19" s="1"/>
      <c r="AO19" s="1"/>
      <c r="AP19" s="1"/>
      <c r="AQ19" s="1"/>
      <c r="AR19" s="1"/>
      <c r="AS19" s="1"/>
      <c r="AT19" s="1"/>
      <c r="AU19" s="1"/>
      <c r="AV19" s="1"/>
      <c r="AW19" s="1"/>
      <c r="AX19" s="1"/>
      <c r="AY19" s="1"/>
      <c r="AZ19" s="1"/>
      <c r="BA19" s="1"/>
      <c r="BB19" s="1"/>
      <c r="BC19" s="1"/>
      <c r="BD19" s="1"/>
      <c r="BE19" s="1"/>
      <c r="BF19" s="1"/>
      <c r="BG19" s="1"/>
      <c r="BH19" s="1"/>
      <c r="BI19" s="1"/>
      <c r="BJ19" s="1"/>
      <c r="BK19" s="1"/>
      <c r="BL19" s="1"/>
      <c r="BM19" s="1"/>
      <c r="BN19" s="1"/>
      <c r="BO19" s="1"/>
      <c r="BP19" s="1"/>
      <c r="BQ19" s="1"/>
      <c r="BR19" s="1"/>
      <c r="BS19" s="1">
        <f t="shared" si="0"/>
        <v>0</v>
      </c>
      <c r="BT19" s="1"/>
      <c r="BU19" s="1"/>
      <c r="BV19" s="1"/>
      <c r="BW19" s="1"/>
      <c r="BX19" s="1"/>
      <c r="BY19" s="1"/>
      <c r="BZ19" s="1"/>
      <c r="CA19" s="1"/>
      <c r="CB19" s="1"/>
      <c r="CC19" s="1"/>
      <c r="CD19" s="1"/>
      <c r="CE19" s="1"/>
      <c r="CF19" s="1"/>
      <c r="CG19" s="1"/>
      <c r="CH19" s="1"/>
      <c r="CI19" s="1"/>
      <c r="CJ19" s="1"/>
      <c r="CK19" s="1"/>
      <c r="CL19" s="1"/>
      <c r="CM19" s="1"/>
      <c r="CN19" s="1"/>
      <c r="CO19" s="1"/>
      <c r="CP19" s="1"/>
      <c r="CQ19" s="1"/>
      <c r="CR19" s="1"/>
      <c r="CS19" s="1"/>
      <c r="CT19" s="1"/>
      <c r="CU19" s="1"/>
      <c r="CV19" s="1"/>
      <c r="CW19" s="1"/>
      <c r="CX19" s="1"/>
      <c r="CY19" s="1"/>
      <c r="CZ19" s="1"/>
      <c r="DA19" s="1"/>
      <c r="DB19" s="1"/>
      <c r="DC19" s="1"/>
      <c r="DD19" s="1"/>
      <c r="DE19" s="1"/>
      <c r="DF19" s="1"/>
      <c r="DG19" s="1"/>
      <c r="DH19" s="1"/>
      <c r="DI19" s="1"/>
      <c r="DJ19" s="1"/>
      <c r="DK19" s="1"/>
      <c r="DL19" s="1"/>
      <c r="DM19" s="1"/>
      <c r="DN19" s="1"/>
      <c r="DO19" s="1"/>
      <c r="DP19" s="1"/>
      <c r="DQ19" s="1"/>
      <c r="DR19" s="1"/>
      <c r="DS19" s="1"/>
      <c r="DT19" s="1"/>
      <c r="DU19" s="1"/>
      <c r="DV19" s="1"/>
      <c r="DW19" s="1"/>
      <c r="DX19" s="1"/>
      <c r="DY19" s="1"/>
      <c r="DZ19" s="1"/>
      <c r="EA19" s="1"/>
      <c r="EB19" s="1"/>
      <c r="EC19" s="1"/>
      <c r="ED19" s="1"/>
      <c r="EE19" s="1"/>
      <c r="EF19" s="1"/>
    </row>
    <row r="20" spans="1:136" ht="15" customHeight="1" x14ac:dyDescent="0.25">
      <c r="A20" s="20" t="s">
        <v>43</v>
      </c>
      <c r="B20" s="21">
        <v>50</v>
      </c>
      <c r="C20" s="22" t="str">
        <f>INDEX(rngUnitSettings,MATCH("Length",INDEX(rngUnitSettings,,1),0),2)</f>
        <v>mm</v>
      </c>
      <c r="D20" s="27" t="s">
        <v>44</v>
      </c>
      <c r="E20" s="55" t="s">
        <v>1795</v>
      </c>
      <c r="F20" s="1"/>
      <c r="G20" s="1"/>
      <c r="H20" s="20" t="s">
        <v>341</v>
      </c>
      <c r="I20" s="21">
        <v>390</v>
      </c>
      <c r="J20" s="21">
        <v>390</v>
      </c>
      <c r="K20" s="22" t="str">
        <f>INDEX(rngUnitSettings,MATCH("Stress",INDEX(rngUnitSettings,,1),0),2)</f>
        <v>MPa</v>
      </c>
      <c r="L20" s="27" t="s">
        <v>342</v>
      </c>
      <c r="M20" s="55" t="s">
        <v>1795</v>
      </c>
      <c r="N20" s="1"/>
      <c r="V20" s="1"/>
      <c r="W20" s="1"/>
      <c r="X20" s="16" t="s">
        <v>184</v>
      </c>
      <c r="Y20" s="16" t="s">
        <v>373</v>
      </c>
      <c r="Z20" s="16" t="s">
        <v>372</v>
      </c>
      <c r="AA20" s="16" t="s">
        <v>331</v>
      </c>
      <c r="AB20" s="16">
        <f>-Config!$I$33</f>
        <v>-3.5000000000000001E-3</v>
      </c>
      <c r="AC20" s="16">
        <f>-(Config!$I$28+Config!$B$11*Config!$I$30*(Config!$I$33-Config!$I$32))</f>
        <v>-22.048749999999998</v>
      </c>
      <c r="AD20" s="1"/>
      <c r="AE20" s="1"/>
      <c r="AF20" s="1"/>
      <c r="AG20" s="1"/>
      <c r="AH20" s="1"/>
      <c r="AO20" s="1"/>
      <c r="AP20" s="1"/>
      <c r="AQ20" s="1"/>
      <c r="AR20" s="1"/>
      <c r="AS20" s="1"/>
      <c r="AT20" s="1"/>
      <c r="AU20" s="1"/>
      <c r="AV20" s="1"/>
      <c r="AW20" s="1"/>
      <c r="AX20" s="1"/>
      <c r="AY20" s="1"/>
      <c r="AZ20" s="1"/>
      <c r="BA20" s="1"/>
      <c r="BB20" s="1"/>
      <c r="BC20" s="1"/>
      <c r="BD20" s="1"/>
      <c r="BE20" s="1"/>
      <c r="BF20" s="1"/>
      <c r="BG20" s="1"/>
      <c r="BH20" s="1"/>
      <c r="BI20" s="1"/>
      <c r="BJ20" s="1"/>
      <c r="BK20" s="1"/>
      <c r="BL20" s="1"/>
      <c r="BM20" s="1"/>
      <c r="BN20" s="1"/>
      <c r="BO20" s="1"/>
      <c r="BP20" s="1"/>
      <c r="BQ20" s="1"/>
      <c r="BR20" s="1"/>
      <c r="BS20" s="1">
        <f t="shared" si="0"/>
        <v>0</v>
      </c>
      <c r="BT20" s="1"/>
      <c r="BU20" s="1"/>
      <c r="BV20" s="1"/>
      <c r="BW20" s="1"/>
      <c r="BX20" s="1"/>
      <c r="BY20" s="1"/>
      <c r="BZ20" s="1"/>
      <c r="CA20" s="1"/>
      <c r="CB20" s="1"/>
      <c r="CC20" s="1"/>
      <c r="CD20" s="1"/>
      <c r="CE20" s="1"/>
      <c r="CF20" s="1"/>
      <c r="CG20" s="1"/>
      <c r="CH20" s="1"/>
      <c r="CI20" s="1"/>
      <c r="CJ20" s="1"/>
      <c r="CK20" s="1"/>
      <c r="CL20" s="1"/>
      <c r="CM20" s="1"/>
      <c r="CN20" s="1"/>
      <c r="CO20" s="1"/>
      <c r="CP20" s="1"/>
      <c r="CQ20" s="1"/>
      <c r="CR20" s="1"/>
      <c r="CS20" s="1"/>
      <c r="CT20" s="1"/>
      <c r="CU20" s="1"/>
      <c r="CV20" s="1"/>
      <c r="CW20" s="1"/>
      <c r="CX20" s="1"/>
      <c r="CY20" s="1"/>
      <c r="CZ20" s="1"/>
      <c r="DA20" s="1"/>
      <c r="DB20" s="1"/>
      <c r="DC20" s="1"/>
      <c r="DD20" s="1"/>
      <c r="DE20" s="1"/>
      <c r="DF20" s="1"/>
      <c r="DG20" s="1"/>
      <c r="DH20" s="1"/>
      <c r="DI20" s="1"/>
      <c r="DJ20" s="1"/>
      <c r="DK20" s="1"/>
      <c r="DL20" s="1"/>
      <c r="DM20" s="1"/>
      <c r="DN20" s="1"/>
      <c r="DO20" s="1"/>
      <c r="DP20" s="1"/>
      <c r="DQ20" s="1"/>
      <c r="DR20" s="1"/>
      <c r="DS20" s="1"/>
      <c r="DT20" s="1"/>
      <c r="DU20" s="1"/>
      <c r="DV20" s="1"/>
      <c r="DW20" s="1"/>
      <c r="DX20" s="1"/>
      <c r="DY20" s="1"/>
      <c r="DZ20" s="1"/>
      <c r="EA20" s="1"/>
      <c r="EB20" s="1"/>
      <c r="EC20" s="1"/>
      <c r="ED20" s="1"/>
      <c r="EE20" s="1"/>
      <c r="EF20" s="1"/>
    </row>
    <row r="21" spans="1:136" ht="15" customHeight="1" x14ac:dyDescent="0.25">
      <c r="A21" s="20" t="s">
        <v>45</v>
      </c>
      <c r="B21" s="21">
        <v>2</v>
      </c>
      <c r="C21" s="22" t="s">
        <v>46</v>
      </c>
      <c r="D21" s="27" t="s">
        <v>47</v>
      </c>
      <c r="E21" s="55" t="s">
        <v>1795</v>
      </c>
      <c r="F21" s="1"/>
      <c r="G21" s="1"/>
      <c r="H21" s="20" t="s">
        <v>343</v>
      </c>
      <c r="I21" s="21">
        <v>200000</v>
      </c>
      <c r="J21" s="21">
        <v>200000</v>
      </c>
      <c r="K21" s="22" t="str">
        <f>INDEX(rngUnitSettings,MATCH("Stress",INDEX(rngUnitSettings,,1),0),2)</f>
        <v>MPa</v>
      </c>
      <c r="L21" s="27" t="s">
        <v>344</v>
      </c>
      <c r="M21" s="55" t="s">
        <v>1795</v>
      </c>
      <c r="N21" s="1"/>
      <c r="V21" s="1"/>
      <c r="W21" s="1"/>
      <c r="X21" s="16" t="s">
        <v>184</v>
      </c>
      <c r="Y21" s="16" t="s">
        <v>373</v>
      </c>
      <c r="Z21" s="16" t="s">
        <v>372</v>
      </c>
      <c r="AA21" s="16" t="s">
        <v>331</v>
      </c>
      <c r="AB21" s="16">
        <f>-Config!$I$32</f>
        <v>-2E-3</v>
      </c>
      <c r="AC21" s="16">
        <f>-Config!$I$28</f>
        <v>-22</v>
      </c>
      <c r="AD21" s="1"/>
      <c r="AE21" s="1"/>
      <c r="AF21" s="1"/>
      <c r="AG21" s="1"/>
      <c r="AH21" s="1"/>
      <c r="AO21" s="1"/>
      <c r="AP21" s="1"/>
      <c r="AQ21" s="1"/>
      <c r="AR21" s="1"/>
      <c r="AS21" s="1"/>
      <c r="AT21" s="1"/>
      <c r="AU21" s="1"/>
      <c r="AV21" s="1"/>
      <c r="AW21" s="1"/>
      <c r="AX21" s="1"/>
      <c r="AY21" s="1"/>
      <c r="AZ21" s="1"/>
      <c r="BA21" s="1"/>
      <c r="BB21" s="1"/>
      <c r="BC21" s="1"/>
      <c r="BD21" s="1"/>
      <c r="BE21" s="1"/>
      <c r="BF21" s="1"/>
      <c r="BG21" s="1"/>
      <c r="BH21" s="1"/>
      <c r="BI21" s="1"/>
      <c r="BJ21" s="1"/>
      <c r="BK21" s="1"/>
      <c r="BL21" s="1"/>
      <c r="BM21" s="1"/>
      <c r="BN21" s="1"/>
      <c r="BO21" s="1"/>
      <c r="BP21" s="1"/>
      <c r="BQ21" s="1"/>
      <c r="BR21" s="1"/>
      <c r="BS21" s="1">
        <f t="shared" si="0"/>
        <v>0</v>
      </c>
      <c r="BT21" s="1"/>
      <c r="BU21" s="1"/>
      <c r="BV21" s="1"/>
      <c r="BW21" s="1"/>
      <c r="BX21" s="1"/>
      <c r="BY21" s="1"/>
      <c r="BZ21" s="1"/>
      <c r="CA21" s="1"/>
      <c r="CB21" s="1"/>
      <c r="CC21" s="1"/>
      <c r="CD21" s="1"/>
      <c r="CE21" s="1"/>
      <c r="CF21" s="1"/>
      <c r="CG21" s="1"/>
      <c r="CH21" s="1"/>
      <c r="CI21" s="1"/>
      <c r="CJ21" s="1"/>
      <c r="CK21" s="1"/>
      <c r="CL21" s="1"/>
      <c r="CM21" s="1"/>
      <c r="CN21" s="1"/>
      <c r="CO21" s="1"/>
      <c r="CP21" s="1"/>
      <c r="CQ21" s="1"/>
      <c r="CR21" s="1"/>
      <c r="CS21" s="1"/>
      <c r="CT21" s="1"/>
      <c r="CU21" s="1"/>
      <c r="CV21" s="1"/>
      <c r="CW21" s="1"/>
      <c r="CX21" s="1"/>
      <c r="CY21" s="1"/>
      <c r="CZ21" s="1"/>
      <c r="DA21" s="1"/>
      <c r="DB21" s="1"/>
      <c r="DC21" s="1"/>
      <c r="DD21" s="1"/>
      <c r="DE21" s="1"/>
      <c r="DF21" s="1"/>
      <c r="DG21" s="1"/>
      <c r="DH21" s="1"/>
      <c r="DI21" s="1"/>
      <c r="DJ21" s="1"/>
      <c r="DK21" s="1"/>
      <c r="DL21" s="1"/>
      <c r="DM21" s="1"/>
      <c r="DN21" s="1"/>
      <c r="DO21" s="1"/>
      <c r="DP21" s="1"/>
      <c r="DQ21" s="1"/>
      <c r="DR21" s="1"/>
      <c r="DS21" s="1"/>
      <c r="DT21" s="1"/>
      <c r="DU21" s="1"/>
      <c r="DV21" s="1"/>
      <c r="DW21" s="1"/>
      <c r="DX21" s="1"/>
      <c r="DY21" s="1"/>
      <c r="DZ21" s="1"/>
      <c r="EA21" s="1"/>
      <c r="EB21" s="1"/>
      <c r="EC21" s="1"/>
      <c r="ED21" s="1"/>
      <c r="EE21" s="1"/>
      <c r="EF21" s="1"/>
    </row>
    <row r="22" spans="1:136" ht="15" customHeight="1" x14ac:dyDescent="0.25">
      <c r="A22" s="20" t="s">
        <v>48</v>
      </c>
      <c r="B22" s="21">
        <v>0</v>
      </c>
      <c r="C22" s="22" t="str">
        <f>INDEX(rngUnitSettings,MATCH("Length",INDEX(rngUnitSettings,,1),0),2)</f>
        <v>mm</v>
      </c>
      <c r="D22" s="27" t="s">
        <v>49</v>
      </c>
      <c r="E22" s="55" t="s">
        <v>1795</v>
      </c>
      <c r="F22" s="1"/>
      <c r="G22" s="1"/>
      <c r="H22" s="20" t="s">
        <v>345</v>
      </c>
      <c r="I22" s="21">
        <v>2.5000000000000001E-2</v>
      </c>
      <c r="J22" s="21">
        <v>2.5000000000000001E-2</v>
      </c>
      <c r="K22" s="22" t="s">
        <v>9</v>
      </c>
      <c r="L22" s="27" t="s">
        <v>346</v>
      </c>
      <c r="M22" s="55" t="s">
        <v>1795</v>
      </c>
      <c r="N22" s="1"/>
      <c r="V22" s="1"/>
      <c r="W22" s="1"/>
      <c r="X22" s="16" t="s">
        <v>184</v>
      </c>
      <c r="Y22" s="16" t="s">
        <v>373</v>
      </c>
      <c r="Z22" s="16" t="s">
        <v>372</v>
      </c>
      <c r="AA22" s="16" t="s">
        <v>331</v>
      </c>
      <c r="AB22" s="16">
        <f>-0.6*Config!$I$28/Config!$I$30</f>
        <v>-4.0615384615384613E-4</v>
      </c>
      <c r="AC22" s="16">
        <f>-0.6*Config!$I$28</f>
        <v>-13.2</v>
      </c>
      <c r="AD22" s="1"/>
      <c r="AE22" s="1"/>
      <c r="AF22" s="1"/>
      <c r="AG22" s="1"/>
      <c r="AH22" s="1"/>
      <c r="AO22" s="1"/>
      <c r="AP22" s="1"/>
      <c r="AQ22" s="1"/>
      <c r="AR22" s="1"/>
      <c r="AS22" s="1"/>
      <c r="AT22" s="1"/>
      <c r="AU22" s="1"/>
      <c r="AV22" s="1"/>
      <c r="AW22" s="1"/>
      <c r="AX22" s="1"/>
      <c r="AY22" s="1"/>
      <c r="AZ22" s="1"/>
      <c r="BA22" s="1"/>
      <c r="BB22" s="1"/>
      <c r="BC22" s="1"/>
      <c r="BD22" s="1"/>
      <c r="BE22" s="1"/>
      <c r="BF22" s="1"/>
      <c r="BG22" s="1"/>
      <c r="BH22" s="1"/>
      <c r="BI22" s="1"/>
      <c r="BJ22" s="1"/>
      <c r="BK22" s="1"/>
      <c r="BL22" s="1"/>
      <c r="BM22" s="1"/>
      <c r="BN22" s="1"/>
      <c r="BO22" s="1"/>
      <c r="BP22" s="1"/>
      <c r="BQ22" s="1"/>
      <c r="BR22" s="1"/>
      <c r="BS22" s="1">
        <f t="shared" si="0"/>
        <v>0</v>
      </c>
      <c r="BT22" s="1"/>
      <c r="BU22" s="1"/>
      <c r="BV22" s="1"/>
      <c r="BW22" s="1"/>
      <c r="BX22" s="1"/>
      <c r="BY22" s="1"/>
      <c r="BZ22" s="1"/>
      <c r="CA22" s="1"/>
      <c r="CB22" s="1"/>
      <c r="CC22" s="1"/>
      <c r="CD22" s="1"/>
      <c r="CE22" s="1"/>
      <c r="CF22" s="1"/>
      <c r="CG22" s="1"/>
      <c r="CH22" s="1"/>
      <c r="CI22" s="1"/>
      <c r="CJ22" s="1"/>
      <c r="CK22" s="1"/>
      <c r="CL22" s="1"/>
      <c r="CM22" s="1"/>
      <c r="CN22" s="1"/>
      <c r="CO22" s="1"/>
      <c r="CP22" s="1"/>
      <c r="CQ22" s="1"/>
      <c r="CR22" s="1"/>
      <c r="CS22" s="1"/>
      <c r="CT22" s="1"/>
      <c r="CU22" s="1"/>
      <c r="CV22" s="1"/>
      <c r="CW22" s="1"/>
      <c r="CX22" s="1"/>
      <c r="CY22" s="1"/>
      <c r="CZ22" s="1"/>
      <c r="DA22" s="1"/>
      <c r="DB22" s="1"/>
      <c r="DC22" s="1"/>
      <c r="DD22" s="1"/>
      <c r="DE22" s="1"/>
      <c r="DF22" s="1"/>
      <c r="DG22" s="1"/>
      <c r="DH22" s="1"/>
      <c r="DI22" s="1"/>
      <c r="DJ22" s="1"/>
      <c r="DK22" s="1"/>
      <c r="DL22" s="1"/>
      <c r="DM22" s="1"/>
      <c r="DN22" s="1"/>
      <c r="DO22" s="1"/>
      <c r="DP22" s="1"/>
      <c r="DQ22" s="1"/>
      <c r="DR22" s="1"/>
      <c r="DS22" s="1"/>
      <c r="DT22" s="1"/>
      <c r="DU22" s="1"/>
      <c r="DV22" s="1"/>
      <c r="DW22" s="1"/>
      <c r="DX22" s="1"/>
      <c r="DY22" s="1"/>
      <c r="DZ22" s="1"/>
      <c r="EA22" s="1"/>
      <c r="EB22" s="1"/>
      <c r="EC22" s="1"/>
      <c r="ED22" s="1"/>
      <c r="EE22" s="1"/>
      <c r="EF22" s="1"/>
    </row>
    <row r="23" spans="1:136" ht="15" customHeight="1" x14ac:dyDescent="0.25">
      <c r="A23" s="20" t="s">
        <v>50</v>
      </c>
      <c r="B23" s="21">
        <v>0</v>
      </c>
      <c r="C23" s="22" t="str">
        <f>INDEX(rngUnitSettings,MATCH("Length",INDEX(rngUnitSettings,,1),0),2)</f>
        <v>mm</v>
      </c>
      <c r="D23" s="27" t="s">
        <v>51</v>
      </c>
      <c r="E23" s="55" t="s">
        <v>1795</v>
      </c>
      <c r="F23" s="1"/>
      <c r="G23" s="1"/>
      <c r="H23" s="20" t="s">
        <v>347</v>
      </c>
      <c r="I23" s="21">
        <v>1.4999999999999999E-2</v>
      </c>
      <c r="J23" s="21">
        <v>1.4999999999999999E-2</v>
      </c>
      <c r="K23" s="22" t="s">
        <v>9</v>
      </c>
      <c r="L23" s="27" t="s">
        <v>348</v>
      </c>
      <c r="M23" s="55" t="s">
        <v>1795</v>
      </c>
      <c r="N23" s="1"/>
      <c r="V23" s="1"/>
      <c r="W23" s="1"/>
      <c r="X23" s="16" t="s">
        <v>184</v>
      </c>
      <c r="Y23" s="16" t="s">
        <v>373</v>
      </c>
      <c r="Z23" s="16" t="s">
        <v>372</v>
      </c>
      <c r="AA23" s="16" t="s">
        <v>371</v>
      </c>
      <c r="AB23" s="16">
        <v>0</v>
      </c>
      <c r="AC23" s="16">
        <v>0</v>
      </c>
      <c r="AD23" s="1"/>
      <c r="AE23" s="1"/>
      <c r="AF23" s="1"/>
      <c r="AG23" s="1"/>
      <c r="AH23" s="1"/>
      <c r="AO23" s="1"/>
      <c r="AP23" s="1"/>
      <c r="AQ23" s="1"/>
      <c r="AR23" s="1"/>
      <c r="AS23" s="1"/>
      <c r="AT23" s="1"/>
      <c r="AU23" s="1"/>
      <c r="AV23" s="1"/>
      <c r="AW23" s="1"/>
      <c r="AX23" s="1"/>
      <c r="AY23" s="1"/>
      <c r="AZ23" s="1"/>
      <c r="BA23" s="1"/>
      <c r="BB23" s="1"/>
      <c r="BC23" s="1"/>
      <c r="BD23" s="1"/>
      <c r="BE23" s="1"/>
      <c r="BF23" s="1"/>
      <c r="BG23" s="1"/>
      <c r="BH23" s="1"/>
      <c r="BI23" s="1"/>
      <c r="BJ23" s="1"/>
      <c r="BK23" s="1"/>
      <c r="BL23" s="1"/>
      <c r="BM23" s="1"/>
      <c r="BN23" s="1"/>
      <c r="BO23" s="1"/>
      <c r="BP23" s="1"/>
      <c r="BQ23" s="1"/>
      <c r="BR23" s="1"/>
      <c r="BS23" s="1">
        <f t="shared" si="0"/>
        <v>0</v>
      </c>
      <c r="BT23" s="1"/>
      <c r="BU23" s="1"/>
      <c r="BV23" s="1"/>
      <c r="BW23" s="1"/>
      <c r="BX23" s="1"/>
      <c r="BY23" s="1"/>
      <c r="BZ23" s="1"/>
      <c r="CA23" s="1"/>
      <c r="CB23" s="1"/>
      <c r="CC23" s="1"/>
      <c r="CD23" s="1"/>
      <c r="CE23" s="1"/>
      <c r="CF23" s="1"/>
      <c r="CG23" s="1"/>
      <c r="CH23" s="1"/>
      <c r="CI23" s="1"/>
      <c r="CJ23" s="1"/>
      <c r="CK23" s="1"/>
      <c r="CL23" s="1"/>
      <c r="CM23" s="1"/>
      <c r="CN23" s="1"/>
      <c r="CO23" s="1"/>
      <c r="CP23" s="1"/>
      <c r="CQ23" s="1"/>
      <c r="CR23" s="1"/>
      <c r="CS23" s="1"/>
      <c r="CT23" s="1"/>
      <c r="CU23" s="1"/>
      <c r="CV23" s="1"/>
      <c r="CW23" s="1"/>
      <c r="CX23" s="1"/>
      <c r="CY23" s="1"/>
      <c r="CZ23" s="1"/>
      <c r="DA23" s="1"/>
      <c r="DB23" s="1"/>
      <c r="DC23" s="1"/>
      <c r="DD23" s="1"/>
      <c r="DE23" s="1"/>
      <c r="DF23" s="1"/>
      <c r="DG23" s="1"/>
      <c r="DH23" s="1"/>
      <c r="DI23" s="1"/>
      <c r="DJ23" s="1"/>
      <c r="DK23" s="1"/>
      <c r="DL23" s="1"/>
      <c r="DM23" s="1"/>
      <c r="DN23" s="1"/>
      <c r="DO23" s="1"/>
      <c r="DP23" s="1"/>
      <c r="DQ23" s="1"/>
      <c r="DR23" s="1"/>
      <c r="DS23" s="1"/>
      <c r="DT23" s="1"/>
      <c r="DU23" s="1"/>
      <c r="DV23" s="1"/>
      <c r="DW23" s="1"/>
      <c r="DX23" s="1"/>
      <c r="DY23" s="1"/>
      <c r="DZ23" s="1"/>
      <c r="EA23" s="1"/>
      <c r="EB23" s="1"/>
      <c r="EC23" s="1"/>
      <c r="ED23" s="1"/>
      <c r="EE23" s="1"/>
      <c r="EF23" s="1"/>
    </row>
    <row r="24" spans="1:136" ht="15" customHeight="1" x14ac:dyDescent="0.25">
      <c r="A24" s="20"/>
      <c r="B24" s="22"/>
      <c r="C24" s="22"/>
      <c r="D24" s="27"/>
      <c r="E24" s="22"/>
      <c r="F24" s="1"/>
      <c r="G24" s="1"/>
      <c r="H24" s="1"/>
      <c r="I24" s="1"/>
      <c r="J24" s="1"/>
      <c r="K24" s="1"/>
      <c r="L24" s="1"/>
      <c r="M24" s="1"/>
      <c r="N24" s="1"/>
      <c r="V24" s="1"/>
      <c r="W24" s="1"/>
      <c r="X24" s="16" t="s">
        <v>184</v>
      </c>
      <c r="Y24" s="16" t="s">
        <v>373</v>
      </c>
      <c r="Z24" s="16" t="s">
        <v>372</v>
      </c>
      <c r="AA24" s="16" t="s">
        <v>332</v>
      </c>
      <c r="AB24" s="16">
        <f>0.6*Config!$J$28/Config!$J$30</f>
        <v>3.3230769230769236E-5</v>
      </c>
      <c r="AC24" s="16">
        <f>0.6*Config!$J$28</f>
        <v>1.08</v>
      </c>
      <c r="AD24" s="1"/>
      <c r="AE24" s="1"/>
      <c r="AF24" s="1"/>
      <c r="AG24" s="1"/>
      <c r="AH24" s="1"/>
      <c r="AO24" s="1"/>
      <c r="AP24" s="1"/>
      <c r="AQ24" s="1"/>
      <c r="AR24" s="1"/>
      <c r="AS24" s="1"/>
      <c r="AT24" s="1"/>
      <c r="AU24" s="1"/>
      <c r="AV24" s="1"/>
      <c r="AW24" s="1"/>
      <c r="AX24" s="1"/>
      <c r="AY24" s="1"/>
      <c r="AZ24" s="1"/>
      <c r="BA24" s="1"/>
      <c r="BB24" s="1"/>
      <c r="BC24" s="1"/>
      <c r="BD24" s="1"/>
      <c r="BE24" s="1"/>
      <c r="BF24" s="1"/>
      <c r="BG24" s="1"/>
      <c r="BH24" s="1"/>
      <c r="BI24" s="1"/>
      <c r="BJ24" s="1"/>
      <c r="BK24" s="1"/>
      <c r="BL24" s="1"/>
      <c r="BM24" s="1"/>
      <c r="BN24" s="1"/>
      <c r="BO24" s="1"/>
      <c r="BP24" s="1"/>
      <c r="BQ24" s="1"/>
      <c r="BR24" s="1"/>
      <c r="BS24" s="1">
        <f t="shared" si="0"/>
        <v>0</v>
      </c>
      <c r="BT24" s="1"/>
      <c r="BU24" s="1"/>
      <c r="BV24" s="1"/>
      <c r="BW24" s="1"/>
      <c r="BX24" s="1"/>
      <c r="BY24" s="1"/>
      <c r="BZ24" s="1"/>
      <c r="CA24" s="1"/>
      <c r="CB24" s="1"/>
      <c r="CC24" s="1"/>
      <c r="CD24" s="1"/>
      <c r="CE24" s="1"/>
      <c r="CF24" s="1"/>
      <c r="CG24" s="1"/>
      <c r="CH24" s="1"/>
      <c r="CI24" s="1"/>
      <c r="CJ24" s="1"/>
      <c r="CK24" s="1"/>
      <c r="CL24" s="1"/>
      <c r="CM24" s="1"/>
      <c r="CN24" s="1"/>
      <c r="CO24" s="1"/>
      <c r="CP24" s="1"/>
      <c r="CQ24" s="1"/>
      <c r="CR24" s="1"/>
      <c r="CS24" s="1"/>
      <c r="CT24" s="1"/>
      <c r="CU24" s="1"/>
      <c r="CV24" s="1"/>
      <c r="CW24" s="1"/>
      <c r="CX24" s="1"/>
      <c r="CY24" s="1"/>
      <c r="CZ24" s="1"/>
      <c r="DA24" s="1"/>
      <c r="DB24" s="1"/>
      <c r="DC24" s="1"/>
      <c r="DD24" s="1"/>
      <c r="DE24" s="1"/>
      <c r="DF24" s="1"/>
      <c r="DG24" s="1"/>
      <c r="DH24" s="1"/>
      <c r="DI24" s="1"/>
      <c r="DJ24" s="1"/>
      <c r="DK24" s="1"/>
      <c r="DL24" s="1"/>
      <c r="DM24" s="1"/>
      <c r="DN24" s="1"/>
      <c r="DO24" s="1"/>
      <c r="DP24" s="1"/>
      <c r="DQ24" s="1"/>
      <c r="DR24" s="1"/>
      <c r="DS24" s="1"/>
      <c r="DT24" s="1"/>
      <c r="DU24" s="1"/>
      <c r="DV24" s="1"/>
      <c r="DW24" s="1"/>
      <c r="DX24" s="1"/>
      <c r="DY24" s="1"/>
      <c r="DZ24" s="1"/>
      <c r="EA24" s="1"/>
      <c r="EB24" s="1"/>
      <c r="EC24" s="1"/>
      <c r="ED24" s="1"/>
      <c r="EE24" s="1"/>
      <c r="EF24" s="1"/>
    </row>
    <row r="25" spans="1:136" ht="15" customHeight="1" x14ac:dyDescent="0.25">
      <c r="A25" s="17" t="s">
        <v>52</v>
      </c>
      <c r="B25" s="18"/>
      <c r="C25" s="18"/>
      <c r="D25" s="26"/>
      <c r="E25" s="18"/>
      <c r="F25" s="1"/>
      <c r="G25" s="1"/>
      <c r="H25" s="61" t="s">
        <v>1822</v>
      </c>
      <c r="I25" s="62"/>
      <c r="J25" s="62"/>
      <c r="K25" s="62"/>
      <c r="L25" s="62"/>
      <c r="M25" s="62"/>
      <c r="N25" s="1"/>
      <c r="V25" s="1"/>
      <c r="W25" s="1"/>
      <c r="X25" s="16" t="s">
        <v>184</v>
      </c>
      <c r="Y25" s="16" t="s">
        <v>373</v>
      </c>
      <c r="Z25" s="16" t="s">
        <v>372</v>
      </c>
      <c r="AA25" s="16" t="s">
        <v>332</v>
      </c>
      <c r="AB25" s="16">
        <f>Config!$J$32</f>
        <v>1E-4</v>
      </c>
      <c r="AC25" s="16">
        <f>Config!$J$28</f>
        <v>1.8</v>
      </c>
      <c r="AD25" s="1"/>
      <c r="AE25" s="1"/>
      <c r="AF25" s="1"/>
      <c r="AG25" s="1"/>
      <c r="AH25" s="1"/>
      <c r="AO25" s="1"/>
      <c r="AP25" s="1"/>
      <c r="AQ25" s="1"/>
      <c r="AR25" s="1"/>
      <c r="AS25" s="1"/>
      <c r="AT25" s="1"/>
      <c r="AU25" s="1"/>
      <c r="AV25" s="1"/>
      <c r="AW25" s="1"/>
      <c r="AX25" s="1"/>
      <c r="AY25" s="1"/>
      <c r="AZ25" s="1"/>
      <c r="BA25" s="1"/>
      <c r="BB25" s="1"/>
      <c r="BC25" s="1"/>
      <c r="BD25" s="1"/>
      <c r="BE25" s="1"/>
      <c r="BF25" s="1"/>
      <c r="BG25" s="1"/>
      <c r="BH25" s="1"/>
      <c r="BI25" s="1"/>
      <c r="BJ25" s="1"/>
      <c r="BK25" s="1"/>
      <c r="BL25" s="1"/>
      <c r="BM25" s="1"/>
      <c r="BN25" s="1"/>
      <c r="BO25" s="1"/>
      <c r="BP25" s="1"/>
      <c r="BQ25" s="1"/>
      <c r="BR25" s="1"/>
      <c r="BS25" s="1">
        <f t="shared" si="0"/>
        <v>0</v>
      </c>
      <c r="BT25" s="1"/>
      <c r="BU25" s="1"/>
      <c r="BV25" s="1"/>
      <c r="BW25" s="1"/>
      <c r="BX25" s="1"/>
      <c r="BY25" s="1"/>
      <c r="BZ25" s="1"/>
      <c r="CA25" s="1"/>
      <c r="CB25" s="1"/>
      <c r="CC25" s="1"/>
      <c r="CD25" s="1"/>
      <c r="CE25" s="1"/>
      <c r="CF25" s="1"/>
      <c r="CG25" s="1"/>
      <c r="CH25" s="1"/>
      <c r="CI25" s="1"/>
      <c r="CJ25" s="1"/>
      <c r="CK25" s="1"/>
      <c r="CL25" s="1"/>
      <c r="CM25" s="1"/>
      <c r="CN25" s="1"/>
      <c r="CO25" s="1"/>
      <c r="CP25" s="1"/>
      <c r="CQ25" s="1"/>
      <c r="CR25" s="1"/>
      <c r="CS25" s="1"/>
      <c r="CT25" s="1"/>
      <c r="CU25" s="1"/>
      <c r="CV25" s="1"/>
      <c r="CW25" s="1"/>
      <c r="CX25" s="1"/>
      <c r="CY25" s="1"/>
      <c r="CZ25" s="1"/>
      <c r="DA25" s="1"/>
      <c r="DB25" s="1"/>
      <c r="DC25" s="1"/>
      <c r="DD25" s="1"/>
      <c r="DE25" s="1"/>
      <c r="DF25" s="1"/>
      <c r="DG25" s="1"/>
      <c r="DH25" s="1"/>
      <c r="DI25" s="1"/>
      <c r="DJ25" s="1"/>
      <c r="DK25" s="1"/>
      <c r="DL25" s="1"/>
      <c r="DM25" s="1"/>
      <c r="DN25" s="1"/>
      <c r="DO25" s="1"/>
      <c r="DP25" s="1"/>
      <c r="DQ25" s="1"/>
      <c r="DR25" s="1"/>
      <c r="DS25" s="1"/>
      <c r="DT25" s="1"/>
      <c r="DU25" s="1"/>
      <c r="DV25" s="1"/>
      <c r="DW25" s="1"/>
      <c r="DX25" s="1"/>
      <c r="DY25" s="1"/>
      <c r="DZ25" s="1"/>
      <c r="EA25" s="1"/>
      <c r="EB25" s="1"/>
      <c r="EC25" s="1"/>
      <c r="ED25" s="1"/>
      <c r="EE25" s="1"/>
      <c r="EF25" s="1"/>
    </row>
    <row r="26" spans="1:136" ht="15" customHeight="1" x14ac:dyDescent="0.25">
      <c r="A26" s="24" t="s">
        <v>53</v>
      </c>
      <c r="B26" s="25"/>
      <c r="C26" s="25" t="s">
        <v>9</v>
      </c>
      <c r="D26" s="28"/>
      <c r="E26" s="25"/>
      <c r="F26" s="1"/>
      <c r="G26" s="1"/>
      <c r="H26" s="17" t="s">
        <v>1</v>
      </c>
      <c r="I26" s="17" t="s">
        <v>337</v>
      </c>
      <c r="J26" s="17" t="s">
        <v>338</v>
      </c>
      <c r="K26" s="18" t="s">
        <v>3</v>
      </c>
      <c r="L26" s="26" t="s">
        <v>4</v>
      </c>
      <c r="M26" s="18" t="s">
        <v>5</v>
      </c>
      <c r="N26" s="1"/>
      <c r="V26" s="1"/>
      <c r="W26" s="1"/>
      <c r="X26" s="16" t="s">
        <v>184</v>
      </c>
      <c r="Y26" s="16" t="s">
        <v>373</v>
      </c>
      <c r="Z26" s="16" t="s">
        <v>372</v>
      </c>
      <c r="AA26" s="16" t="s">
        <v>332</v>
      </c>
      <c r="AB26" s="16">
        <f>Config!$J$33</f>
        <v>1.4999999999999999E-4</v>
      </c>
      <c r="AC26" s="16">
        <f>Config!$J$28+Config!$B$11*Config!$J$30*(Config!$J$33-Config!$J$32)</f>
        <v>1.801625</v>
      </c>
      <c r="AD26" s="1"/>
      <c r="AE26" s="1"/>
      <c r="AF26" s="1"/>
      <c r="AG26" s="1"/>
      <c r="AH26" s="1"/>
      <c r="AO26" s="1"/>
      <c r="AP26" s="1"/>
      <c r="AQ26" s="1"/>
      <c r="AR26" s="1"/>
      <c r="AS26" s="1"/>
      <c r="AT26" s="1"/>
      <c r="AU26" s="1"/>
      <c r="AV26" s="1"/>
      <c r="AW26" s="1"/>
      <c r="AX26" s="1"/>
      <c r="AY26" s="1"/>
      <c r="AZ26" s="1"/>
      <c r="BA26" s="1"/>
      <c r="BB26" s="1"/>
      <c r="BC26" s="1"/>
      <c r="BD26" s="1"/>
      <c r="BE26" s="1"/>
      <c r="BF26" s="1"/>
      <c r="BG26" s="1"/>
      <c r="BH26" s="1"/>
      <c r="BI26" s="1"/>
      <c r="BJ26" s="1"/>
      <c r="BK26" s="1"/>
      <c r="BL26" s="1"/>
      <c r="BM26" s="1"/>
      <c r="BN26" s="1"/>
      <c r="BO26" s="1"/>
      <c r="BP26" s="1"/>
      <c r="BQ26" s="1"/>
      <c r="BR26" s="1"/>
      <c r="BS26" s="1">
        <f t="shared" si="0"/>
        <v>0</v>
      </c>
      <c r="BT26" s="1"/>
      <c r="BU26" s="1"/>
      <c r="BV26" s="1"/>
      <c r="BW26" s="1"/>
      <c r="BX26" s="1"/>
      <c r="BY26" s="1"/>
      <c r="BZ26" s="1"/>
      <c r="CA26" s="1"/>
      <c r="CB26" s="1"/>
      <c r="CC26" s="1"/>
      <c r="CD26" s="1"/>
      <c r="CE26" s="1"/>
      <c r="CF26" s="1"/>
      <c r="CG26" s="1"/>
      <c r="CH26" s="1"/>
      <c r="CI26" s="1"/>
      <c r="CJ26" s="1"/>
      <c r="CK26" s="1"/>
      <c r="CL26" s="1"/>
      <c r="CM26" s="1"/>
      <c r="CN26" s="1"/>
      <c r="CO26" s="1"/>
      <c r="CP26" s="1"/>
      <c r="CQ26" s="1"/>
      <c r="CR26" s="1"/>
      <c r="CS26" s="1"/>
      <c r="CT26" s="1"/>
      <c r="CU26" s="1"/>
      <c r="CV26" s="1"/>
      <c r="CW26" s="1"/>
      <c r="CX26" s="1"/>
      <c r="CY26" s="1"/>
      <c r="CZ26" s="1"/>
      <c r="DA26" s="1"/>
      <c r="DB26" s="1"/>
      <c r="DC26" s="1"/>
      <c r="DD26" s="1"/>
      <c r="DE26" s="1"/>
      <c r="DF26" s="1"/>
      <c r="DG26" s="1"/>
      <c r="DH26" s="1"/>
      <c r="DI26" s="1"/>
      <c r="DJ26" s="1"/>
      <c r="DK26" s="1"/>
      <c r="DL26" s="1"/>
      <c r="DM26" s="1"/>
      <c r="DN26" s="1"/>
      <c r="DO26" s="1"/>
      <c r="DP26" s="1"/>
      <c r="DQ26" s="1"/>
      <c r="DR26" s="1"/>
      <c r="DS26" s="1"/>
      <c r="DT26" s="1"/>
      <c r="DU26" s="1"/>
      <c r="DV26" s="1"/>
      <c r="DW26" s="1"/>
      <c r="DX26" s="1"/>
      <c r="DY26" s="1"/>
      <c r="DZ26" s="1"/>
      <c r="EA26" s="1"/>
      <c r="EB26" s="1"/>
      <c r="EC26" s="1"/>
      <c r="ED26" s="1"/>
      <c r="EE26" s="1"/>
      <c r="EF26" s="1"/>
    </row>
    <row r="27" spans="1:136" ht="15" customHeight="1" x14ac:dyDescent="0.25">
      <c r="A27" s="20" t="s">
        <v>54</v>
      </c>
      <c r="B27" s="21" t="s">
        <v>55</v>
      </c>
      <c r="C27" s="22" t="s">
        <v>9</v>
      </c>
      <c r="D27" s="27" t="s">
        <v>56</v>
      </c>
      <c r="E27" s="55" t="s">
        <v>1795</v>
      </c>
      <c r="F27" s="1"/>
      <c r="G27" s="1"/>
      <c r="H27" s="20" t="s">
        <v>349</v>
      </c>
      <c r="I27" s="21">
        <v>15.5</v>
      </c>
      <c r="J27" s="21">
        <v>1.1000000000000001</v>
      </c>
      <c r="K27" s="22" t="str">
        <f>INDEX(rngUnitSettings,MATCH("Stress",INDEX(rngUnitSettings,,1),0),2)</f>
        <v>MPa</v>
      </c>
      <c r="L27" s="27" t="s">
        <v>350</v>
      </c>
      <c r="M27" s="55" t="s">
        <v>1795</v>
      </c>
      <c r="N27" s="1"/>
      <c r="V27" s="1"/>
      <c r="W27" s="1"/>
      <c r="X27" s="16" t="s">
        <v>374</v>
      </c>
      <c r="Y27" s="16" t="s">
        <v>369</v>
      </c>
      <c r="Z27" s="16" t="s">
        <v>370</v>
      </c>
      <c r="AA27" s="16" t="s">
        <v>331</v>
      </c>
      <c r="AB27" s="16">
        <f>-Config!$I$22</f>
        <v>-2.5000000000000001E-2</v>
      </c>
      <c r="AC27" s="16">
        <f>-(Config!$I$19+Config!$B$11*Config!$I$21*(Config!$I$22-Config!$I$19/Config!$I$21))</f>
        <v>-354.65</v>
      </c>
      <c r="AD27" s="1"/>
      <c r="AE27" s="1"/>
      <c r="AF27" s="1"/>
      <c r="AG27" s="1"/>
      <c r="AH27" s="1"/>
      <c r="AO27" s="1"/>
      <c r="AP27" s="1"/>
      <c r="AQ27" s="1"/>
      <c r="AR27" s="1"/>
      <c r="AS27" s="1"/>
      <c r="AT27" s="1"/>
      <c r="AU27" s="1"/>
      <c r="AV27" s="1"/>
      <c r="AW27" s="1"/>
      <c r="AX27" s="1"/>
      <c r="AY27" s="1"/>
      <c r="AZ27" s="1"/>
      <c r="BA27" s="1"/>
      <c r="BB27" s="1"/>
      <c r="BC27" s="1"/>
      <c r="BD27" s="1"/>
      <c r="BE27" s="1"/>
      <c r="BF27" s="1"/>
      <c r="BG27" s="1"/>
      <c r="BH27" s="1"/>
      <c r="BI27" s="1"/>
      <c r="BJ27" s="1"/>
      <c r="BK27" s="1"/>
      <c r="BL27" s="1"/>
      <c r="BM27" s="1"/>
      <c r="BN27" s="1"/>
      <c r="BO27" s="1"/>
      <c r="BP27" s="1"/>
      <c r="BQ27" s="1"/>
      <c r="BR27" s="1"/>
      <c r="BS27" s="1">
        <f t="shared" si="0"/>
        <v>0</v>
      </c>
      <c r="BT27" s="1"/>
      <c r="BU27" s="1"/>
      <c r="BV27" s="1"/>
      <c r="BW27" s="1"/>
      <c r="BX27" s="1"/>
      <c r="BY27" s="1"/>
      <c r="BZ27" s="1"/>
      <c r="CA27" s="1"/>
      <c r="CB27" s="1"/>
      <c r="CC27" s="1"/>
      <c r="CD27" s="1"/>
      <c r="CE27" s="1"/>
      <c r="CF27" s="1"/>
      <c r="CG27" s="1"/>
      <c r="CH27" s="1"/>
      <c r="CI27" s="1"/>
      <c r="CJ27" s="1"/>
      <c r="CK27" s="1"/>
      <c r="CL27" s="1"/>
      <c r="CM27" s="1"/>
      <c r="CN27" s="1"/>
      <c r="CO27" s="1"/>
      <c r="CP27" s="1"/>
      <c r="CQ27" s="1"/>
      <c r="CR27" s="1"/>
      <c r="CS27" s="1"/>
      <c r="CT27" s="1"/>
      <c r="CU27" s="1"/>
      <c r="CV27" s="1"/>
      <c r="CW27" s="1"/>
      <c r="CX27" s="1"/>
      <c r="CY27" s="1"/>
      <c r="CZ27" s="1"/>
      <c r="DA27" s="1"/>
      <c r="DB27" s="1"/>
      <c r="DC27" s="1"/>
      <c r="DD27" s="1"/>
      <c r="DE27" s="1"/>
      <c r="DF27" s="1"/>
      <c r="DG27" s="1"/>
      <c r="DH27" s="1"/>
      <c r="DI27" s="1"/>
      <c r="DJ27" s="1"/>
      <c r="DK27" s="1"/>
      <c r="DL27" s="1"/>
      <c r="DM27" s="1"/>
      <c r="DN27" s="1"/>
      <c r="DO27" s="1"/>
      <c r="DP27" s="1"/>
      <c r="DQ27" s="1"/>
      <c r="DR27" s="1"/>
      <c r="DS27" s="1"/>
      <c r="DT27" s="1"/>
      <c r="DU27" s="1"/>
      <c r="DV27" s="1"/>
      <c r="DW27" s="1"/>
      <c r="DX27" s="1"/>
      <c r="DY27" s="1"/>
      <c r="DZ27" s="1"/>
      <c r="EA27" s="1"/>
      <c r="EB27" s="1"/>
      <c r="EC27" s="1"/>
      <c r="ED27" s="1"/>
      <c r="EE27" s="1"/>
      <c r="EF27" s="1"/>
    </row>
    <row r="28" spans="1:136" ht="15" customHeight="1" x14ac:dyDescent="0.25">
      <c r="A28" s="20" t="s">
        <v>57</v>
      </c>
      <c r="B28" s="21">
        <v>80</v>
      </c>
      <c r="C28" s="22" t="s">
        <v>46</v>
      </c>
      <c r="D28" s="27" t="s">
        <v>58</v>
      </c>
      <c r="E28" s="55" t="s">
        <v>1795</v>
      </c>
      <c r="F28" s="1"/>
      <c r="G28" s="1"/>
      <c r="H28" s="20" t="s">
        <v>351</v>
      </c>
      <c r="I28" s="21">
        <v>22</v>
      </c>
      <c r="J28" s="21">
        <v>1.8</v>
      </c>
      <c r="K28" s="22" t="str">
        <f>INDEX(rngUnitSettings,MATCH("Stress",INDEX(rngUnitSettings,,1),0),2)</f>
        <v>MPa</v>
      </c>
      <c r="L28" s="27" t="s">
        <v>352</v>
      </c>
      <c r="M28" s="55" t="s">
        <v>1795</v>
      </c>
      <c r="N28" s="1"/>
      <c r="V28" s="1"/>
      <c r="W28" s="1"/>
      <c r="X28" s="16" t="s">
        <v>374</v>
      </c>
      <c r="Y28" s="16" t="s">
        <v>369</v>
      </c>
      <c r="Z28" s="16" t="s">
        <v>370</v>
      </c>
      <c r="AA28" s="16" t="s">
        <v>331</v>
      </c>
      <c r="AB28" s="16">
        <f>-Config!$I$19/Config!$I$21</f>
        <v>-1.75E-3</v>
      </c>
      <c r="AC28" s="16">
        <f>-Config!$I$19</f>
        <v>-350</v>
      </c>
      <c r="AD28" s="1"/>
      <c r="AE28" s="1"/>
      <c r="AF28" s="1"/>
      <c r="AG28" s="1"/>
      <c r="AH28" s="1"/>
      <c r="AO28" s="1"/>
      <c r="AP28" s="1"/>
      <c r="AQ28" s="1"/>
      <c r="AR28" s="1"/>
      <c r="AS28" s="1"/>
      <c r="AT28" s="1"/>
      <c r="AU28" s="1"/>
      <c r="AV28" s="1"/>
      <c r="AW28" s="1"/>
      <c r="AX28" s="1"/>
      <c r="AY28" s="1"/>
      <c r="AZ28" s="1"/>
      <c r="BA28" s="1"/>
      <c r="BB28" s="1"/>
      <c r="BC28" s="1"/>
      <c r="BD28" s="1"/>
      <c r="BE28" s="1"/>
      <c r="BF28" s="1"/>
      <c r="BG28" s="1"/>
      <c r="BH28" s="1"/>
      <c r="BI28" s="1"/>
      <c r="BJ28" s="1"/>
      <c r="BK28" s="1"/>
      <c r="BL28" s="1"/>
      <c r="BM28" s="1"/>
      <c r="BN28" s="1"/>
      <c r="BO28" s="1"/>
      <c r="BP28" s="1"/>
      <c r="BQ28" s="1"/>
      <c r="BR28" s="1"/>
      <c r="BS28" s="1">
        <f t="shared" si="0"/>
        <v>0</v>
      </c>
      <c r="BT28" s="1"/>
      <c r="BU28" s="1"/>
      <c r="BV28" s="1"/>
      <c r="BW28" s="1"/>
      <c r="BX28" s="1"/>
      <c r="BY28" s="1"/>
      <c r="BZ28" s="1"/>
      <c r="CA28" s="1"/>
      <c r="CB28" s="1"/>
      <c r="CC28" s="1"/>
      <c r="CD28" s="1"/>
      <c r="CE28" s="1"/>
      <c r="CF28" s="1"/>
      <c r="CG28" s="1"/>
      <c r="CH28" s="1"/>
      <c r="CI28" s="1"/>
      <c r="CJ28" s="1"/>
      <c r="CK28" s="1"/>
      <c r="CL28" s="1"/>
      <c r="CM28" s="1"/>
      <c r="CN28" s="1"/>
      <c r="CO28" s="1"/>
      <c r="CP28" s="1"/>
      <c r="CQ28" s="1"/>
      <c r="CR28" s="1"/>
      <c r="CS28" s="1"/>
      <c r="CT28" s="1"/>
      <c r="CU28" s="1"/>
      <c r="CV28" s="1"/>
      <c r="CW28" s="1"/>
      <c r="CX28" s="1"/>
      <c r="CY28" s="1"/>
      <c r="CZ28" s="1"/>
      <c r="DA28" s="1"/>
      <c r="DB28" s="1"/>
      <c r="DC28" s="1"/>
      <c r="DD28" s="1"/>
      <c r="DE28" s="1"/>
      <c r="DF28" s="1"/>
      <c r="DG28" s="1"/>
      <c r="DH28" s="1"/>
      <c r="DI28" s="1"/>
      <c r="DJ28" s="1"/>
      <c r="DK28" s="1"/>
      <c r="DL28" s="1"/>
      <c r="DM28" s="1"/>
      <c r="DN28" s="1"/>
      <c r="DO28" s="1"/>
      <c r="DP28" s="1"/>
      <c r="DQ28" s="1"/>
      <c r="DR28" s="1"/>
      <c r="DS28" s="1"/>
      <c r="DT28" s="1"/>
      <c r="DU28" s="1"/>
      <c r="DV28" s="1"/>
      <c r="DW28" s="1"/>
      <c r="DX28" s="1"/>
      <c r="DY28" s="1"/>
      <c r="DZ28" s="1"/>
      <c r="EA28" s="1"/>
      <c r="EB28" s="1"/>
      <c r="EC28" s="1"/>
      <c r="ED28" s="1"/>
      <c r="EE28" s="1"/>
      <c r="EF28" s="1"/>
    </row>
    <row r="29" spans="1:136" ht="15" customHeight="1" x14ac:dyDescent="0.25">
      <c r="A29" s="20" t="s">
        <v>59</v>
      </c>
      <c r="B29" s="21">
        <v>1</v>
      </c>
      <c r="C29" s="22" t="s">
        <v>46</v>
      </c>
      <c r="D29" s="27" t="s">
        <v>60</v>
      </c>
      <c r="E29" s="55" t="s">
        <v>1795</v>
      </c>
      <c r="F29" s="1"/>
      <c r="G29" s="1"/>
      <c r="H29" s="20" t="s">
        <v>353</v>
      </c>
      <c r="I29" s="21">
        <v>14.6</v>
      </c>
      <c r="J29" s="22" t="s">
        <v>9</v>
      </c>
      <c r="K29" s="22" t="str">
        <f>INDEX(rngUnitSettings,MATCH("Stress",INDEX(rngUnitSettings,,1),0),2)</f>
        <v>MPa</v>
      </c>
      <c r="L29" s="27" t="s">
        <v>354</v>
      </c>
      <c r="M29" s="55" t="s">
        <v>1795</v>
      </c>
      <c r="N29" s="1"/>
      <c r="V29" s="1"/>
      <c r="W29" s="1"/>
      <c r="X29" s="16" t="s">
        <v>374</v>
      </c>
      <c r="Y29" s="16" t="s">
        <v>369</v>
      </c>
      <c r="Z29" s="16" t="s">
        <v>370</v>
      </c>
      <c r="AA29" s="16" t="s">
        <v>371</v>
      </c>
      <c r="AB29" s="16">
        <v>0</v>
      </c>
      <c r="AC29" s="16">
        <v>0</v>
      </c>
      <c r="AD29" s="1"/>
      <c r="AE29" s="1"/>
      <c r="AF29" s="1"/>
      <c r="AG29" s="1"/>
      <c r="AH29" s="1"/>
      <c r="AO29" s="1"/>
      <c r="AP29" s="1"/>
      <c r="AQ29" s="1"/>
      <c r="AR29" s="1"/>
      <c r="AS29" s="1"/>
      <c r="AT29" s="1"/>
      <c r="AU29" s="1"/>
      <c r="AV29" s="1"/>
      <c r="AW29" s="1"/>
      <c r="AX29" s="1"/>
      <c r="AY29" s="1"/>
      <c r="AZ29" s="1"/>
      <c r="BA29" s="1"/>
      <c r="BB29" s="1"/>
      <c r="BC29" s="1"/>
      <c r="BD29" s="1"/>
      <c r="BE29" s="1"/>
      <c r="BF29" s="1"/>
      <c r="BG29" s="1"/>
      <c r="BH29" s="1"/>
      <c r="BI29" s="1"/>
      <c r="BJ29" s="1"/>
      <c r="BK29" s="1"/>
      <c r="BL29" s="1"/>
      <c r="BM29" s="1"/>
      <c r="BN29" s="1"/>
      <c r="BO29" s="1"/>
      <c r="BP29" s="1"/>
      <c r="BQ29" s="1"/>
      <c r="BR29" s="1"/>
      <c r="BS29" s="1">
        <f t="shared" si="0"/>
        <v>0</v>
      </c>
      <c r="BT29" s="1"/>
      <c r="BU29" s="1"/>
      <c r="BV29" s="1"/>
      <c r="BW29" s="1"/>
      <c r="BX29" s="1"/>
      <c r="BY29" s="1"/>
      <c r="BZ29" s="1"/>
      <c r="CA29" s="1"/>
      <c r="CB29" s="1"/>
      <c r="CC29" s="1"/>
      <c r="CD29" s="1"/>
      <c r="CE29" s="1"/>
      <c r="CF29" s="1"/>
      <c r="CG29" s="1"/>
      <c r="CH29" s="1"/>
      <c r="CI29" s="1"/>
      <c r="CJ29" s="1"/>
      <c r="CK29" s="1"/>
      <c r="CL29" s="1"/>
      <c r="CM29" s="1"/>
      <c r="CN29" s="1"/>
      <c r="CO29" s="1"/>
      <c r="CP29" s="1"/>
      <c r="CQ29" s="1"/>
      <c r="CR29" s="1"/>
      <c r="CS29" s="1"/>
      <c r="CT29" s="1"/>
      <c r="CU29" s="1"/>
      <c r="CV29" s="1"/>
      <c r="CW29" s="1"/>
      <c r="CX29" s="1"/>
      <c r="CY29" s="1"/>
      <c r="CZ29" s="1"/>
      <c r="DA29" s="1"/>
      <c r="DB29" s="1"/>
      <c r="DC29" s="1"/>
      <c r="DD29" s="1"/>
      <c r="DE29" s="1"/>
      <c r="DF29" s="1"/>
      <c r="DG29" s="1"/>
      <c r="DH29" s="1"/>
      <c r="DI29" s="1"/>
      <c r="DJ29" s="1"/>
      <c r="DK29" s="1"/>
      <c r="DL29" s="1"/>
      <c r="DM29" s="1"/>
      <c r="DN29" s="1"/>
      <c r="DO29" s="1"/>
      <c r="DP29" s="1"/>
      <c r="DQ29" s="1"/>
      <c r="DR29" s="1"/>
      <c r="DS29" s="1"/>
      <c r="DT29" s="1"/>
      <c r="DU29" s="1"/>
      <c r="DV29" s="1"/>
      <c r="DW29" s="1"/>
      <c r="DX29" s="1"/>
      <c r="DY29" s="1"/>
      <c r="DZ29" s="1"/>
      <c r="EA29" s="1"/>
      <c r="EB29" s="1"/>
      <c r="EC29" s="1"/>
      <c r="ED29" s="1"/>
      <c r="EE29" s="1"/>
      <c r="EF29" s="1"/>
    </row>
    <row r="30" spans="1:136" ht="15" customHeight="1" x14ac:dyDescent="0.25">
      <c r="A30" s="20" t="s">
        <v>61</v>
      </c>
      <c r="B30" s="21">
        <v>1E-4</v>
      </c>
      <c r="C30" s="22" t="str">
        <f>INDEX(rngUnitSettings,MATCH("Force",INDEX(rngUnitSettings,,1),0),2)</f>
        <v>tf</v>
      </c>
      <c r="D30" s="27" t="s">
        <v>62</v>
      </c>
      <c r="E30" s="55" t="s">
        <v>1795</v>
      </c>
      <c r="F30" s="1"/>
      <c r="G30" s="1"/>
      <c r="H30" s="20" t="s">
        <v>355</v>
      </c>
      <c r="I30" s="21">
        <v>32500</v>
      </c>
      <c r="J30" s="21">
        <v>32500</v>
      </c>
      <c r="K30" s="22" t="str">
        <f>INDEX(rngUnitSettings,MATCH("Stress",INDEX(rngUnitSettings,,1),0),2)</f>
        <v>MPa</v>
      </c>
      <c r="L30" s="27" t="s">
        <v>356</v>
      </c>
      <c r="M30" s="55" t="s">
        <v>1795</v>
      </c>
      <c r="N30" s="1"/>
      <c r="V30" s="1"/>
      <c r="W30" s="1"/>
      <c r="X30" s="16" t="s">
        <v>374</v>
      </c>
      <c r="Y30" s="16" t="s">
        <v>369</v>
      </c>
      <c r="Z30" s="16" t="s">
        <v>370</v>
      </c>
      <c r="AA30" s="16" t="s">
        <v>332</v>
      </c>
      <c r="AB30" s="16">
        <f>Config!$J$19/Config!$J$21</f>
        <v>1.75E-3</v>
      </c>
      <c r="AC30" s="16">
        <f>Config!$J$19</f>
        <v>350</v>
      </c>
      <c r="AD30" s="1"/>
      <c r="AE30" s="1"/>
      <c r="AF30" s="1"/>
      <c r="AG30" s="1"/>
      <c r="AH30" s="1"/>
      <c r="AO30" s="1"/>
      <c r="AP30" s="1"/>
      <c r="AQ30" s="1"/>
      <c r="AR30" s="1"/>
      <c r="AS30" s="1"/>
      <c r="AT30" s="1"/>
      <c r="AU30" s="1"/>
      <c r="AV30" s="1"/>
      <c r="AW30" s="1"/>
      <c r="AX30" s="1"/>
      <c r="AY30" s="1"/>
      <c r="AZ30" s="1"/>
      <c r="BA30" s="1"/>
      <c r="BB30" s="1"/>
      <c r="BC30" s="1"/>
      <c r="BD30" s="1"/>
      <c r="BE30" s="1"/>
      <c r="BF30" s="1"/>
      <c r="BG30" s="1"/>
      <c r="BH30" s="1"/>
      <c r="BI30" s="1"/>
      <c r="BJ30" s="1"/>
      <c r="BK30" s="1"/>
      <c r="BL30" s="1"/>
      <c r="BM30" s="1"/>
      <c r="BN30" s="1"/>
      <c r="BO30" s="1"/>
      <c r="BP30" s="1"/>
      <c r="BQ30" s="1"/>
      <c r="BR30" s="1"/>
      <c r="BS30" s="1">
        <f t="shared" si="0"/>
        <v>0</v>
      </c>
      <c r="BT30" s="1"/>
      <c r="BU30" s="1"/>
      <c r="BV30" s="1"/>
      <c r="BW30" s="1"/>
      <c r="BX30" s="1"/>
      <c r="BY30" s="1"/>
      <c r="BZ30" s="1"/>
      <c r="CA30" s="1"/>
      <c r="CB30" s="1"/>
      <c r="CC30" s="1"/>
      <c r="CD30" s="1"/>
      <c r="CE30" s="1"/>
      <c r="CF30" s="1"/>
      <c r="CG30" s="1"/>
      <c r="CH30" s="1"/>
      <c r="CI30" s="1"/>
      <c r="CJ30" s="1"/>
      <c r="CK30" s="1"/>
      <c r="CL30" s="1"/>
      <c r="CM30" s="1"/>
      <c r="CN30" s="1"/>
      <c r="CO30" s="1"/>
      <c r="CP30" s="1"/>
      <c r="CQ30" s="1"/>
      <c r="CR30" s="1"/>
      <c r="CS30" s="1"/>
      <c r="CT30" s="1"/>
      <c r="CU30" s="1"/>
      <c r="CV30" s="1"/>
      <c r="CW30" s="1"/>
      <c r="CX30" s="1"/>
      <c r="CY30" s="1"/>
      <c r="CZ30" s="1"/>
      <c r="DA30" s="1"/>
      <c r="DB30" s="1"/>
      <c r="DC30" s="1"/>
      <c r="DD30" s="1"/>
      <c r="DE30" s="1"/>
      <c r="DF30" s="1"/>
      <c r="DG30" s="1"/>
      <c r="DH30" s="1"/>
      <c r="DI30" s="1"/>
      <c r="DJ30" s="1"/>
      <c r="DK30" s="1"/>
      <c r="DL30" s="1"/>
      <c r="DM30" s="1"/>
      <c r="DN30" s="1"/>
      <c r="DO30" s="1"/>
      <c r="DP30" s="1"/>
      <c r="DQ30" s="1"/>
      <c r="DR30" s="1"/>
      <c r="DS30" s="1"/>
      <c r="DT30" s="1"/>
      <c r="DU30" s="1"/>
      <c r="DV30" s="1"/>
      <c r="DW30" s="1"/>
      <c r="DX30" s="1"/>
      <c r="DY30" s="1"/>
      <c r="DZ30" s="1"/>
      <c r="EA30" s="1"/>
      <c r="EB30" s="1"/>
      <c r="EC30" s="1"/>
      <c r="ED30" s="1"/>
      <c r="EE30" s="1"/>
      <c r="EF30" s="1"/>
    </row>
    <row r="31" spans="1:136" ht="15" customHeight="1" x14ac:dyDescent="0.25">
      <c r="A31" s="20" t="s">
        <v>63</v>
      </c>
      <c r="B31" s="21">
        <v>1E-4</v>
      </c>
      <c r="C31" s="22" t="str">
        <f>INDEX(rngUnitSettings,MATCH("Moment",INDEX(rngUnitSettings,,1),0),2)</f>
        <v>tf*m</v>
      </c>
      <c r="D31" s="27" t="s">
        <v>64</v>
      </c>
      <c r="E31" s="55" t="s">
        <v>1795</v>
      </c>
      <c r="F31" s="1"/>
      <c r="G31" s="1"/>
      <c r="H31" s="20" t="s">
        <v>357</v>
      </c>
      <c r="I31" s="21">
        <v>1.5E-3</v>
      </c>
      <c r="J31" s="21">
        <v>8.0000000000000007E-5</v>
      </c>
      <c r="K31" s="22" t="s">
        <v>9</v>
      </c>
      <c r="L31" s="27" t="s">
        <v>358</v>
      </c>
      <c r="M31" s="55" t="s">
        <v>1795</v>
      </c>
      <c r="N31" s="1"/>
      <c r="V31" s="1"/>
      <c r="W31" s="1"/>
      <c r="X31" s="16" t="s">
        <v>374</v>
      </c>
      <c r="Y31" s="16" t="s">
        <v>369</v>
      </c>
      <c r="Z31" s="16" t="s">
        <v>370</v>
      </c>
      <c r="AA31" s="16" t="s">
        <v>332</v>
      </c>
      <c r="AB31" s="16">
        <f>Config!$J$22</f>
        <v>2.5000000000000001E-2</v>
      </c>
      <c r="AC31" s="16">
        <f>Config!$J$19+Config!$B$11*Config!$J$21*(Config!$J$22-Config!$J$19/Config!$J$21)</f>
        <v>354.65</v>
      </c>
      <c r="AD31" s="1"/>
      <c r="AE31" s="1"/>
      <c r="AF31" s="1"/>
      <c r="AG31" s="1"/>
      <c r="AH31" s="1"/>
      <c r="AO31" s="1"/>
      <c r="AP31" s="1"/>
      <c r="AQ31" s="1"/>
      <c r="AR31" s="1"/>
      <c r="AS31" s="1"/>
      <c r="AT31" s="1"/>
      <c r="AU31" s="1"/>
      <c r="AV31" s="1"/>
      <c r="AW31" s="1"/>
      <c r="AX31" s="1"/>
      <c r="AY31" s="1"/>
      <c r="AZ31" s="1"/>
      <c r="BA31" s="1"/>
      <c r="BB31" s="1"/>
      <c r="BC31" s="1"/>
      <c r="BD31" s="1"/>
      <c r="BE31" s="1"/>
      <c r="BF31" s="1"/>
      <c r="BG31" s="1"/>
      <c r="BH31" s="1"/>
      <c r="BI31" s="1"/>
      <c r="BJ31" s="1"/>
      <c r="BK31" s="1"/>
      <c r="BL31" s="1"/>
      <c r="BM31" s="1"/>
      <c r="BN31" s="1"/>
      <c r="BO31" s="1"/>
      <c r="BP31" s="1"/>
      <c r="BQ31" s="1"/>
      <c r="BR31" s="1"/>
      <c r="BS31" s="1">
        <f t="shared" si="0"/>
        <v>0</v>
      </c>
      <c r="BT31" s="1"/>
      <c r="BU31" s="1"/>
      <c r="BV31" s="1"/>
      <c r="BW31" s="1"/>
      <c r="BX31" s="1"/>
      <c r="BY31" s="1"/>
      <c r="BZ31" s="1"/>
      <c r="CA31" s="1"/>
      <c r="CB31" s="1"/>
      <c r="CC31" s="1"/>
      <c r="CD31" s="1"/>
      <c r="CE31" s="1"/>
      <c r="CF31" s="1"/>
      <c r="CG31" s="1"/>
      <c r="CH31" s="1"/>
      <c r="CI31" s="1"/>
      <c r="CJ31" s="1"/>
      <c r="CK31" s="1"/>
      <c r="CL31" s="1"/>
      <c r="CM31" s="1"/>
      <c r="CN31" s="1"/>
      <c r="CO31" s="1"/>
      <c r="CP31" s="1"/>
      <c r="CQ31" s="1"/>
      <c r="CR31" s="1"/>
      <c r="CS31" s="1"/>
      <c r="CT31" s="1"/>
      <c r="CU31" s="1"/>
      <c r="CV31" s="1"/>
      <c r="CW31" s="1"/>
      <c r="CX31" s="1"/>
      <c r="CY31" s="1"/>
      <c r="CZ31" s="1"/>
      <c r="DA31" s="1"/>
      <c r="DB31" s="1"/>
      <c r="DC31" s="1"/>
      <c r="DD31" s="1"/>
      <c r="DE31" s="1"/>
      <c r="DF31" s="1"/>
      <c r="DG31" s="1"/>
      <c r="DH31" s="1"/>
      <c r="DI31" s="1"/>
      <c r="DJ31" s="1"/>
      <c r="DK31" s="1"/>
      <c r="DL31" s="1"/>
      <c r="DM31" s="1"/>
      <c r="DN31" s="1"/>
      <c r="DO31" s="1"/>
      <c r="DP31" s="1"/>
      <c r="DQ31" s="1"/>
      <c r="DR31" s="1"/>
      <c r="DS31" s="1"/>
      <c r="DT31" s="1"/>
      <c r="DU31" s="1"/>
      <c r="DV31" s="1"/>
      <c r="DW31" s="1"/>
      <c r="DX31" s="1"/>
      <c r="DY31" s="1"/>
      <c r="DZ31" s="1"/>
      <c r="EA31" s="1"/>
      <c r="EB31" s="1"/>
      <c r="EC31" s="1"/>
      <c r="ED31" s="1"/>
      <c r="EE31" s="1"/>
      <c r="EF31" s="1"/>
    </row>
    <row r="32" spans="1:136" ht="15" customHeight="1" x14ac:dyDescent="0.25">
      <c r="A32" s="20" t="s">
        <v>65</v>
      </c>
      <c r="B32" s="21">
        <v>1E-4</v>
      </c>
      <c r="C32" s="22" t="str">
        <f>INDEX(rngUnitSettings,MATCH("Moment",INDEX(rngUnitSettings,,1),0),2)</f>
        <v>tf*m</v>
      </c>
      <c r="D32" s="27" t="s">
        <v>66</v>
      </c>
      <c r="E32" s="55" t="s">
        <v>1795</v>
      </c>
      <c r="F32" s="1"/>
      <c r="G32" s="1"/>
      <c r="H32" s="20" t="s">
        <v>359</v>
      </c>
      <c r="I32" s="21">
        <v>2E-3</v>
      </c>
      <c r="J32" s="21">
        <v>1E-4</v>
      </c>
      <c r="K32" s="22" t="s">
        <v>9</v>
      </c>
      <c r="L32" s="27" t="s">
        <v>360</v>
      </c>
      <c r="M32" s="55" t="s">
        <v>1795</v>
      </c>
      <c r="N32" s="1"/>
      <c r="V32" s="1"/>
      <c r="W32" s="1"/>
      <c r="X32" s="16" t="s">
        <v>374</v>
      </c>
      <c r="Y32" s="16" t="s">
        <v>369</v>
      </c>
      <c r="Z32" s="16" t="s">
        <v>372</v>
      </c>
      <c r="AA32" s="16" t="s">
        <v>331</v>
      </c>
      <c r="AB32" s="16">
        <f>-Config!$I$23</f>
        <v>-1.4999999999999999E-2</v>
      </c>
      <c r="AC32" s="16">
        <f>-(1.1*Config!$I$19+Config!$B$11*Config!$I$21*(Config!$I$23-(2*(Config!$I$19/Config!$I$21+0.002)-(0.9*Config!$I$19/Config!$I$21))))</f>
        <v>-386.81500000000005</v>
      </c>
      <c r="AD32" s="1"/>
      <c r="AE32" s="1"/>
      <c r="AF32" s="1"/>
      <c r="AG32" s="1"/>
      <c r="AH32" s="1"/>
      <c r="AO32" s="1"/>
      <c r="AP32" s="1"/>
      <c r="AQ32" s="1"/>
      <c r="AR32" s="1"/>
      <c r="AS32" s="1"/>
      <c r="AT32" s="1"/>
      <c r="AU32" s="1"/>
      <c r="AV32" s="1"/>
      <c r="AW32" s="1"/>
      <c r="AX32" s="1"/>
      <c r="AY32" s="1"/>
      <c r="AZ32" s="1"/>
      <c r="BA32" s="1"/>
      <c r="BB32" s="1"/>
      <c r="BC32" s="1"/>
      <c r="BD32" s="1"/>
      <c r="BE32" s="1"/>
      <c r="BF32" s="1"/>
      <c r="BG32" s="1"/>
      <c r="BH32" s="1"/>
      <c r="BI32" s="1"/>
      <c r="BJ32" s="1"/>
      <c r="BK32" s="1"/>
      <c r="BL32" s="1"/>
      <c r="BM32" s="1"/>
      <c r="BN32" s="1"/>
      <c r="BO32" s="1"/>
      <c r="BP32" s="1"/>
      <c r="BQ32" s="1"/>
      <c r="BR32" s="1"/>
      <c r="BS32" s="1"/>
      <c r="BT32" s="1"/>
      <c r="BU32" s="1"/>
      <c r="BV32" s="1"/>
      <c r="BW32" s="1"/>
      <c r="BX32" s="1"/>
      <c r="BY32" s="1"/>
      <c r="BZ32" s="1"/>
      <c r="CA32" s="1"/>
      <c r="CB32" s="1"/>
      <c r="CC32" s="1"/>
      <c r="CD32" s="1"/>
      <c r="CE32" s="1"/>
      <c r="CF32" s="1"/>
      <c r="CG32" s="1"/>
      <c r="CH32" s="1"/>
      <c r="CI32" s="1"/>
      <c r="CJ32" s="1"/>
      <c r="CK32" s="1"/>
      <c r="CL32" s="1"/>
      <c r="CM32" s="1"/>
      <c r="CN32" s="1"/>
      <c r="CO32" s="1"/>
      <c r="CP32" s="1"/>
      <c r="CQ32" s="1"/>
      <c r="CR32" s="1"/>
      <c r="CS32" s="1"/>
      <c r="CT32" s="1"/>
      <c r="CU32" s="1"/>
      <c r="CV32" s="1"/>
      <c r="CW32" s="1"/>
      <c r="CX32" s="1"/>
      <c r="CY32" s="1"/>
      <c r="CZ32" s="1"/>
      <c r="DA32" s="1"/>
      <c r="DB32" s="1"/>
      <c r="DC32" s="1"/>
      <c r="DD32" s="1"/>
      <c r="DE32" s="1"/>
      <c r="DF32" s="1"/>
      <c r="DG32" s="1"/>
      <c r="DH32" s="1"/>
      <c r="DI32" s="1"/>
      <c r="DJ32" s="1"/>
      <c r="DK32" s="1"/>
      <c r="DL32" s="1"/>
      <c r="DM32" s="1"/>
      <c r="DN32" s="1"/>
      <c r="DO32" s="1"/>
      <c r="DP32" s="1"/>
      <c r="DQ32" s="1"/>
      <c r="DR32" s="1"/>
      <c r="DS32" s="1"/>
      <c r="DT32" s="1"/>
      <c r="DU32" s="1"/>
      <c r="DV32" s="1"/>
      <c r="DW32" s="1"/>
      <c r="DX32" s="1"/>
      <c r="DY32" s="1"/>
      <c r="DZ32" s="1"/>
      <c r="EA32" s="1"/>
      <c r="EB32" s="1"/>
      <c r="EC32" s="1"/>
      <c r="ED32" s="1"/>
      <c r="EE32" s="1"/>
      <c r="EF32" s="1"/>
    </row>
    <row r="33" spans="1:136" ht="15" customHeight="1" x14ac:dyDescent="0.25">
      <c r="A33" s="24" t="s">
        <v>67</v>
      </c>
      <c r="B33" s="25"/>
      <c r="C33" s="25" t="s">
        <v>9</v>
      </c>
      <c r="D33" s="28"/>
      <c r="E33" s="25"/>
      <c r="F33" s="1"/>
      <c r="G33" s="1"/>
      <c r="H33" s="20" t="s">
        <v>361</v>
      </c>
      <c r="I33" s="21">
        <v>3.5000000000000001E-3</v>
      </c>
      <c r="J33" s="21">
        <v>1.4999999999999999E-4</v>
      </c>
      <c r="K33" s="22" t="s">
        <v>9</v>
      </c>
      <c r="L33" s="27" t="s">
        <v>362</v>
      </c>
      <c r="M33" s="55" t="s">
        <v>1795</v>
      </c>
      <c r="N33" s="1"/>
      <c r="V33" s="1"/>
      <c r="W33" s="1"/>
      <c r="X33" s="16" t="s">
        <v>374</v>
      </c>
      <c r="Y33" s="16" t="s">
        <v>369</v>
      </c>
      <c r="Z33" s="16" t="s">
        <v>372</v>
      </c>
      <c r="AA33" s="16" t="s">
        <v>331</v>
      </c>
      <c r="AB33" s="16">
        <f>-(2*(Config!$I$19/Config!$I$21+0.002)-(0.9*Config!$I$19/Config!$I$21))</f>
        <v>-5.9249999999999997E-3</v>
      </c>
      <c r="AC33" s="16">
        <f>-1.1*Config!$I$19</f>
        <v>-385.00000000000006</v>
      </c>
      <c r="AD33" s="1"/>
      <c r="AE33" s="1"/>
      <c r="AF33" s="1"/>
      <c r="AG33" s="1"/>
      <c r="AH33" s="1"/>
      <c r="AO33" s="1"/>
      <c r="AP33" s="1"/>
      <c r="AQ33" s="1"/>
      <c r="AR33" s="1"/>
      <c r="AS33" s="1"/>
      <c r="AT33" s="1"/>
      <c r="AU33" s="1"/>
      <c r="AV33" s="1"/>
      <c r="AW33" s="1"/>
      <c r="AX33" s="1"/>
      <c r="AY33" s="1"/>
      <c r="AZ33" s="1"/>
      <c r="BA33" s="1"/>
      <c r="BB33" s="1"/>
      <c r="BC33" s="1"/>
      <c r="BD33" s="1"/>
      <c r="BE33" s="1"/>
      <c r="BF33" s="1"/>
      <c r="BG33" s="1"/>
      <c r="BH33" s="1"/>
      <c r="BI33" s="1"/>
      <c r="BJ33" s="1"/>
      <c r="BK33" s="1"/>
      <c r="BL33" s="1"/>
      <c r="BM33" s="1"/>
      <c r="BN33" s="1"/>
      <c r="BO33" s="1"/>
      <c r="BP33" s="1"/>
      <c r="BQ33" s="1"/>
      <c r="BR33" s="1"/>
      <c r="BS33" s="1"/>
      <c r="BT33" s="1"/>
      <c r="BU33" s="1"/>
      <c r="BV33" s="1"/>
      <c r="BW33" s="1"/>
      <c r="BX33" s="1"/>
      <c r="BY33" s="1"/>
      <c r="BZ33" s="1"/>
      <c r="CA33" s="1"/>
      <c r="CB33" s="1"/>
      <c r="CC33" s="1"/>
      <c r="CD33" s="1"/>
      <c r="CE33" s="1"/>
      <c r="CF33" s="1"/>
      <c r="CG33" s="1"/>
      <c r="CH33" s="1"/>
      <c r="CI33" s="1"/>
      <c r="CJ33" s="1"/>
      <c r="CK33" s="1"/>
      <c r="CL33" s="1"/>
      <c r="CM33" s="1"/>
      <c r="CN33" s="1"/>
      <c r="CO33" s="1"/>
      <c r="CP33" s="1"/>
      <c r="CQ33" s="1"/>
      <c r="CR33" s="1"/>
      <c r="CS33" s="1"/>
      <c r="CT33" s="1"/>
      <c r="CU33" s="1"/>
      <c r="CV33" s="1"/>
      <c r="CW33" s="1"/>
      <c r="CX33" s="1"/>
      <c r="CY33" s="1"/>
      <c r="CZ33" s="1"/>
      <c r="DA33" s="1"/>
      <c r="DB33" s="1"/>
      <c r="DC33" s="1"/>
      <c r="DD33" s="1"/>
      <c r="DE33" s="1"/>
      <c r="DF33" s="1"/>
      <c r="DG33" s="1"/>
      <c r="DH33" s="1"/>
      <c r="DI33" s="1"/>
      <c r="DJ33" s="1"/>
      <c r="DK33" s="1"/>
      <c r="DL33" s="1"/>
      <c r="DM33" s="1"/>
      <c r="DN33" s="1"/>
      <c r="DO33" s="1"/>
      <c r="DP33" s="1"/>
      <c r="DQ33" s="1"/>
      <c r="DR33" s="1"/>
      <c r="DS33" s="1"/>
      <c r="DT33" s="1"/>
      <c r="DU33" s="1"/>
      <c r="DV33" s="1"/>
      <c r="DW33" s="1"/>
      <c r="DX33" s="1"/>
      <c r="DY33" s="1"/>
      <c r="DZ33" s="1"/>
      <c r="EA33" s="1"/>
      <c r="EB33" s="1"/>
      <c r="EC33" s="1"/>
      <c r="ED33" s="1"/>
      <c r="EE33" s="1"/>
      <c r="EF33" s="1"/>
    </row>
    <row r="34" spans="1:136" ht="15" customHeight="1" x14ac:dyDescent="0.25">
      <c r="A34" s="20" t="s">
        <v>68</v>
      </c>
      <c r="B34" s="21">
        <v>2</v>
      </c>
      <c r="C34" s="22" t="s">
        <v>46</v>
      </c>
      <c r="D34" s="27" t="s">
        <v>69</v>
      </c>
      <c r="E34" s="55" t="s">
        <v>1795</v>
      </c>
      <c r="F34" s="1"/>
      <c r="G34" s="1"/>
      <c r="H34" s="1"/>
      <c r="I34" s="1"/>
      <c r="J34" s="1"/>
      <c r="K34" s="1"/>
      <c r="L34" s="1"/>
      <c r="M34" s="1"/>
      <c r="N34" s="1"/>
      <c r="O34" s="1"/>
      <c r="P34" s="1"/>
      <c r="Q34" s="1"/>
      <c r="R34" s="1"/>
      <c r="S34" s="1"/>
      <c r="T34" s="1"/>
      <c r="U34" s="1"/>
      <c r="V34" s="1"/>
      <c r="W34" s="1"/>
      <c r="X34" s="16" t="s">
        <v>374</v>
      </c>
      <c r="Y34" s="16" t="s">
        <v>369</v>
      </c>
      <c r="Z34" s="16" t="s">
        <v>372</v>
      </c>
      <c r="AA34" s="16" t="s">
        <v>331</v>
      </c>
      <c r="AB34" s="16">
        <f>-(Config!$I$19/Config!$I$21+0.002)</f>
        <v>-3.7499999999999999E-3</v>
      </c>
      <c r="AC34" s="16">
        <f>-Config!$I$19</f>
        <v>-350</v>
      </c>
      <c r="AD34" s="1"/>
      <c r="AE34" s="1"/>
      <c r="AF34" s="1"/>
      <c r="AG34" s="1"/>
      <c r="AH34" s="1"/>
      <c r="AO34" s="1"/>
      <c r="AP34" s="1"/>
      <c r="AQ34" s="1"/>
      <c r="AR34" s="1"/>
      <c r="AS34" s="1"/>
      <c r="AT34" s="1"/>
      <c r="AU34" s="1"/>
      <c r="AV34" s="1"/>
      <c r="AW34" s="1"/>
      <c r="AX34" s="1"/>
      <c r="AY34" s="1"/>
      <c r="AZ34" s="1"/>
      <c r="BA34" s="1"/>
      <c r="BB34" s="1"/>
      <c r="BC34" s="1"/>
      <c r="BD34" s="1"/>
      <c r="BE34" s="1"/>
      <c r="BF34" s="1"/>
      <c r="BG34" s="1"/>
      <c r="BH34" s="1"/>
      <c r="BI34" s="1"/>
      <c r="BJ34" s="1"/>
      <c r="BK34" s="1"/>
      <c r="BL34" s="1"/>
      <c r="BM34" s="1"/>
      <c r="BN34" s="1"/>
      <c r="BO34" s="1"/>
      <c r="BP34" s="1"/>
      <c r="BQ34" s="1"/>
      <c r="BR34" s="1"/>
      <c r="BS34" s="1"/>
      <c r="BT34" s="1"/>
      <c r="BU34" s="1"/>
      <c r="BV34" s="1"/>
      <c r="BW34" s="1"/>
      <c r="BX34" s="1"/>
      <c r="BY34" s="1"/>
      <c r="BZ34" s="1"/>
      <c r="CA34" s="1"/>
      <c r="CB34" s="1"/>
      <c r="CC34" s="1"/>
      <c r="CD34" s="1"/>
      <c r="CE34" s="1"/>
      <c r="CF34" s="1"/>
      <c r="CG34" s="1"/>
      <c r="CH34" s="1"/>
      <c r="CI34" s="1"/>
      <c r="CJ34" s="1"/>
      <c r="CK34" s="1"/>
      <c r="CL34" s="1"/>
      <c r="CM34" s="1"/>
      <c r="CN34" s="1"/>
      <c r="CO34" s="1"/>
      <c r="CP34" s="1"/>
      <c r="CQ34" s="1"/>
      <c r="CR34" s="1"/>
      <c r="CS34" s="1"/>
      <c r="CT34" s="1"/>
      <c r="CU34" s="1"/>
      <c r="CV34" s="1"/>
      <c r="CW34" s="1"/>
      <c r="CX34" s="1"/>
      <c r="CY34" s="1"/>
      <c r="CZ34" s="1"/>
      <c r="DA34" s="1"/>
      <c r="DB34" s="1"/>
      <c r="DC34" s="1"/>
      <c r="DD34" s="1"/>
      <c r="DE34" s="1"/>
      <c r="DF34" s="1"/>
      <c r="DG34" s="1"/>
      <c r="DH34" s="1"/>
      <c r="DI34" s="1"/>
      <c r="DJ34" s="1"/>
      <c r="DK34" s="1"/>
      <c r="DL34" s="1"/>
      <c r="DM34" s="1"/>
      <c r="DN34" s="1"/>
      <c r="DO34" s="1"/>
      <c r="DP34" s="1"/>
      <c r="DQ34" s="1"/>
      <c r="DR34" s="1"/>
      <c r="DS34" s="1"/>
      <c r="DT34" s="1"/>
      <c r="DU34" s="1"/>
      <c r="DV34" s="1"/>
      <c r="DW34" s="1"/>
      <c r="DX34" s="1"/>
      <c r="DY34" s="1"/>
      <c r="DZ34" s="1"/>
      <c r="EA34" s="1"/>
      <c r="EB34" s="1"/>
      <c r="EC34" s="1"/>
      <c r="ED34" s="1"/>
      <c r="EE34" s="1"/>
      <c r="EF34" s="1"/>
    </row>
    <row r="35" spans="1:136" ht="15" customHeight="1" x14ac:dyDescent="0.25">
      <c r="A35" s="20"/>
      <c r="B35" s="22"/>
      <c r="C35" s="22"/>
      <c r="D35" s="27"/>
      <c r="E35" s="22"/>
      <c r="F35" s="1"/>
      <c r="G35" s="1"/>
      <c r="H35" s="61" t="s">
        <v>1823</v>
      </c>
      <c r="I35" s="62"/>
      <c r="J35" s="62"/>
      <c r="K35" s="62"/>
      <c r="L35" s="62"/>
      <c r="M35" s="62"/>
      <c r="N35" s="62"/>
      <c r="O35" s="1"/>
      <c r="P35" s="1"/>
      <c r="Q35" s="1"/>
      <c r="R35" s="1"/>
      <c r="S35" s="1"/>
      <c r="T35" s="1"/>
      <c r="U35" s="1"/>
      <c r="V35" s="1"/>
      <c r="W35" s="1"/>
      <c r="X35" s="16" t="s">
        <v>374</v>
      </c>
      <c r="Y35" s="16" t="s">
        <v>369</v>
      </c>
      <c r="Z35" s="16" t="s">
        <v>372</v>
      </c>
      <c r="AA35" s="16" t="s">
        <v>331</v>
      </c>
      <c r="AB35" s="16">
        <f>-(0.9*Config!$I$19/Config!$I$21)</f>
        <v>-1.575E-3</v>
      </c>
      <c r="AC35" s="16">
        <f>-0.9*Config!$I$19</f>
        <v>-315</v>
      </c>
      <c r="AD35" s="1"/>
      <c r="AE35" s="1"/>
      <c r="AF35" s="1"/>
      <c r="AG35" s="1"/>
      <c r="AH35" s="1"/>
      <c r="AO35" s="1"/>
      <c r="AP35" s="1"/>
      <c r="AQ35" s="1"/>
      <c r="AR35" s="1"/>
      <c r="AS35" s="1"/>
      <c r="AT35" s="1"/>
      <c r="AU35" s="1"/>
      <c r="AV35" s="1"/>
      <c r="AW35" s="1"/>
      <c r="AX35" s="1"/>
      <c r="AY35" s="1"/>
      <c r="AZ35" s="1"/>
      <c r="BA35" s="1"/>
      <c r="BB35" s="1"/>
      <c r="BC35" s="1"/>
      <c r="BD35" s="1"/>
      <c r="BE35" s="1"/>
      <c r="BF35" s="1"/>
      <c r="BG35" s="1"/>
      <c r="BH35" s="1"/>
      <c r="BI35" s="1"/>
      <c r="BJ35" s="1"/>
      <c r="BK35" s="1"/>
      <c r="BL35" s="1"/>
      <c r="BM35" s="1"/>
      <c r="BN35" s="1"/>
      <c r="BO35" s="1"/>
      <c r="BP35" s="1"/>
      <c r="BQ35" s="1"/>
      <c r="BR35" s="1"/>
      <c r="BS35" s="1"/>
      <c r="BT35" s="1"/>
      <c r="BU35" s="1"/>
      <c r="BV35" s="1"/>
      <c r="BW35" s="1"/>
      <c r="BX35" s="1"/>
      <c r="BY35" s="1"/>
      <c r="BZ35" s="1"/>
      <c r="CA35" s="1"/>
      <c r="CB35" s="1"/>
      <c r="CC35" s="1"/>
      <c r="CD35" s="1"/>
      <c r="CE35" s="1"/>
      <c r="CF35" s="1"/>
      <c r="CG35" s="1"/>
      <c r="CH35" s="1"/>
      <c r="CI35" s="1"/>
      <c r="CJ35" s="1"/>
      <c r="CK35" s="1"/>
      <c r="CL35" s="1"/>
      <c r="CM35" s="1"/>
      <c r="CN35" s="1"/>
      <c r="CO35" s="1"/>
      <c r="CP35" s="1"/>
      <c r="CQ35" s="1"/>
      <c r="CR35" s="1"/>
      <c r="CS35" s="1"/>
      <c r="CT35" s="1"/>
      <c r="CU35" s="1"/>
      <c r="CV35" s="1"/>
      <c r="CW35" s="1"/>
      <c r="CX35" s="1"/>
      <c r="CY35" s="1"/>
      <c r="CZ35" s="1"/>
      <c r="DA35" s="1"/>
      <c r="DB35" s="1"/>
      <c r="DC35" s="1"/>
      <c r="DD35" s="1"/>
      <c r="DE35" s="1"/>
      <c r="DF35" s="1"/>
      <c r="DG35" s="1"/>
      <c r="DH35" s="1"/>
      <c r="DI35" s="1"/>
      <c r="DJ35" s="1"/>
      <c r="DK35" s="1"/>
      <c r="DL35" s="1"/>
      <c r="DM35" s="1"/>
      <c r="DN35" s="1"/>
      <c r="DO35" s="1"/>
      <c r="DP35" s="1"/>
      <c r="DQ35" s="1"/>
      <c r="DR35" s="1"/>
      <c r="DS35" s="1"/>
      <c r="DT35" s="1"/>
      <c r="DU35" s="1"/>
      <c r="DV35" s="1"/>
      <c r="DW35" s="1"/>
      <c r="DX35" s="1"/>
      <c r="DY35" s="1"/>
      <c r="DZ35" s="1"/>
      <c r="EA35" s="1"/>
      <c r="EB35" s="1"/>
      <c r="EC35" s="1"/>
      <c r="ED35" s="1"/>
      <c r="EE35" s="1"/>
      <c r="EF35" s="1"/>
    </row>
    <row r="36" spans="1:136" ht="15" customHeight="1" x14ac:dyDescent="0.25">
      <c r="A36" s="17" t="s">
        <v>70</v>
      </c>
      <c r="B36" s="18"/>
      <c r="C36" s="18"/>
      <c r="D36" s="26"/>
      <c r="E36" s="18"/>
      <c r="F36" s="1"/>
      <c r="G36" s="1"/>
      <c r="H36" s="34"/>
      <c r="I36" s="34"/>
      <c r="J36" s="65" t="s">
        <v>322</v>
      </c>
      <c r="K36" s="65"/>
      <c r="L36" s="65"/>
      <c r="M36" s="66"/>
      <c r="N36" s="34"/>
      <c r="O36" s="1"/>
      <c r="T36" s="1"/>
      <c r="U36" s="1"/>
      <c r="V36" s="1"/>
      <c r="W36" s="1"/>
      <c r="X36" s="16" t="s">
        <v>374</v>
      </c>
      <c r="Y36" s="16" t="s">
        <v>369</v>
      </c>
      <c r="Z36" s="16" t="s">
        <v>372</v>
      </c>
      <c r="AA36" s="16" t="s">
        <v>371</v>
      </c>
      <c r="AB36" s="16">
        <v>0</v>
      </c>
      <c r="AC36" s="16">
        <v>0</v>
      </c>
      <c r="AD36" s="1"/>
      <c r="AE36" s="1"/>
      <c r="AF36" s="1"/>
      <c r="AG36" s="1"/>
      <c r="AH36" s="1"/>
      <c r="AO36" s="1"/>
      <c r="AP36" s="1"/>
      <c r="AQ36" s="1"/>
      <c r="AR36" s="1"/>
      <c r="AS36" s="1"/>
      <c r="AT36" s="1"/>
      <c r="AU36" s="1"/>
      <c r="AV36" s="1"/>
      <c r="AW36" s="1"/>
      <c r="AX36" s="1"/>
      <c r="AY36" s="1"/>
      <c r="AZ36" s="1"/>
      <c r="BA36" s="1"/>
      <c r="BB36" s="1"/>
      <c r="BC36" s="1"/>
      <c r="BD36" s="1"/>
      <c r="BE36" s="1"/>
      <c r="BF36" s="1"/>
      <c r="BG36" s="1"/>
      <c r="BH36" s="1"/>
      <c r="BI36" s="1"/>
      <c r="BJ36" s="1"/>
      <c r="BK36" s="1"/>
      <c r="BL36" s="1"/>
      <c r="BM36" s="1"/>
      <c r="BN36" s="1"/>
      <c r="BO36" s="1"/>
      <c r="BP36" s="1"/>
      <c r="BQ36" s="1"/>
      <c r="BR36" s="1"/>
      <c r="BS36" s="1"/>
      <c r="BT36" s="1"/>
      <c r="BU36" s="1"/>
      <c r="BV36" s="1"/>
      <c r="BW36" s="1"/>
      <c r="BX36" s="1"/>
      <c r="BY36" s="1"/>
      <c r="BZ36" s="1"/>
      <c r="CA36" s="1"/>
      <c r="CB36" s="1"/>
      <c r="CC36" s="1"/>
      <c r="CD36" s="1"/>
      <c r="CE36" s="1"/>
      <c r="CF36" s="1"/>
      <c r="CG36" s="1"/>
      <c r="CH36" s="1"/>
      <c r="CI36" s="1"/>
      <c r="CJ36" s="1"/>
      <c r="CK36" s="1"/>
      <c r="CL36" s="1"/>
      <c r="CM36" s="1"/>
      <c r="CN36" s="1"/>
      <c r="CO36" s="1"/>
      <c r="CP36" s="1"/>
      <c r="CQ36" s="1"/>
      <c r="CR36" s="1"/>
      <c r="CS36" s="1"/>
      <c r="CT36" s="1"/>
      <c r="CU36" s="1"/>
      <c r="CV36" s="1"/>
      <c r="CW36" s="1"/>
      <c r="CX36" s="1"/>
      <c r="CY36" s="1"/>
      <c r="CZ36" s="1"/>
      <c r="DA36" s="1"/>
      <c r="DB36" s="1"/>
      <c r="DC36" s="1"/>
      <c r="DD36" s="1"/>
      <c r="DE36" s="1"/>
      <c r="DF36" s="1"/>
      <c r="DG36" s="1"/>
      <c r="DH36" s="1"/>
      <c r="DI36" s="1"/>
      <c r="DJ36" s="1"/>
      <c r="DK36" s="1"/>
      <c r="DL36" s="1"/>
      <c r="DM36" s="1"/>
      <c r="DN36" s="1"/>
      <c r="DO36" s="1"/>
      <c r="DP36" s="1"/>
      <c r="DQ36" s="1"/>
      <c r="DR36" s="1"/>
      <c r="DS36" s="1"/>
      <c r="DT36" s="1"/>
      <c r="DU36" s="1"/>
      <c r="DV36" s="1"/>
      <c r="DW36" s="1"/>
      <c r="DX36" s="1"/>
      <c r="DY36" s="1"/>
      <c r="DZ36" s="1"/>
      <c r="EA36" s="1"/>
      <c r="EB36" s="1"/>
      <c r="EC36" s="1"/>
      <c r="ED36" s="1"/>
      <c r="EE36" s="1"/>
      <c r="EF36" s="1"/>
    </row>
    <row r="37" spans="1:136" ht="15" customHeight="1" x14ac:dyDescent="0.25">
      <c r="A37" s="24" t="s">
        <v>53</v>
      </c>
      <c r="B37" s="25"/>
      <c r="C37" s="25" t="s">
        <v>9</v>
      </c>
      <c r="D37" s="28"/>
      <c r="E37" s="25"/>
      <c r="F37" s="1"/>
      <c r="G37" s="1"/>
      <c r="H37" s="34" t="s">
        <v>1</v>
      </c>
      <c r="I37" s="34" t="s">
        <v>376</v>
      </c>
      <c r="J37" s="35" t="s">
        <v>325</v>
      </c>
      <c r="K37" s="35" t="s">
        <v>377</v>
      </c>
      <c r="L37" s="35" t="s">
        <v>378</v>
      </c>
      <c r="M37" s="39" t="s">
        <v>379</v>
      </c>
      <c r="N37" s="36" t="s">
        <v>4</v>
      </c>
      <c r="O37" s="1"/>
      <c r="T37" s="1"/>
      <c r="U37" s="1"/>
      <c r="V37" s="1"/>
      <c r="W37" s="1"/>
      <c r="X37" s="16" t="s">
        <v>374</v>
      </c>
      <c r="Y37" s="16" t="s">
        <v>369</v>
      </c>
      <c r="Z37" s="16" t="s">
        <v>372</v>
      </c>
      <c r="AA37" s="16" t="s">
        <v>332</v>
      </c>
      <c r="AB37" s="16">
        <f>(0.9*Config!$J$19/Config!$J$21)</f>
        <v>1.575E-3</v>
      </c>
      <c r="AC37" s="16">
        <f>0.9*Config!$J$19</f>
        <v>315</v>
      </c>
      <c r="AD37" s="1"/>
      <c r="AE37" s="1"/>
      <c r="AF37" s="1"/>
      <c r="AG37" s="1"/>
      <c r="AH37" s="1"/>
      <c r="AO37" s="1"/>
      <c r="AP37" s="1"/>
      <c r="AQ37" s="1"/>
      <c r="AR37" s="1"/>
      <c r="AS37" s="1"/>
      <c r="AT37" s="1"/>
      <c r="AU37" s="1"/>
      <c r="AV37" s="1"/>
      <c r="AW37" s="1"/>
      <c r="AX37" s="1"/>
      <c r="AY37" s="1"/>
      <c r="AZ37" s="1"/>
      <c r="BA37" s="1"/>
      <c r="BB37" s="1"/>
      <c r="BC37" s="1"/>
      <c r="BD37" s="1"/>
      <c r="BE37" s="1"/>
      <c r="BF37" s="1"/>
      <c r="BG37" s="1"/>
      <c r="BH37" s="1"/>
      <c r="BI37" s="1"/>
      <c r="BJ37" s="1"/>
      <c r="BK37" s="1"/>
      <c r="BL37" s="1"/>
      <c r="BM37" s="1"/>
      <c r="BN37" s="1"/>
      <c r="BO37" s="1"/>
      <c r="BP37" s="1"/>
      <c r="BQ37" s="1"/>
      <c r="BR37" s="1"/>
      <c r="BS37" s="1"/>
      <c r="BT37" s="1"/>
      <c r="BU37" s="1"/>
      <c r="BV37" s="1"/>
      <c r="BW37" s="1"/>
      <c r="BX37" s="1"/>
      <c r="BY37" s="1"/>
      <c r="BZ37" s="1"/>
      <c r="CA37" s="1"/>
      <c r="CB37" s="1"/>
      <c r="CC37" s="1"/>
      <c r="CD37" s="1"/>
      <c r="CE37" s="1"/>
      <c r="CF37" s="1"/>
      <c r="CG37" s="1"/>
      <c r="CH37" s="1"/>
      <c r="CI37" s="1"/>
      <c r="CJ37" s="1"/>
      <c r="CK37" s="1"/>
      <c r="CL37" s="1"/>
      <c r="CM37" s="1"/>
      <c r="CN37" s="1"/>
      <c r="CO37" s="1"/>
      <c r="CP37" s="1"/>
      <c r="CQ37" s="1"/>
      <c r="CR37" s="1"/>
      <c r="CS37" s="1"/>
      <c r="CT37" s="1"/>
      <c r="CU37" s="1"/>
      <c r="CV37" s="1"/>
      <c r="CW37" s="1"/>
      <c r="CX37" s="1"/>
      <c r="CY37" s="1"/>
      <c r="CZ37" s="1"/>
      <c r="DA37" s="1"/>
      <c r="DB37" s="1"/>
      <c r="DC37" s="1"/>
      <c r="DD37" s="1"/>
      <c r="DE37" s="1"/>
      <c r="DF37" s="1"/>
      <c r="DG37" s="1"/>
      <c r="DH37" s="1"/>
      <c r="DI37" s="1"/>
      <c r="DJ37" s="1"/>
      <c r="DK37" s="1"/>
      <c r="DL37" s="1"/>
      <c r="DM37" s="1"/>
      <c r="DN37" s="1"/>
      <c r="DO37" s="1"/>
      <c r="DP37" s="1"/>
      <c r="DQ37" s="1"/>
      <c r="DR37" s="1"/>
      <c r="DS37" s="1"/>
      <c r="DT37" s="1"/>
      <c r="DU37" s="1"/>
      <c r="DV37" s="1"/>
      <c r="DW37" s="1"/>
      <c r="DX37" s="1"/>
      <c r="DY37" s="1"/>
      <c r="DZ37" s="1"/>
      <c r="EA37" s="1"/>
      <c r="EB37" s="1"/>
      <c r="EC37" s="1"/>
      <c r="ED37" s="1"/>
      <c r="EE37" s="1"/>
      <c r="EF37" s="1"/>
    </row>
    <row r="38" spans="1:136" ht="15" customHeight="1" x14ac:dyDescent="0.25">
      <c r="A38" s="20" t="s">
        <v>71</v>
      </c>
      <c r="B38" s="21" t="s">
        <v>72</v>
      </c>
      <c r="C38" s="22" t="s">
        <v>9</v>
      </c>
      <c r="D38" s="27" t="s">
        <v>73</v>
      </c>
      <c r="E38" s="55" t="s">
        <v>1795</v>
      </c>
      <c r="F38" s="1"/>
      <c r="G38" s="1"/>
      <c r="H38" s="24" t="s">
        <v>380</v>
      </c>
      <c r="I38" s="24"/>
      <c r="J38" s="25"/>
      <c r="K38" s="25"/>
      <c r="L38" s="25"/>
      <c r="M38" s="40"/>
      <c r="N38" s="37"/>
      <c r="O38" s="1"/>
      <c r="T38" s="1"/>
      <c r="U38" s="1"/>
      <c r="V38" s="1"/>
      <c r="W38" s="1"/>
      <c r="X38" s="16" t="s">
        <v>374</v>
      </c>
      <c r="Y38" s="16" t="s">
        <v>369</v>
      </c>
      <c r="Z38" s="16" t="s">
        <v>372</v>
      </c>
      <c r="AA38" s="16" t="s">
        <v>332</v>
      </c>
      <c r="AB38" s="16">
        <f>(Config!$J$19/Config!$J$21+0.002)</f>
        <v>3.7499999999999999E-3</v>
      </c>
      <c r="AC38" s="16">
        <f>Config!$J$19</f>
        <v>350</v>
      </c>
      <c r="AD38" s="1"/>
      <c r="AE38" s="1"/>
      <c r="AF38" s="1"/>
      <c r="AG38" s="1"/>
      <c r="AH38" s="1"/>
      <c r="AO38" s="1"/>
      <c r="AP38" s="1"/>
      <c r="AQ38" s="1"/>
      <c r="AR38" s="1"/>
      <c r="AS38" s="1"/>
      <c r="AT38" s="1"/>
      <c r="AU38" s="1"/>
      <c r="AV38" s="1"/>
      <c r="AW38" s="1"/>
      <c r="AX38" s="1"/>
      <c r="AY38" s="1"/>
      <c r="AZ38" s="1"/>
      <c r="BA38" s="1"/>
      <c r="BB38" s="1"/>
      <c r="BC38" s="1"/>
      <c r="BD38" s="1"/>
      <c r="BE38" s="1"/>
      <c r="BF38" s="1"/>
      <c r="BG38" s="1"/>
      <c r="BH38" s="1"/>
      <c r="BI38" s="1"/>
      <c r="BJ38" s="1"/>
      <c r="BK38" s="1"/>
      <c r="BL38" s="1"/>
      <c r="BM38" s="1"/>
      <c r="BN38" s="1"/>
      <c r="BO38" s="1"/>
      <c r="BP38" s="1"/>
      <c r="BQ38" s="1"/>
      <c r="BR38" s="1"/>
      <c r="BS38" s="1"/>
      <c r="BT38" s="1"/>
      <c r="BU38" s="1"/>
      <c r="BV38" s="1"/>
      <c r="BW38" s="1"/>
      <c r="BX38" s="1"/>
      <c r="BY38" s="1"/>
      <c r="BZ38" s="1"/>
      <c r="CA38" s="1"/>
      <c r="CB38" s="1"/>
      <c r="CC38" s="1"/>
      <c r="CD38" s="1"/>
      <c r="CE38" s="1"/>
      <c r="CF38" s="1"/>
      <c r="CG38" s="1"/>
      <c r="CH38" s="1"/>
      <c r="CI38" s="1"/>
      <c r="CJ38" s="1"/>
      <c r="CK38" s="1"/>
      <c r="CL38" s="1"/>
      <c r="CM38" s="1"/>
      <c r="CN38" s="1"/>
      <c r="CO38" s="1"/>
      <c r="CP38" s="1"/>
      <c r="CQ38" s="1"/>
      <c r="CR38" s="1"/>
      <c r="CS38" s="1"/>
      <c r="CT38" s="1"/>
      <c r="CU38" s="1"/>
      <c r="CV38" s="1"/>
      <c r="CW38" s="1"/>
      <c r="CX38" s="1"/>
      <c r="CY38" s="1"/>
      <c r="CZ38" s="1"/>
      <c r="DA38" s="1"/>
      <c r="DB38" s="1"/>
      <c r="DC38" s="1"/>
      <c r="DD38" s="1"/>
      <c r="DE38" s="1"/>
      <c r="DF38" s="1"/>
      <c r="DG38" s="1"/>
      <c r="DH38" s="1"/>
      <c r="DI38" s="1"/>
      <c r="DJ38" s="1"/>
      <c r="DK38" s="1"/>
      <c r="DL38" s="1"/>
      <c r="DM38" s="1"/>
      <c r="DN38" s="1"/>
      <c r="DO38" s="1"/>
      <c r="DP38" s="1"/>
      <c r="DQ38" s="1"/>
      <c r="DR38" s="1"/>
      <c r="DS38" s="1"/>
      <c r="DT38" s="1"/>
      <c r="DU38" s="1"/>
      <c r="DV38" s="1"/>
      <c r="DW38" s="1"/>
      <c r="DX38" s="1"/>
      <c r="DY38" s="1"/>
      <c r="DZ38" s="1"/>
      <c r="EA38" s="1"/>
      <c r="EB38" s="1"/>
      <c r="EC38" s="1"/>
      <c r="ED38" s="1"/>
      <c r="EE38" s="1"/>
      <c r="EF38" s="1"/>
    </row>
    <row r="39" spans="1:136" ht="15" customHeight="1" x14ac:dyDescent="0.25">
      <c r="A39" s="20" t="s">
        <v>74</v>
      </c>
      <c r="B39" s="21">
        <v>60</v>
      </c>
      <c r="C39" s="22" t="s">
        <v>46</v>
      </c>
      <c r="D39" s="27" t="s">
        <v>75</v>
      </c>
      <c r="E39" s="55" t="s">
        <v>1795</v>
      </c>
      <c r="F39" s="1"/>
      <c r="G39" s="1"/>
      <c r="H39" s="20" t="s">
        <v>381</v>
      </c>
      <c r="I39" s="20" t="s">
        <v>382</v>
      </c>
      <c r="J39" s="21" t="s">
        <v>325</v>
      </c>
      <c r="K39" s="21" t="s">
        <v>377</v>
      </c>
      <c r="L39" s="21" t="s">
        <v>378</v>
      </c>
      <c r="M39" s="33" t="s">
        <v>379</v>
      </c>
      <c r="N39" s="38" t="s">
        <v>383</v>
      </c>
      <c r="O39" s="1"/>
      <c r="T39" s="1"/>
      <c r="U39" s="1"/>
      <c r="V39" s="1"/>
      <c r="W39" s="1"/>
      <c r="X39" s="16" t="s">
        <v>374</v>
      </c>
      <c r="Y39" s="16" t="s">
        <v>369</v>
      </c>
      <c r="Z39" s="16" t="s">
        <v>372</v>
      </c>
      <c r="AA39" s="16" t="s">
        <v>332</v>
      </c>
      <c r="AB39" s="16">
        <f>(2*(Config!$J$19/Config!$J$21+0.002)-(0.9*Config!$J$19/Config!$J$21))</f>
        <v>5.9249999999999997E-3</v>
      </c>
      <c r="AC39" s="16">
        <f>1.1*Config!$J$19</f>
        <v>385.00000000000006</v>
      </c>
      <c r="AD39" s="1"/>
      <c r="AE39" s="1"/>
      <c r="AF39" s="1"/>
      <c r="AG39" s="1"/>
      <c r="AH39" s="1"/>
      <c r="AO39" s="1"/>
      <c r="AP39" s="1"/>
      <c r="AQ39" s="1"/>
      <c r="AR39" s="1"/>
      <c r="AS39" s="1"/>
      <c r="AT39" s="1"/>
      <c r="AU39" s="1"/>
      <c r="AV39" s="1"/>
      <c r="AW39" s="1"/>
      <c r="AX39" s="1"/>
      <c r="AY39" s="1"/>
      <c r="AZ39" s="1"/>
      <c r="BA39" s="1"/>
      <c r="BB39" s="1"/>
      <c r="BC39" s="1"/>
      <c r="BD39" s="1"/>
      <c r="BE39" s="1"/>
      <c r="BF39" s="1"/>
      <c r="BG39" s="1"/>
      <c r="BH39" s="1"/>
      <c r="BI39" s="1"/>
      <c r="BJ39" s="1"/>
      <c r="BK39" s="1"/>
      <c r="BL39" s="1"/>
      <c r="BM39" s="1"/>
      <c r="BN39" s="1"/>
      <c r="BO39" s="1"/>
      <c r="BP39" s="1"/>
      <c r="BQ39" s="1"/>
      <c r="BR39" s="1"/>
      <c r="BS39" s="1"/>
      <c r="BT39" s="1"/>
      <c r="BU39" s="1"/>
      <c r="BV39" s="1"/>
      <c r="BW39" s="1"/>
      <c r="BX39" s="1"/>
      <c r="BY39" s="1"/>
      <c r="BZ39" s="1"/>
      <c r="CA39" s="1"/>
      <c r="CB39" s="1"/>
      <c r="CC39" s="1"/>
      <c r="CD39" s="1"/>
      <c r="CE39" s="1"/>
      <c r="CF39" s="1"/>
      <c r="CG39" s="1"/>
      <c r="CH39" s="1"/>
      <c r="CI39" s="1"/>
      <c r="CJ39" s="1"/>
      <c r="CK39" s="1"/>
      <c r="CL39" s="1"/>
      <c r="CM39" s="1"/>
      <c r="CN39" s="1"/>
      <c r="CO39" s="1"/>
      <c r="CP39" s="1"/>
      <c r="CQ39" s="1"/>
      <c r="CR39" s="1"/>
      <c r="CS39" s="1"/>
      <c r="CT39" s="1"/>
      <c r="CU39" s="1"/>
      <c r="CV39" s="1"/>
      <c r="CW39" s="1"/>
      <c r="CX39" s="1"/>
      <c r="CY39" s="1"/>
      <c r="CZ39" s="1"/>
      <c r="DA39" s="1"/>
      <c r="DB39" s="1"/>
      <c r="DC39" s="1"/>
      <c r="DD39" s="1"/>
      <c r="DE39" s="1"/>
      <c r="DF39" s="1"/>
      <c r="DG39" s="1"/>
      <c r="DH39" s="1"/>
      <c r="DI39" s="1"/>
      <c r="DJ39" s="1"/>
      <c r="DK39" s="1"/>
      <c r="DL39" s="1"/>
      <c r="DM39" s="1"/>
      <c r="DN39" s="1"/>
      <c r="DO39" s="1"/>
      <c r="DP39" s="1"/>
      <c r="DQ39" s="1"/>
      <c r="DR39" s="1"/>
      <c r="DS39" s="1"/>
      <c r="DT39" s="1"/>
      <c r="DU39" s="1"/>
      <c r="DV39" s="1"/>
      <c r="DW39" s="1"/>
      <c r="DX39" s="1"/>
      <c r="DY39" s="1"/>
      <c r="DZ39" s="1"/>
      <c r="EA39" s="1"/>
      <c r="EB39" s="1"/>
      <c r="EC39" s="1"/>
      <c r="ED39" s="1"/>
      <c r="EE39" s="1"/>
      <c r="EF39" s="1"/>
    </row>
    <row r="40" spans="1:136" ht="15" customHeight="1" x14ac:dyDescent="0.25">
      <c r="A40" s="24" t="s">
        <v>76</v>
      </c>
      <c r="B40" s="25"/>
      <c r="C40" s="25" t="s">
        <v>9</v>
      </c>
      <c r="D40" s="28"/>
      <c r="E40" s="25"/>
      <c r="F40" s="1"/>
      <c r="G40" s="1"/>
      <c r="H40" s="20" t="s">
        <v>384</v>
      </c>
      <c r="I40" s="20" t="s">
        <v>385</v>
      </c>
      <c r="J40" s="21" t="s">
        <v>386</v>
      </c>
      <c r="K40" s="21" t="s">
        <v>387</v>
      </c>
      <c r="L40" s="21" t="s">
        <v>388</v>
      </c>
      <c r="M40" s="33" t="s">
        <v>389</v>
      </c>
      <c r="N40" s="38" t="s">
        <v>390</v>
      </c>
      <c r="O40" s="1"/>
      <c r="T40" s="1"/>
      <c r="U40" s="1"/>
      <c r="V40" s="1"/>
      <c r="W40" s="1"/>
      <c r="X40" s="16" t="s">
        <v>374</v>
      </c>
      <c r="Y40" s="16" t="s">
        <v>369</v>
      </c>
      <c r="Z40" s="16" t="s">
        <v>372</v>
      </c>
      <c r="AA40" s="16" t="s">
        <v>332</v>
      </c>
      <c r="AB40" s="16">
        <f>Config!$J$23</f>
        <v>1.4999999999999999E-2</v>
      </c>
      <c r="AC40" s="16">
        <f>1.1*Config!$J$19+Config!$B$11*Config!$J$21*(Config!$J$23-(2*(Config!$J$19/Config!$J$21+0.002)-(0.9*Config!$J$19/Config!$J$21)))</f>
        <v>386.81500000000005</v>
      </c>
      <c r="AD40" s="1"/>
      <c r="AE40" s="1"/>
      <c r="AF40" s="1"/>
      <c r="AG40" s="1"/>
      <c r="AH40" s="1"/>
      <c r="AO40" s="1"/>
      <c r="AP40" s="1"/>
      <c r="AQ40" s="1"/>
      <c r="AR40" s="1"/>
      <c r="AS40" s="1"/>
      <c r="AT40" s="1"/>
      <c r="AU40" s="1"/>
      <c r="AV40" s="1"/>
      <c r="AW40" s="1"/>
      <c r="AX40" s="1"/>
      <c r="AY40" s="1"/>
      <c r="AZ40" s="1"/>
      <c r="BA40" s="1"/>
      <c r="BB40" s="1"/>
      <c r="BC40" s="1"/>
      <c r="BD40" s="1"/>
      <c r="BE40" s="1"/>
      <c r="BF40" s="1"/>
      <c r="BG40" s="1"/>
      <c r="BH40" s="1"/>
      <c r="BI40" s="1"/>
      <c r="BJ40" s="1"/>
      <c r="BK40" s="1"/>
      <c r="BL40" s="1"/>
      <c r="BM40" s="1"/>
      <c r="BN40" s="1"/>
      <c r="BO40" s="1"/>
      <c r="BP40" s="1"/>
      <c r="BQ40" s="1"/>
      <c r="BR40" s="1"/>
      <c r="BS40" s="1"/>
      <c r="BT40" s="1"/>
      <c r="BU40" s="1"/>
      <c r="BV40" s="1"/>
      <c r="BW40" s="1"/>
      <c r="BX40" s="1"/>
      <c r="BY40" s="1"/>
      <c r="BZ40" s="1"/>
      <c r="CA40" s="1"/>
      <c r="CB40" s="1"/>
      <c r="CC40" s="1"/>
      <c r="CD40" s="1"/>
      <c r="CE40" s="1"/>
      <c r="CF40" s="1"/>
      <c r="CG40" s="1"/>
      <c r="CH40" s="1"/>
      <c r="CI40" s="1"/>
      <c r="CJ40" s="1"/>
      <c r="CK40" s="1"/>
      <c r="CL40" s="1"/>
      <c r="CM40" s="1"/>
      <c r="CN40" s="1"/>
      <c r="CO40" s="1"/>
      <c r="CP40" s="1"/>
      <c r="CQ40" s="1"/>
      <c r="CR40" s="1"/>
      <c r="CS40" s="1"/>
      <c r="CT40" s="1"/>
      <c r="CU40" s="1"/>
      <c r="CV40" s="1"/>
      <c r="CW40" s="1"/>
      <c r="CX40" s="1"/>
      <c r="CY40" s="1"/>
      <c r="CZ40" s="1"/>
      <c r="DA40" s="1"/>
      <c r="DB40" s="1"/>
      <c r="DC40" s="1"/>
      <c r="DD40" s="1"/>
      <c r="DE40" s="1"/>
      <c r="DF40" s="1"/>
      <c r="DG40" s="1"/>
      <c r="DH40" s="1"/>
      <c r="DI40" s="1"/>
      <c r="DJ40" s="1"/>
      <c r="DK40" s="1"/>
      <c r="DL40" s="1"/>
      <c r="DM40" s="1"/>
      <c r="DN40" s="1"/>
      <c r="DO40" s="1"/>
      <c r="DP40" s="1"/>
      <c r="DQ40" s="1"/>
      <c r="DR40" s="1"/>
      <c r="DS40" s="1"/>
      <c r="DT40" s="1"/>
      <c r="DU40" s="1"/>
      <c r="DV40" s="1"/>
      <c r="DW40" s="1"/>
      <c r="DX40" s="1"/>
      <c r="DY40" s="1"/>
      <c r="DZ40" s="1"/>
      <c r="EA40" s="1"/>
      <c r="EB40" s="1"/>
      <c r="EC40" s="1"/>
      <c r="ED40" s="1"/>
      <c r="EE40" s="1"/>
      <c r="EF40" s="1"/>
    </row>
    <row r="41" spans="1:136" ht="15" customHeight="1" x14ac:dyDescent="0.25">
      <c r="A41" s="20" t="s">
        <v>77</v>
      </c>
      <c r="B41" s="21">
        <v>1.0000000000000001E-5</v>
      </c>
      <c r="C41" s="22" t="s">
        <v>9</v>
      </c>
      <c r="D41" s="27" t="s">
        <v>78</v>
      </c>
      <c r="E41" s="55" t="s">
        <v>1795</v>
      </c>
      <c r="F41" s="1"/>
      <c r="G41" s="1"/>
      <c r="H41" s="24" t="s">
        <v>391</v>
      </c>
      <c r="I41" s="24"/>
      <c r="J41" s="25"/>
      <c r="K41" s="25"/>
      <c r="L41" s="25"/>
      <c r="M41" s="40"/>
      <c r="N41" s="37"/>
      <c r="O41" s="1"/>
      <c r="T41" s="1"/>
      <c r="U41" s="1"/>
      <c r="V41" s="1"/>
      <c r="W41" s="1"/>
      <c r="X41" s="16" t="s">
        <v>374</v>
      </c>
      <c r="Y41" s="16" t="s">
        <v>373</v>
      </c>
      <c r="Z41" s="16" t="s">
        <v>370</v>
      </c>
      <c r="AA41" s="16" t="s">
        <v>331</v>
      </c>
      <c r="AB41" s="16">
        <f>-Config!$I$22</f>
        <v>-2.5000000000000001E-2</v>
      </c>
      <c r="AC41" s="16">
        <f>-(Config!$I$20+Config!$B$11*Config!$I$21*(Config!$I$22-Config!$I$20/Config!$I$21))</f>
        <v>-394.61</v>
      </c>
      <c r="AD41" s="1"/>
      <c r="AE41" s="1"/>
      <c r="AF41" s="1"/>
      <c r="AG41" s="1"/>
      <c r="AH41" s="1"/>
      <c r="AO41" s="1"/>
      <c r="AP41" s="1"/>
      <c r="AQ41" s="1"/>
      <c r="AR41" s="1"/>
      <c r="AS41" s="1"/>
      <c r="AT41" s="1"/>
      <c r="AU41" s="1"/>
      <c r="AV41" s="1"/>
      <c r="AW41" s="1"/>
      <c r="AX41" s="1"/>
      <c r="AY41" s="1"/>
      <c r="AZ41" s="1"/>
      <c r="BA41" s="1"/>
      <c r="BB41" s="1"/>
      <c r="BC41" s="1"/>
      <c r="BD41" s="1"/>
      <c r="BE41" s="1"/>
      <c r="BF41" s="1"/>
      <c r="BG41" s="1"/>
      <c r="BH41" s="1"/>
      <c r="BI41" s="1"/>
      <c r="BJ41" s="1"/>
      <c r="BK41" s="1"/>
      <c r="BL41" s="1"/>
      <c r="BM41" s="1"/>
      <c r="BN41" s="1"/>
      <c r="BO41" s="1"/>
      <c r="BP41" s="1"/>
      <c r="BQ41" s="1"/>
      <c r="BR41" s="1"/>
      <c r="BS41" s="1"/>
      <c r="BT41" s="1"/>
      <c r="BU41" s="1"/>
      <c r="BV41" s="1"/>
      <c r="BW41" s="1"/>
      <c r="BX41" s="1"/>
      <c r="BY41" s="1"/>
      <c r="BZ41" s="1"/>
      <c r="CA41" s="1"/>
      <c r="CB41" s="1"/>
      <c r="CC41" s="1"/>
      <c r="CD41" s="1"/>
      <c r="CE41" s="1"/>
      <c r="CF41" s="1"/>
      <c r="CG41" s="1"/>
      <c r="CH41" s="1"/>
      <c r="CI41" s="1"/>
      <c r="CJ41" s="1"/>
      <c r="CK41" s="1"/>
      <c r="CL41" s="1"/>
      <c r="CM41" s="1"/>
      <c r="CN41" s="1"/>
      <c r="CO41" s="1"/>
      <c r="CP41" s="1"/>
      <c r="CQ41" s="1"/>
      <c r="CR41" s="1"/>
      <c r="CS41" s="1"/>
      <c r="CT41" s="1"/>
      <c r="CU41" s="1"/>
      <c r="CV41" s="1"/>
      <c r="CW41" s="1"/>
      <c r="CX41" s="1"/>
      <c r="CY41" s="1"/>
      <c r="CZ41" s="1"/>
      <c r="DA41" s="1"/>
      <c r="DB41" s="1"/>
      <c r="DC41" s="1"/>
      <c r="DD41" s="1"/>
      <c r="DE41" s="1"/>
      <c r="DF41" s="1"/>
      <c r="DG41" s="1"/>
      <c r="DH41" s="1"/>
      <c r="DI41" s="1"/>
      <c r="DJ41" s="1"/>
      <c r="DK41" s="1"/>
      <c r="DL41" s="1"/>
      <c r="DM41" s="1"/>
      <c r="DN41" s="1"/>
      <c r="DO41" s="1"/>
      <c r="DP41" s="1"/>
      <c r="DQ41" s="1"/>
      <c r="DR41" s="1"/>
      <c r="DS41" s="1"/>
      <c r="DT41" s="1"/>
      <c r="DU41" s="1"/>
      <c r="DV41" s="1"/>
      <c r="DW41" s="1"/>
      <c r="DX41" s="1"/>
      <c r="DY41" s="1"/>
      <c r="DZ41" s="1"/>
      <c r="EA41" s="1"/>
      <c r="EB41" s="1"/>
      <c r="EC41" s="1"/>
      <c r="ED41" s="1"/>
      <c r="EE41" s="1"/>
      <c r="EF41" s="1"/>
    </row>
    <row r="42" spans="1:136" ht="15" customHeight="1" x14ac:dyDescent="0.25">
      <c r="A42" s="24" t="s">
        <v>79</v>
      </c>
      <c r="B42" s="25"/>
      <c r="C42" s="25" t="s">
        <v>9</v>
      </c>
      <c r="D42" s="28"/>
      <c r="E42" s="25"/>
      <c r="F42" s="1"/>
      <c r="G42" s="1"/>
      <c r="H42" s="20" t="s">
        <v>392</v>
      </c>
      <c r="I42" s="20" t="s">
        <v>393</v>
      </c>
      <c r="J42" s="21" t="s">
        <v>8</v>
      </c>
      <c r="K42" s="21" t="s">
        <v>255</v>
      </c>
      <c r="L42" s="21" t="s">
        <v>8</v>
      </c>
      <c r="M42" s="33" t="s">
        <v>8</v>
      </c>
      <c r="N42" s="38" t="s">
        <v>394</v>
      </c>
      <c r="O42" s="1"/>
      <c r="T42" s="1"/>
      <c r="U42" s="1"/>
      <c r="V42" s="1"/>
      <c r="W42" s="1"/>
      <c r="X42" s="16" t="s">
        <v>374</v>
      </c>
      <c r="Y42" s="16" t="s">
        <v>373</v>
      </c>
      <c r="Z42" s="16" t="s">
        <v>370</v>
      </c>
      <c r="AA42" s="16" t="s">
        <v>331</v>
      </c>
      <c r="AB42" s="16">
        <f>-Config!$I$20/Config!$I$21</f>
        <v>-1.9499999999999999E-3</v>
      </c>
      <c r="AC42" s="16">
        <f>-Config!$I$20</f>
        <v>-390</v>
      </c>
      <c r="AD42" s="1"/>
      <c r="AE42" s="1"/>
      <c r="AF42" s="1"/>
      <c r="AG42" s="1"/>
      <c r="AH42" s="1"/>
      <c r="AO42" s="1"/>
      <c r="AP42" s="1"/>
      <c r="AQ42" s="1"/>
      <c r="AR42" s="1"/>
      <c r="AS42" s="1"/>
      <c r="AT42" s="1"/>
      <c r="AU42" s="1"/>
      <c r="AV42" s="1"/>
      <c r="AW42" s="1"/>
      <c r="AX42" s="1"/>
      <c r="AY42" s="1"/>
      <c r="AZ42" s="1"/>
      <c r="BA42" s="1"/>
      <c r="BB42" s="1"/>
      <c r="BC42" s="1"/>
      <c r="BD42" s="1"/>
      <c r="BE42" s="1"/>
      <c r="BF42" s="1"/>
      <c r="BG42" s="1"/>
      <c r="BH42" s="1"/>
      <c r="BI42" s="1"/>
      <c r="BJ42" s="1"/>
      <c r="BK42" s="1"/>
      <c r="BL42" s="1"/>
      <c r="BM42" s="1"/>
      <c r="BN42" s="1"/>
      <c r="BO42" s="1"/>
      <c r="BP42" s="1"/>
      <c r="BQ42" s="1"/>
      <c r="BR42" s="1"/>
      <c r="BS42" s="1"/>
      <c r="BT42" s="1"/>
      <c r="BU42" s="1"/>
      <c r="BV42" s="1"/>
      <c r="BW42" s="1"/>
      <c r="BX42" s="1"/>
      <c r="BY42" s="1"/>
      <c r="BZ42" s="1"/>
      <c r="CA42" s="1"/>
      <c r="CB42" s="1"/>
      <c r="CC42" s="1"/>
      <c r="CD42" s="1"/>
      <c r="CE42" s="1"/>
      <c r="CF42" s="1"/>
      <c r="CG42" s="1"/>
      <c r="CH42" s="1"/>
      <c r="CI42" s="1"/>
      <c r="CJ42" s="1"/>
      <c r="CK42" s="1"/>
      <c r="CL42" s="1"/>
      <c r="CM42" s="1"/>
      <c r="CN42" s="1"/>
      <c r="CO42" s="1"/>
      <c r="CP42" s="1"/>
      <c r="CQ42" s="1"/>
      <c r="CR42" s="1"/>
      <c r="CS42" s="1"/>
      <c r="CT42" s="1"/>
      <c r="CU42" s="1"/>
      <c r="CV42" s="1"/>
      <c r="CW42" s="1"/>
      <c r="CX42" s="1"/>
      <c r="CY42" s="1"/>
      <c r="CZ42" s="1"/>
      <c r="DA42" s="1"/>
      <c r="DB42" s="1"/>
      <c r="DC42" s="1"/>
      <c r="DD42" s="1"/>
      <c r="DE42" s="1"/>
      <c r="DF42" s="1"/>
      <c r="DG42" s="1"/>
      <c r="DH42" s="1"/>
      <c r="DI42" s="1"/>
      <c r="DJ42" s="1"/>
      <c r="DK42" s="1"/>
      <c r="DL42" s="1"/>
      <c r="DM42" s="1"/>
      <c r="DN42" s="1"/>
      <c r="DO42" s="1"/>
      <c r="DP42" s="1"/>
      <c r="DQ42" s="1"/>
      <c r="DR42" s="1"/>
      <c r="DS42" s="1"/>
      <c r="DT42" s="1"/>
      <c r="DU42" s="1"/>
      <c r="DV42" s="1"/>
      <c r="DW42" s="1"/>
      <c r="DX42" s="1"/>
      <c r="DY42" s="1"/>
      <c r="DZ42" s="1"/>
      <c r="EA42" s="1"/>
      <c r="EB42" s="1"/>
      <c r="EC42" s="1"/>
      <c r="ED42" s="1"/>
      <c r="EE42" s="1"/>
      <c r="EF42" s="1"/>
    </row>
    <row r="43" spans="1:136" ht="15" customHeight="1" x14ac:dyDescent="0.25">
      <c r="A43" s="20" t="s">
        <v>80</v>
      </c>
      <c r="B43" s="21">
        <v>1024</v>
      </c>
      <c r="C43" s="22" t="s">
        <v>9</v>
      </c>
      <c r="D43" s="27" t="s">
        <v>81</v>
      </c>
      <c r="E43" s="55" t="s">
        <v>1795</v>
      </c>
      <c r="F43" s="1"/>
      <c r="G43" s="1"/>
      <c r="H43" s="20" t="s">
        <v>395</v>
      </c>
      <c r="I43" s="20" t="s">
        <v>396</v>
      </c>
      <c r="J43" s="21" t="s">
        <v>8</v>
      </c>
      <c r="K43" s="21" t="s">
        <v>255</v>
      </c>
      <c r="L43" s="21" t="s">
        <v>8</v>
      </c>
      <c r="M43" s="33" t="s">
        <v>255</v>
      </c>
      <c r="N43" s="38" t="s">
        <v>397</v>
      </c>
      <c r="O43" s="1"/>
      <c r="T43" s="1"/>
      <c r="U43" s="1"/>
      <c r="V43" s="1"/>
      <c r="W43" s="1"/>
      <c r="X43" s="16" t="s">
        <v>374</v>
      </c>
      <c r="Y43" s="16" t="s">
        <v>373</v>
      </c>
      <c r="Z43" s="16" t="s">
        <v>370</v>
      </c>
      <c r="AA43" s="16" t="s">
        <v>371</v>
      </c>
      <c r="AB43" s="16">
        <v>0</v>
      </c>
      <c r="AC43" s="16">
        <v>0</v>
      </c>
      <c r="AD43" s="1"/>
      <c r="AE43" s="1"/>
      <c r="AF43" s="1"/>
      <c r="AG43" s="1"/>
      <c r="AH43" s="1"/>
      <c r="AO43" s="1"/>
      <c r="AP43" s="1"/>
      <c r="AQ43" s="1"/>
      <c r="AR43" s="1"/>
      <c r="AS43" s="1"/>
      <c r="AT43" s="1"/>
      <c r="AU43" s="1"/>
      <c r="AV43" s="1"/>
      <c r="AW43" s="1"/>
      <c r="AX43" s="1"/>
      <c r="AY43" s="1"/>
      <c r="AZ43" s="1"/>
      <c r="BA43" s="1"/>
      <c r="BB43" s="1"/>
      <c r="BC43" s="1"/>
      <c r="BD43" s="1"/>
      <c r="BE43" s="1"/>
      <c r="BF43" s="1"/>
      <c r="BG43" s="1"/>
      <c r="BH43" s="1"/>
      <c r="BI43" s="1"/>
      <c r="BJ43" s="1"/>
      <c r="BK43" s="1"/>
      <c r="BL43" s="1"/>
      <c r="BM43" s="1"/>
      <c r="BN43" s="1"/>
      <c r="BO43" s="1"/>
      <c r="BP43" s="1"/>
      <c r="BQ43" s="1"/>
      <c r="BR43" s="1"/>
      <c r="BS43" s="1"/>
      <c r="BT43" s="1"/>
      <c r="BU43" s="1"/>
      <c r="BV43" s="1"/>
      <c r="BW43" s="1"/>
      <c r="BX43" s="1"/>
      <c r="BY43" s="1"/>
      <c r="BZ43" s="1"/>
      <c r="CA43" s="1"/>
      <c r="CB43" s="1"/>
      <c r="CC43" s="1"/>
      <c r="CD43" s="1"/>
      <c r="CE43" s="1"/>
      <c r="CF43" s="1"/>
      <c r="CG43" s="1"/>
      <c r="CH43" s="1"/>
      <c r="CI43" s="1"/>
      <c r="CJ43" s="1"/>
      <c r="CK43" s="1"/>
      <c r="CL43" s="1"/>
      <c r="CM43" s="1"/>
      <c r="CN43" s="1"/>
      <c r="CO43" s="1"/>
      <c r="CP43" s="1"/>
      <c r="CQ43" s="1"/>
      <c r="CR43" s="1"/>
      <c r="CS43" s="1"/>
      <c r="CT43" s="1"/>
      <c r="CU43" s="1"/>
      <c r="CV43" s="1"/>
      <c r="CW43" s="1"/>
      <c r="CX43" s="1"/>
      <c r="CY43" s="1"/>
      <c r="CZ43" s="1"/>
      <c r="DA43" s="1"/>
      <c r="DB43" s="1"/>
      <c r="DC43" s="1"/>
      <c r="DD43" s="1"/>
      <c r="DE43" s="1"/>
      <c r="DF43" s="1"/>
      <c r="DG43" s="1"/>
      <c r="DH43" s="1"/>
      <c r="DI43" s="1"/>
      <c r="DJ43" s="1"/>
      <c r="DK43" s="1"/>
      <c r="DL43" s="1"/>
      <c r="DM43" s="1"/>
      <c r="DN43" s="1"/>
      <c r="DO43" s="1"/>
      <c r="DP43" s="1"/>
      <c r="DQ43" s="1"/>
      <c r="DR43" s="1"/>
      <c r="DS43" s="1"/>
      <c r="DT43" s="1"/>
      <c r="DU43" s="1"/>
      <c r="DV43" s="1"/>
      <c r="DW43" s="1"/>
      <c r="DX43" s="1"/>
      <c r="DY43" s="1"/>
      <c r="DZ43" s="1"/>
      <c r="EA43" s="1"/>
      <c r="EB43" s="1"/>
      <c r="EC43" s="1"/>
      <c r="ED43" s="1"/>
      <c r="EE43" s="1"/>
      <c r="EF43" s="1"/>
    </row>
    <row r="44" spans="1:136" ht="15" customHeight="1" x14ac:dyDescent="0.25">
      <c r="A44" s="20" t="s">
        <v>82</v>
      </c>
      <c r="B44" s="21" t="s">
        <v>83</v>
      </c>
      <c r="C44" s="22" t="s">
        <v>9</v>
      </c>
      <c r="D44" s="27" t="s">
        <v>84</v>
      </c>
      <c r="E44" s="55" t="s">
        <v>1795</v>
      </c>
      <c r="F44" s="1"/>
      <c r="G44" s="1"/>
      <c r="H44" s="20" t="s">
        <v>398</v>
      </c>
      <c r="I44" s="20" t="s">
        <v>399</v>
      </c>
      <c r="J44" s="21" t="s">
        <v>255</v>
      </c>
      <c r="K44" s="21" t="s">
        <v>8</v>
      </c>
      <c r="L44" s="21" t="s">
        <v>8</v>
      </c>
      <c r="M44" s="33" t="s">
        <v>255</v>
      </c>
      <c r="N44" s="38" t="s">
        <v>400</v>
      </c>
      <c r="O44" s="1"/>
      <c r="T44" s="1"/>
      <c r="U44" s="1"/>
      <c r="V44" s="1"/>
      <c r="W44" s="1"/>
      <c r="X44" s="16" t="s">
        <v>374</v>
      </c>
      <c r="Y44" s="16" t="s">
        <v>373</v>
      </c>
      <c r="Z44" s="16" t="s">
        <v>370</v>
      </c>
      <c r="AA44" s="16" t="s">
        <v>332</v>
      </c>
      <c r="AB44" s="16">
        <f>Config!$J$20/Config!$J$21</f>
        <v>1.9499999999999999E-3</v>
      </c>
      <c r="AC44" s="16">
        <f>Config!$J$20</f>
        <v>390</v>
      </c>
      <c r="AD44" s="1"/>
      <c r="AE44" s="1"/>
      <c r="AF44" s="1"/>
      <c r="AG44" s="1"/>
      <c r="AH44" s="1"/>
      <c r="AO44" s="1"/>
      <c r="AP44" s="1"/>
      <c r="AQ44" s="1"/>
      <c r="AR44" s="1"/>
      <c r="AS44" s="1"/>
      <c r="AT44" s="1"/>
      <c r="AU44" s="1"/>
      <c r="AV44" s="1"/>
      <c r="AW44" s="1"/>
      <c r="AX44" s="1"/>
      <c r="AY44" s="1"/>
      <c r="AZ44" s="1"/>
      <c r="BA44" s="1"/>
      <c r="BB44" s="1"/>
      <c r="BC44" s="1"/>
      <c r="BD44" s="1"/>
      <c r="BE44" s="1"/>
      <c r="BF44" s="1"/>
      <c r="BG44" s="1"/>
      <c r="BH44" s="1"/>
      <c r="BI44" s="1"/>
      <c r="BJ44" s="1"/>
      <c r="BK44" s="1"/>
      <c r="BL44" s="1"/>
      <c r="BM44" s="1"/>
      <c r="BN44" s="1"/>
      <c r="BO44" s="1"/>
      <c r="BP44" s="1"/>
      <c r="BQ44" s="1"/>
      <c r="BR44" s="1"/>
      <c r="BS44" s="1"/>
      <c r="BT44" s="1"/>
      <c r="BU44" s="1"/>
      <c r="BV44" s="1"/>
      <c r="BW44" s="1"/>
      <c r="BX44" s="1"/>
      <c r="BY44" s="1"/>
      <c r="BZ44" s="1"/>
      <c r="CA44" s="1"/>
      <c r="CB44" s="1"/>
      <c r="CC44" s="1"/>
      <c r="CD44" s="1"/>
      <c r="CE44" s="1"/>
      <c r="CF44" s="1"/>
      <c r="CG44" s="1"/>
      <c r="CH44" s="1"/>
      <c r="CI44" s="1"/>
      <c r="CJ44" s="1"/>
      <c r="CK44" s="1"/>
      <c r="CL44" s="1"/>
      <c r="CM44" s="1"/>
      <c r="CN44" s="1"/>
      <c r="CO44" s="1"/>
      <c r="CP44" s="1"/>
      <c r="CQ44" s="1"/>
      <c r="CR44" s="1"/>
      <c r="CS44" s="1"/>
      <c r="CT44" s="1"/>
      <c r="CU44" s="1"/>
      <c r="CV44" s="1"/>
      <c r="CW44" s="1"/>
      <c r="CX44" s="1"/>
      <c r="CY44" s="1"/>
      <c r="CZ44" s="1"/>
      <c r="DA44" s="1"/>
      <c r="DB44" s="1"/>
      <c r="DC44" s="1"/>
      <c r="DD44" s="1"/>
      <c r="DE44" s="1"/>
      <c r="DF44" s="1"/>
      <c r="DG44" s="1"/>
      <c r="DH44" s="1"/>
      <c r="DI44" s="1"/>
      <c r="DJ44" s="1"/>
      <c r="DK44" s="1"/>
      <c r="DL44" s="1"/>
      <c r="DM44" s="1"/>
      <c r="DN44" s="1"/>
      <c r="DO44" s="1"/>
      <c r="DP44" s="1"/>
      <c r="DQ44" s="1"/>
      <c r="DR44" s="1"/>
      <c r="DS44" s="1"/>
      <c r="DT44" s="1"/>
      <c r="DU44" s="1"/>
      <c r="DV44" s="1"/>
      <c r="DW44" s="1"/>
      <c r="DX44" s="1"/>
      <c r="DY44" s="1"/>
      <c r="DZ44" s="1"/>
      <c r="EA44" s="1"/>
      <c r="EB44" s="1"/>
      <c r="EC44" s="1"/>
      <c r="ED44" s="1"/>
      <c r="EE44" s="1"/>
      <c r="EF44" s="1"/>
    </row>
    <row r="45" spans="1:136" ht="15" customHeight="1" x14ac:dyDescent="0.25">
      <c r="A45" s="20" t="s">
        <v>85</v>
      </c>
      <c r="B45" s="21">
        <v>1</v>
      </c>
      <c r="C45" s="22" t="s">
        <v>9</v>
      </c>
      <c r="D45" s="27" t="s">
        <v>86</v>
      </c>
      <c r="E45" s="55" t="s">
        <v>1795</v>
      </c>
      <c r="F45" s="1"/>
      <c r="G45" s="1"/>
      <c r="H45" s="20" t="s">
        <v>401</v>
      </c>
      <c r="I45" s="20" t="s">
        <v>402</v>
      </c>
      <c r="J45" s="21" t="s">
        <v>8</v>
      </c>
      <c r="K45" s="21" t="s">
        <v>255</v>
      </c>
      <c r="L45" s="21" t="s">
        <v>255</v>
      </c>
      <c r="M45" s="33" t="s">
        <v>255</v>
      </c>
      <c r="N45" s="38" t="s">
        <v>403</v>
      </c>
      <c r="O45" s="1"/>
      <c r="T45" s="1"/>
      <c r="U45" s="1"/>
      <c r="V45" s="1"/>
      <c r="W45" s="1"/>
      <c r="X45" s="16" t="s">
        <v>374</v>
      </c>
      <c r="Y45" s="16" t="s">
        <v>373</v>
      </c>
      <c r="Z45" s="16" t="s">
        <v>370</v>
      </c>
      <c r="AA45" s="16" t="s">
        <v>332</v>
      </c>
      <c r="AB45" s="16">
        <f>Config!$J$22</f>
        <v>2.5000000000000001E-2</v>
      </c>
      <c r="AC45" s="16">
        <f>Config!$J$20+Config!$B$11*Config!$J$21*(Config!$J$22-Config!$J$20/Config!$J$21)</f>
        <v>394.61</v>
      </c>
      <c r="AD45" s="1"/>
      <c r="AE45" s="1"/>
      <c r="AF45" s="1"/>
      <c r="AG45" s="1"/>
      <c r="AH45" s="1"/>
      <c r="AO45" s="1"/>
      <c r="AP45" s="1"/>
      <c r="AQ45" s="1"/>
      <c r="AR45" s="1"/>
      <c r="AS45" s="1"/>
      <c r="AT45" s="1"/>
      <c r="AU45" s="1"/>
      <c r="AV45" s="1"/>
      <c r="AW45" s="1"/>
      <c r="AX45" s="1"/>
      <c r="AY45" s="1"/>
      <c r="AZ45" s="1"/>
      <c r="BA45" s="1"/>
      <c r="BB45" s="1"/>
      <c r="BC45" s="1"/>
      <c r="BD45" s="1"/>
      <c r="BE45" s="1"/>
      <c r="BF45" s="1"/>
      <c r="BG45" s="1"/>
      <c r="BH45" s="1"/>
      <c r="BI45" s="1"/>
      <c r="BJ45" s="1"/>
      <c r="BK45" s="1"/>
      <c r="BL45" s="1"/>
      <c r="BM45" s="1"/>
      <c r="BN45" s="1"/>
      <c r="BO45" s="1"/>
      <c r="BP45" s="1"/>
      <c r="BQ45" s="1"/>
      <c r="BR45" s="1"/>
      <c r="BS45" s="1"/>
      <c r="BT45" s="1"/>
      <c r="BU45" s="1"/>
      <c r="BV45" s="1"/>
      <c r="BW45" s="1"/>
      <c r="BX45" s="1"/>
      <c r="BY45" s="1"/>
      <c r="BZ45" s="1"/>
      <c r="CA45" s="1"/>
      <c r="CB45" s="1"/>
      <c r="CC45" s="1"/>
      <c r="CD45" s="1"/>
      <c r="CE45" s="1"/>
      <c r="CF45" s="1"/>
      <c r="CG45" s="1"/>
      <c r="CH45" s="1"/>
      <c r="CI45" s="1"/>
      <c r="CJ45" s="1"/>
      <c r="CK45" s="1"/>
      <c r="CL45" s="1"/>
      <c r="CM45" s="1"/>
      <c r="CN45" s="1"/>
      <c r="CO45" s="1"/>
      <c r="CP45" s="1"/>
      <c r="CQ45" s="1"/>
      <c r="CR45" s="1"/>
      <c r="CS45" s="1"/>
      <c r="CT45" s="1"/>
      <c r="CU45" s="1"/>
      <c r="CV45" s="1"/>
      <c r="CW45" s="1"/>
      <c r="CX45" s="1"/>
      <c r="CY45" s="1"/>
      <c r="CZ45" s="1"/>
      <c r="DA45" s="1"/>
      <c r="DB45" s="1"/>
      <c r="DC45" s="1"/>
      <c r="DD45" s="1"/>
      <c r="DE45" s="1"/>
      <c r="DF45" s="1"/>
      <c r="DG45" s="1"/>
      <c r="DH45" s="1"/>
      <c r="DI45" s="1"/>
      <c r="DJ45" s="1"/>
      <c r="DK45" s="1"/>
      <c r="DL45" s="1"/>
      <c r="DM45" s="1"/>
      <c r="DN45" s="1"/>
      <c r="DO45" s="1"/>
      <c r="DP45" s="1"/>
      <c r="DQ45" s="1"/>
      <c r="DR45" s="1"/>
      <c r="DS45" s="1"/>
      <c r="DT45" s="1"/>
      <c r="DU45" s="1"/>
      <c r="DV45" s="1"/>
      <c r="DW45" s="1"/>
      <c r="DX45" s="1"/>
      <c r="DY45" s="1"/>
      <c r="DZ45" s="1"/>
      <c r="EA45" s="1"/>
      <c r="EB45" s="1"/>
      <c r="EC45" s="1"/>
      <c r="ED45" s="1"/>
      <c r="EE45" s="1"/>
      <c r="EF45" s="1"/>
    </row>
    <row r="46" spans="1:136" ht="15" customHeight="1" x14ac:dyDescent="0.25">
      <c r="A46" s="20" t="s">
        <v>87</v>
      </c>
      <c r="B46" s="21">
        <v>0.01</v>
      </c>
      <c r="C46" s="22" t="s">
        <v>9</v>
      </c>
      <c r="D46" s="27" t="s">
        <v>88</v>
      </c>
      <c r="E46" s="55" t="s">
        <v>1795</v>
      </c>
      <c r="F46" s="1"/>
      <c r="G46" s="1"/>
      <c r="H46" s="24" t="s">
        <v>404</v>
      </c>
      <c r="I46" s="24"/>
      <c r="J46" s="25"/>
      <c r="K46" s="25"/>
      <c r="L46" s="25"/>
      <c r="M46" s="40"/>
      <c r="N46" s="37"/>
      <c r="O46" s="1"/>
      <c r="T46" s="1"/>
      <c r="U46" s="1"/>
      <c r="V46" s="1"/>
      <c r="W46" s="1"/>
      <c r="X46" s="16" t="s">
        <v>374</v>
      </c>
      <c r="Y46" s="16" t="s">
        <v>373</v>
      </c>
      <c r="Z46" s="16" t="s">
        <v>372</v>
      </c>
      <c r="AA46" s="16" t="s">
        <v>331</v>
      </c>
      <c r="AB46" s="16">
        <f>-Config!$I$23</f>
        <v>-1.4999999999999999E-2</v>
      </c>
      <c r="AC46" s="16">
        <f>-(1.1*Config!$I$20+Config!$B$11*Config!$I$21*(Config!$I$23-(2*(Config!$I$20/Config!$I$21+0.002)-(0.9*Config!$I$20/Config!$I$21))))</f>
        <v>-430.77100000000007</v>
      </c>
      <c r="AD46" s="1"/>
      <c r="AE46" s="1"/>
      <c r="AF46" s="1"/>
      <c r="AG46" s="1"/>
      <c r="AH46" s="1"/>
      <c r="AO46" s="1"/>
      <c r="AP46" s="1"/>
      <c r="AQ46" s="1"/>
      <c r="AR46" s="1"/>
      <c r="AS46" s="1"/>
      <c r="AT46" s="1"/>
      <c r="AU46" s="1"/>
      <c r="AV46" s="1"/>
      <c r="AW46" s="1"/>
      <c r="AX46" s="1"/>
      <c r="AY46" s="1"/>
      <c r="AZ46" s="1"/>
      <c r="BA46" s="1"/>
      <c r="BB46" s="1"/>
      <c r="BC46" s="1"/>
      <c r="BD46" s="1"/>
      <c r="BE46" s="1"/>
      <c r="BF46" s="1"/>
      <c r="BG46" s="1"/>
      <c r="BH46" s="1"/>
      <c r="BI46" s="1"/>
      <c r="BJ46" s="1"/>
      <c r="BK46" s="1"/>
      <c r="BL46" s="1"/>
      <c r="BM46" s="1"/>
      <c r="BN46" s="1"/>
      <c r="BO46" s="1"/>
      <c r="BP46" s="1"/>
      <c r="BQ46" s="1"/>
      <c r="BR46" s="1"/>
      <c r="BS46" s="1"/>
      <c r="BT46" s="1"/>
      <c r="BU46" s="1"/>
      <c r="BV46" s="1"/>
      <c r="BW46" s="1"/>
      <c r="BX46" s="1"/>
      <c r="BY46" s="1"/>
      <c r="BZ46" s="1"/>
      <c r="CA46" s="1"/>
      <c r="CB46" s="1"/>
      <c r="CC46" s="1"/>
      <c r="CD46" s="1"/>
      <c r="CE46" s="1"/>
      <c r="CF46" s="1"/>
      <c r="CG46" s="1"/>
      <c r="CH46" s="1"/>
      <c r="CI46" s="1"/>
      <c r="CJ46" s="1"/>
      <c r="CK46" s="1"/>
      <c r="CL46" s="1"/>
      <c r="CM46" s="1"/>
      <c r="CN46" s="1"/>
      <c r="CO46" s="1"/>
      <c r="CP46" s="1"/>
      <c r="CQ46" s="1"/>
      <c r="CR46" s="1"/>
      <c r="CS46" s="1"/>
      <c r="CT46" s="1"/>
      <c r="CU46" s="1"/>
      <c r="CV46" s="1"/>
      <c r="CW46" s="1"/>
      <c r="CX46" s="1"/>
      <c r="CY46" s="1"/>
      <c r="CZ46" s="1"/>
      <c r="DA46" s="1"/>
      <c r="DB46" s="1"/>
      <c r="DC46" s="1"/>
      <c r="DD46" s="1"/>
      <c r="DE46" s="1"/>
      <c r="DF46" s="1"/>
      <c r="DG46" s="1"/>
      <c r="DH46" s="1"/>
      <c r="DI46" s="1"/>
      <c r="DJ46" s="1"/>
      <c r="DK46" s="1"/>
      <c r="DL46" s="1"/>
      <c r="DM46" s="1"/>
      <c r="DN46" s="1"/>
      <c r="DO46" s="1"/>
      <c r="DP46" s="1"/>
      <c r="DQ46" s="1"/>
      <c r="DR46" s="1"/>
      <c r="DS46" s="1"/>
      <c r="DT46" s="1"/>
      <c r="DU46" s="1"/>
      <c r="DV46" s="1"/>
      <c r="DW46" s="1"/>
      <c r="DX46" s="1"/>
      <c r="DY46" s="1"/>
      <c r="DZ46" s="1"/>
      <c r="EA46" s="1"/>
      <c r="EB46" s="1"/>
      <c r="EC46" s="1"/>
      <c r="ED46" s="1"/>
      <c r="EE46" s="1"/>
      <c r="EF46" s="1"/>
    </row>
    <row r="47" spans="1:136" ht="15" customHeight="1" x14ac:dyDescent="0.25">
      <c r="A47" s="20" t="s">
        <v>89</v>
      </c>
      <c r="B47" s="21">
        <v>0</v>
      </c>
      <c r="C47" s="22" t="s">
        <v>46</v>
      </c>
      <c r="D47" s="27" t="s">
        <v>90</v>
      </c>
      <c r="E47" s="55" t="s">
        <v>1795</v>
      </c>
      <c r="F47" s="1"/>
      <c r="G47" s="1"/>
      <c r="H47" s="20" t="s">
        <v>405</v>
      </c>
      <c r="I47" s="20" t="s">
        <v>406</v>
      </c>
      <c r="J47" s="21" t="s">
        <v>407</v>
      </c>
      <c r="K47" s="21" t="s">
        <v>407</v>
      </c>
      <c r="L47" s="21" t="s">
        <v>407</v>
      </c>
      <c r="M47" s="33" t="s">
        <v>407</v>
      </c>
      <c r="N47" s="38" t="s">
        <v>408</v>
      </c>
      <c r="O47" s="1"/>
      <c r="T47" s="1"/>
      <c r="U47" s="1"/>
      <c r="V47" s="1"/>
      <c r="W47" s="1"/>
      <c r="X47" s="16" t="s">
        <v>374</v>
      </c>
      <c r="Y47" s="16" t="s">
        <v>373</v>
      </c>
      <c r="Z47" s="16" t="s">
        <v>372</v>
      </c>
      <c r="AA47" s="16" t="s">
        <v>331</v>
      </c>
      <c r="AB47" s="16">
        <f>-(2*(Config!$I$20/Config!$I$21+0.002)-(0.9*Config!$I$20/Config!$I$21))</f>
        <v>-6.1450000000000012E-3</v>
      </c>
      <c r="AC47" s="16">
        <f>-1.1*Config!$I$20</f>
        <v>-429.00000000000006</v>
      </c>
      <c r="AD47" s="1"/>
      <c r="AE47" s="1"/>
      <c r="AF47" s="1"/>
      <c r="AG47" s="1"/>
      <c r="AH47" s="1"/>
      <c r="AO47" s="1"/>
      <c r="AP47" s="1"/>
      <c r="AQ47" s="1"/>
      <c r="AR47" s="1"/>
      <c r="AS47" s="1"/>
      <c r="AT47" s="1"/>
      <c r="AU47" s="1"/>
      <c r="AV47" s="1"/>
      <c r="AW47" s="1"/>
      <c r="AX47" s="1"/>
      <c r="AY47" s="1"/>
      <c r="AZ47" s="1"/>
      <c r="BA47" s="1"/>
      <c r="BB47" s="1"/>
      <c r="BC47" s="1"/>
      <c r="BD47" s="1"/>
      <c r="BE47" s="1"/>
      <c r="BF47" s="1"/>
      <c r="BG47" s="1"/>
      <c r="BH47" s="1"/>
      <c r="BI47" s="1"/>
      <c r="BJ47" s="1"/>
      <c r="BK47" s="1"/>
      <c r="BL47" s="1"/>
      <c r="BM47" s="1"/>
      <c r="BN47" s="1"/>
      <c r="BO47" s="1"/>
      <c r="BP47" s="1"/>
      <c r="BQ47" s="1"/>
      <c r="BR47" s="1"/>
      <c r="BS47" s="1"/>
      <c r="BT47" s="1"/>
      <c r="BU47" s="1"/>
      <c r="BV47" s="1"/>
      <c r="BW47" s="1"/>
      <c r="BX47" s="1"/>
      <c r="BY47" s="1"/>
      <c r="BZ47" s="1"/>
      <c r="CA47" s="1"/>
      <c r="CB47" s="1"/>
      <c r="CC47" s="1"/>
      <c r="CD47" s="1"/>
      <c r="CE47" s="1"/>
      <c r="CF47" s="1"/>
      <c r="CG47" s="1"/>
      <c r="CH47" s="1"/>
      <c r="CI47" s="1"/>
      <c r="CJ47" s="1"/>
      <c r="CK47" s="1"/>
      <c r="CL47" s="1"/>
      <c r="CM47" s="1"/>
      <c r="CN47" s="1"/>
      <c r="CO47" s="1"/>
      <c r="CP47" s="1"/>
      <c r="CQ47" s="1"/>
      <c r="CR47" s="1"/>
      <c r="CS47" s="1"/>
      <c r="CT47" s="1"/>
      <c r="CU47" s="1"/>
      <c r="CV47" s="1"/>
      <c r="CW47" s="1"/>
      <c r="CX47" s="1"/>
      <c r="CY47" s="1"/>
      <c r="CZ47" s="1"/>
      <c r="DA47" s="1"/>
      <c r="DB47" s="1"/>
      <c r="DC47" s="1"/>
      <c r="DD47" s="1"/>
      <c r="DE47" s="1"/>
      <c r="DF47" s="1"/>
      <c r="DG47" s="1"/>
      <c r="DH47" s="1"/>
      <c r="DI47" s="1"/>
      <c r="DJ47" s="1"/>
      <c r="DK47" s="1"/>
      <c r="DL47" s="1"/>
      <c r="DM47" s="1"/>
      <c r="DN47" s="1"/>
      <c r="DO47" s="1"/>
      <c r="DP47" s="1"/>
      <c r="DQ47" s="1"/>
      <c r="DR47" s="1"/>
      <c r="DS47" s="1"/>
      <c r="DT47" s="1"/>
      <c r="DU47" s="1"/>
      <c r="DV47" s="1"/>
      <c r="DW47" s="1"/>
      <c r="DX47" s="1"/>
      <c r="DY47" s="1"/>
      <c r="DZ47" s="1"/>
      <c r="EA47" s="1"/>
      <c r="EB47" s="1"/>
      <c r="EC47" s="1"/>
      <c r="ED47" s="1"/>
      <c r="EE47" s="1"/>
      <c r="EF47" s="1"/>
    </row>
    <row r="48" spans="1:136" ht="15" customHeight="1" x14ac:dyDescent="0.25">
      <c r="A48" s="20" t="s">
        <v>91</v>
      </c>
      <c r="B48" s="21">
        <v>1</v>
      </c>
      <c r="C48" s="22" t="s">
        <v>46</v>
      </c>
      <c r="D48" s="27" t="s">
        <v>92</v>
      </c>
      <c r="E48" s="55" t="s">
        <v>1795</v>
      </c>
      <c r="F48" s="1"/>
      <c r="G48" s="1"/>
      <c r="H48" s="24" t="s">
        <v>409</v>
      </c>
      <c r="I48" s="24"/>
      <c r="J48" s="25"/>
      <c r="K48" s="25"/>
      <c r="L48" s="25"/>
      <c r="M48" s="40"/>
      <c r="N48" s="37"/>
      <c r="O48" s="1"/>
      <c r="T48" s="1"/>
      <c r="U48" s="1"/>
      <c r="V48" s="1"/>
      <c r="W48" s="1"/>
      <c r="X48" s="16" t="s">
        <v>374</v>
      </c>
      <c r="Y48" s="16" t="s">
        <v>373</v>
      </c>
      <c r="Z48" s="16" t="s">
        <v>372</v>
      </c>
      <c r="AA48" s="16" t="s">
        <v>331</v>
      </c>
      <c r="AB48" s="16">
        <f>-(Config!$I$20/Config!$I$21+0.002)</f>
        <v>-3.9500000000000004E-3</v>
      </c>
      <c r="AC48" s="16">
        <f>-Config!$I$20</f>
        <v>-390</v>
      </c>
      <c r="AD48" s="1"/>
      <c r="AE48" s="1"/>
      <c r="AF48" s="1"/>
      <c r="AG48" s="1"/>
      <c r="AH48" s="1"/>
      <c r="AO48" s="1"/>
      <c r="AP48" s="1"/>
      <c r="AQ48" s="1"/>
      <c r="AR48" s="1"/>
      <c r="AS48" s="1"/>
      <c r="AT48" s="1"/>
      <c r="AU48" s="1"/>
      <c r="AV48" s="1"/>
      <c r="AW48" s="1"/>
      <c r="AX48" s="1"/>
      <c r="AY48" s="1"/>
      <c r="AZ48" s="1"/>
      <c r="BA48" s="1"/>
      <c r="BB48" s="1"/>
      <c r="BC48" s="1"/>
      <c r="BD48" s="1"/>
      <c r="BE48" s="1"/>
      <c r="BF48" s="1"/>
      <c r="BG48" s="1"/>
      <c r="BH48" s="1"/>
      <c r="BI48" s="1"/>
      <c r="BJ48" s="1"/>
      <c r="BK48" s="1"/>
      <c r="BL48" s="1"/>
      <c r="BM48" s="1"/>
      <c r="BN48" s="1"/>
      <c r="BO48" s="1"/>
      <c r="BP48" s="1"/>
      <c r="BQ48" s="1"/>
      <c r="BR48" s="1"/>
      <c r="BS48" s="1"/>
      <c r="BT48" s="1"/>
      <c r="BU48" s="1"/>
      <c r="BV48" s="1"/>
      <c r="BW48" s="1"/>
      <c r="BX48" s="1"/>
      <c r="BY48" s="1"/>
      <c r="BZ48" s="1"/>
      <c r="CA48" s="1"/>
      <c r="CB48" s="1"/>
      <c r="CC48" s="1"/>
      <c r="CD48" s="1"/>
      <c r="CE48" s="1"/>
      <c r="CF48" s="1"/>
      <c r="CG48" s="1"/>
      <c r="CH48" s="1"/>
      <c r="CI48" s="1"/>
      <c r="CJ48" s="1"/>
      <c r="CK48" s="1"/>
      <c r="CL48" s="1"/>
      <c r="CM48" s="1"/>
      <c r="CN48" s="1"/>
      <c r="CO48" s="1"/>
      <c r="CP48" s="1"/>
      <c r="CQ48" s="1"/>
      <c r="CR48" s="1"/>
      <c r="CS48" s="1"/>
      <c r="CT48" s="1"/>
      <c r="CU48" s="1"/>
      <c r="CV48" s="1"/>
      <c r="CW48" s="1"/>
      <c r="CX48" s="1"/>
      <c r="CY48" s="1"/>
      <c r="CZ48" s="1"/>
      <c r="DA48" s="1"/>
      <c r="DB48" s="1"/>
      <c r="DC48" s="1"/>
      <c r="DD48" s="1"/>
      <c r="DE48" s="1"/>
      <c r="DF48" s="1"/>
      <c r="DG48" s="1"/>
      <c r="DH48" s="1"/>
      <c r="DI48" s="1"/>
      <c r="DJ48" s="1"/>
      <c r="DK48" s="1"/>
      <c r="DL48" s="1"/>
      <c r="DM48" s="1"/>
      <c r="DN48" s="1"/>
      <c r="DO48" s="1"/>
      <c r="DP48" s="1"/>
      <c r="DQ48" s="1"/>
      <c r="DR48" s="1"/>
      <c r="DS48" s="1"/>
      <c r="DT48" s="1"/>
      <c r="DU48" s="1"/>
      <c r="DV48" s="1"/>
      <c r="DW48" s="1"/>
      <c r="DX48" s="1"/>
      <c r="DY48" s="1"/>
      <c r="DZ48" s="1"/>
      <c r="EA48" s="1"/>
      <c r="EB48" s="1"/>
      <c r="EC48" s="1"/>
      <c r="ED48" s="1"/>
      <c r="EE48" s="1"/>
      <c r="EF48" s="1"/>
    </row>
    <row r="49" spans="1:136" ht="15" customHeight="1" x14ac:dyDescent="0.25">
      <c r="A49" s="20"/>
      <c r="B49" s="22"/>
      <c r="C49" s="22"/>
      <c r="D49" s="27"/>
      <c r="E49" s="22"/>
      <c r="F49" s="1"/>
      <c r="G49" s="1"/>
      <c r="H49" s="20" t="s">
        <v>405</v>
      </c>
      <c r="I49" s="20" t="s">
        <v>410</v>
      </c>
      <c r="J49" s="21" t="s">
        <v>407</v>
      </c>
      <c r="K49" s="21" t="s">
        <v>407</v>
      </c>
      <c r="L49" s="21" t="s">
        <v>407</v>
      </c>
      <c r="M49" s="33" t="s">
        <v>407</v>
      </c>
      <c r="N49" s="38" t="s">
        <v>411</v>
      </c>
      <c r="O49" s="1"/>
      <c r="T49" s="1"/>
      <c r="U49" s="1"/>
      <c r="V49" s="1"/>
      <c r="W49" s="1"/>
      <c r="X49" s="16" t="s">
        <v>374</v>
      </c>
      <c r="Y49" s="16" t="s">
        <v>373</v>
      </c>
      <c r="Z49" s="16" t="s">
        <v>372</v>
      </c>
      <c r="AA49" s="16" t="s">
        <v>331</v>
      </c>
      <c r="AB49" s="16">
        <f>-(0.9*Config!$I$20/Config!$I$21)</f>
        <v>-1.755E-3</v>
      </c>
      <c r="AC49" s="16">
        <f>-0.9*Config!$I$20</f>
        <v>-351</v>
      </c>
      <c r="AD49" s="1"/>
      <c r="AE49" s="1"/>
      <c r="AF49" s="1"/>
      <c r="AG49" s="1"/>
      <c r="AH49" s="1"/>
      <c r="AO49" s="1"/>
      <c r="AP49" s="1"/>
      <c r="AQ49" s="1"/>
      <c r="AR49" s="1"/>
      <c r="AS49" s="1"/>
      <c r="AT49" s="1"/>
      <c r="AU49" s="1"/>
      <c r="AV49" s="1"/>
      <c r="AW49" s="1"/>
      <c r="AX49" s="1"/>
      <c r="AY49" s="1"/>
      <c r="AZ49" s="1"/>
      <c r="BA49" s="1"/>
      <c r="BB49" s="1"/>
      <c r="BC49" s="1"/>
      <c r="BD49" s="1"/>
      <c r="BE49" s="1"/>
      <c r="BF49" s="1"/>
      <c r="BG49" s="1"/>
      <c r="BH49" s="1"/>
      <c r="BI49" s="1"/>
      <c r="BJ49" s="1"/>
      <c r="BK49" s="1"/>
      <c r="BL49" s="1"/>
      <c r="BM49" s="1"/>
      <c r="BN49" s="1"/>
      <c r="BO49" s="1"/>
      <c r="BP49" s="1"/>
      <c r="BQ49" s="1"/>
      <c r="BR49" s="1"/>
      <c r="BS49" s="1"/>
      <c r="BT49" s="1"/>
      <c r="BU49" s="1"/>
      <c r="BV49" s="1"/>
      <c r="BW49" s="1"/>
      <c r="BX49" s="1"/>
      <c r="BY49" s="1"/>
      <c r="BZ49" s="1"/>
      <c r="CA49" s="1"/>
      <c r="CB49" s="1"/>
      <c r="CC49" s="1"/>
      <c r="CD49" s="1"/>
      <c r="CE49" s="1"/>
      <c r="CF49" s="1"/>
      <c r="CG49" s="1"/>
      <c r="CH49" s="1"/>
      <c r="CI49" s="1"/>
      <c r="CJ49" s="1"/>
      <c r="CK49" s="1"/>
      <c r="CL49" s="1"/>
      <c r="CM49" s="1"/>
      <c r="CN49" s="1"/>
      <c r="CO49" s="1"/>
      <c r="CP49" s="1"/>
      <c r="CQ49" s="1"/>
      <c r="CR49" s="1"/>
      <c r="CS49" s="1"/>
      <c r="CT49" s="1"/>
      <c r="CU49" s="1"/>
      <c r="CV49" s="1"/>
      <c r="CW49" s="1"/>
      <c r="CX49" s="1"/>
      <c r="CY49" s="1"/>
      <c r="CZ49" s="1"/>
      <c r="DA49" s="1"/>
      <c r="DB49" s="1"/>
      <c r="DC49" s="1"/>
      <c r="DD49" s="1"/>
      <c r="DE49" s="1"/>
      <c r="DF49" s="1"/>
      <c r="DG49" s="1"/>
      <c r="DH49" s="1"/>
      <c r="DI49" s="1"/>
      <c r="DJ49" s="1"/>
      <c r="DK49" s="1"/>
      <c r="DL49" s="1"/>
      <c r="DM49" s="1"/>
      <c r="DN49" s="1"/>
      <c r="DO49" s="1"/>
      <c r="DP49" s="1"/>
      <c r="DQ49" s="1"/>
      <c r="DR49" s="1"/>
      <c r="DS49" s="1"/>
      <c r="DT49" s="1"/>
      <c r="DU49" s="1"/>
      <c r="DV49" s="1"/>
      <c r="DW49" s="1"/>
      <c r="DX49" s="1"/>
      <c r="DY49" s="1"/>
      <c r="DZ49" s="1"/>
      <c r="EA49" s="1"/>
      <c r="EB49" s="1"/>
      <c r="EC49" s="1"/>
      <c r="ED49" s="1"/>
      <c r="EE49" s="1"/>
      <c r="EF49" s="1"/>
    </row>
    <row r="50" spans="1:136" ht="15" customHeight="1" x14ac:dyDescent="0.25">
      <c r="A50" s="17" t="s">
        <v>93</v>
      </c>
      <c r="B50" s="18"/>
      <c r="C50" s="18"/>
      <c r="D50" s="26"/>
      <c r="E50" s="18"/>
      <c r="F50" s="1"/>
      <c r="G50" s="1"/>
      <c r="H50" s="20" t="s">
        <v>412</v>
      </c>
      <c r="I50" s="20" t="s">
        <v>413</v>
      </c>
      <c r="J50" s="21" t="s">
        <v>372</v>
      </c>
      <c r="K50" s="21" t="s">
        <v>372</v>
      </c>
      <c r="L50" s="21" t="s">
        <v>372</v>
      </c>
      <c r="M50" s="33" t="s">
        <v>372</v>
      </c>
      <c r="N50" s="38" t="s">
        <v>414</v>
      </c>
      <c r="O50" s="1"/>
      <c r="T50" s="1"/>
      <c r="U50" s="1"/>
      <c r="V50" s="1"/>
      <c r="W50" s="1"/>
      <c r="X50" s="16" t="s">
        <v>374</v>
      </c>
      <c r="Y50" s="16" t="s">
        <v>373</v>
      </c>
      <c r="Z50" s="16" t="s">
        <v>372</v>
      </c>
      <c r="AA50" s="16" t="s">
        <v>371</v>
      </c>
      <c r="AB50" s="16">
        <v>0</v>
      </c>
      <c r="AC50" s="16">
        <v>0</v>
      </c>
      <c r="AD50" s="1"/>
      <c r="AE50" s="1"/>
      <c r="AF50" s="1"/>
      <c r="AG50" s="1"/>
      <c r="AH50" s="1"/>
      <c r="AO50" s="1"/>
      <c r="AP50" s="1"/>
      <c r="AQ50" s="1"/>
      <c r="AR50" s="1"/>
      <c r="AS50" s="1"/>
      <c r="AT50" s="1"/>
      <c r="AU50" s="1"/>
      <c r="AV50" s="1"/>
      <c r="AW50" s="1"/>
      <c r="AX50" s="1"/>
      <c r="AY50" s="1"/>
      <c r="AZ50" s="1"/>
      <c r="BA50" s="1"/>
      <c r="BB50" s="1"/>
      <c r="BC50" s="1"/>
      <c r="BD50" s="1"/>
      <c r="BE50" s="1"/>
      <c r="BF50" s="1"/>
      <c r="BG50" s="1"/>
      <c r="BH50" s="1"/>
      <c r="BI50" s="1"/>
      <c r="BJ50" s="1"/>
      <c r="BK50" s="1"/>
      <c r="BL50" s="1"/>
      <c r="BM50" s="1"/>
      <c r="BN50" s="1"/>
      <c r="BO50" s="1"/>
      <c r="BP50" s="1"/>
      <c r="BQ50" s="1"/>
      <c r="BR50" s="1"/>
      <c r="BS50" s="1"/>
      <c r="BT50" s="1"/>
      <c r="BU50" s="1"/>
      <c r="BV50" s="1"/>
      <c r="BW50" s="1"/>
      <c r="BX50" s="1"/>
      <c r="BY50" s="1"/>
      <c r="BZ50" s="1"/>
      <c r="CA50" s="1"/>
      <c r="CB50" s="1"/>
      <c r="CC50" s="1"/>
      <c r="CD50" s="1"/>
      <c r="CE50" s="1"/>
      <c r="CF50" s="1"/>
      <c r="CG50" s="1"/>
      <c r="CH50" s="1"/>
      <c r="CI50" s="1"/>
      <c r="CJ50" s="1"/>
      <c r="CK50" s="1"/>
      <c r="CL50" s="1"/>
      <c r="CM50" s="1"/>
      <c r="CN50" s="1"/>
      <c r="CO50" s="1"/>
      <c r="CP50" s="1"/>
      <c r="CQ50" s="1"/>
      <c r="CR50" s="1"/>
      <c r="CS50" s="1"/>
      <c r="CT50" s="1"/>
      <c r="CU50" s="1"/>
      <c r="CV50" s="1"/>
      <c r="CW50" s="1"/>
      <c r="CX50" s="1"/>
      <c r="CY50" s="1"/>
      <c r="CZ50" s="1"/>
      <c r="DA50" s="1"/>
      <c r="DB50" s="1"/>
      <c r="DC50" s="1"/>
      <c r="DD50" s="1"/>
      <c r="DE50" s="1"/>
      <c r="DF50" s="1"/>
      <c r="DG50" s="1"/>
      <c r="DH50" s="1"/>
      <c r="DI50" s="1"/>
      <c r="DJ50" s="1"/>
      <c r="DK50" s="1"/>
      <c r="DL50" s="1"/>
      <c r="DM50" s="1"/>
      <c r="DN50" s="1"/>
      <c r="DO50" s="1"/>
      <c r="DP50" s="1"/>
      <c r="DQ50" s="1"/>
      <c r="DR50" s="1"/>
      <c r="DS50" s="1"/>
      <c r="DT50" s="1"/>
      <c r="DU50" s="1"/>
      <c r="DV50" s="1"/>
      <c r="DW50" s="1"/>
      <c r="DX50" s="1"/>
      <c r="DY50" s="1"/>
      <c r="DZ50" s="1"/>
      <c r="EA50" s="1"/>
      <c r="EB50" s="1"/>
      <c r="EC50" s="1"/>
      <c r="ED50" s="1"/>
      <c r="EE50" s="1"/>
      <c r="EF50" s="1"/>
    </row>
    <row r="51" spans="1:136" ht="15" customHeight="1" x14ac:dyDescent="0.25">
      <c r="A51" s="24" t="s">
        <v>53</v>
      </c>
      <c r="B51" s="25"/>
      <c r="C51" s="25" t="s">
        <v>9</v>
      </c>
      <c r="D51" s="28"/>
      <c r="E51" s="25"/>
      <c r="F51" s="1"/>
      <c r="G51" s="1"/>
      <c r="H51" s="20" t="s">
        <v>415</v>
      </c>
      <c r="I51" s="20" t="s">
        <v>416</v>
      </c>
      <c r="J51" s="21" t="s">
        <v>417</v>
      </c>
      <c r="K51" s="21" t="s">
        <v>417</v>
      </c>
      <c r="L51" s="21" t="s">
        <v>417</v>
      </c>
      <c r="M51" s="33" t="s">
        <v>417</v>
      </c>
      <c r="N51" s="38" t="s">
        <v>418</v>
      </c>
      <c r="O51" s="1"/>
      <c r="T51" s="1"/>
      <c r="U51" s="1"/>
      <c r="V51" s="1"/>
      <c r="W51" s="1"/>
      <c r="X51" s="16" t="s">
        <v>374</v>
      </c>
      <c r="Y51" s="16" t="s">
        <v>373</v>
      </c>
      <c r="Z51" s="16" t="s">
        <v>372</v>
      </c>
      <c r="AA51" s="16" t="s">
        <v>332</v>
      </c>
      <c r="AB51" s="16">
        <f>(0.9*Config!$J$20/Config!$J$21)</f>
        <v>1.755E-3</v>
      </c>
      <c r="AC51" s="16">
        <f>0.9*Config!$J$20</f>
        <v>351</v>
      </c>
      <c r="AD51" s="1"/>
      <c r="AE51" s="1"/>
      <c r="AF51" s="1"/>
      <c r="AG51" s="1"/>
      <c r="AH51" s="1"/>
      <c r="AO51" s="1"/>
      <c r="AP51" s="1"/>
      <c r="AQ51" s="1"/>
      <c r="AR51" s="1"/>
      <c r="AS51" s="1"/>
      <c r="AT51" s="1"/>
      <c r="AU51" s="1"/>
      <c r="AV51" s="1"/>
      <c r="AW51" s="1"/>
      <c r="AX51" s="1"/>
      <c r="AY51" s="1"/>
      <c r="AZ51" s="1"/>
      <c r="BA51" s="1"/>
      <c r="BB51" s="1"/>
      <c r="BC51" s="1"/>
      <c r="BD51" s="1"/>
      <c r="BE51" s="1"/>
      <c r="BF51" s="1"/>
      <c r="BG51" s="1"/>
      <c r="BH51" s="1"/>
      <c r="BI51" s="1"/>
      <c r="BJ51" s="1"/>
      <c r="BK51" s="1"/>
      <c r="BL51" s="1"/>
      <c r="BM51" s="1"/>
      <c r="BN51" s="1"/>
      <c r="BO51" s="1"/>
      <c r="BP51" s="1"/>
      <c r="BQ51" s="1"/>
      <c r="BR51" s="1"/>
      <c r="BS51" s="1"/>
      <c r="BT51" s="1"/>
      <c r="BU51" s="1"/>
      <c r="BV51" s="1"/>
      <c r="BW51" s="1"/>
      <c r="BX51" s="1"/>
      <c r="BY51" s="1"/>
      <c r="BZ51" s="1"/>
      <c r="CA51" s="1"/>
      <c r="CB51" s="1"/>
      <c r="CC51" s="1"/>
      <c r="CD51" s="1"/>
      <c r="CE51" s="1"/>
      <c r="CF51" s="1"/>
      <c r="CG51" s="1"/>
      <c r="CH51" s="1"/>
      <c r="CI51" s="1"/>
      <c r="CJ51" s="1"/>
      <c r="CK51" s="1"/>
      <c r="CL51" s="1"/>
      <c r="CM51" s="1"/>
      <c r="CN51" s="1"/>
      <c r="CO51" s="1"/>
      <c r="CP51" s="1"/>
      <c r="CQ51" s="1"/>
      <c r="CR51" s="1"/>
      <c r="CS51" s="1"/>
      <c r="CT51" s="1"/>
      <c r="CU51" s="1"/>
      <c r="CV51" s="1"/>
      <c r="CW51" s="1"/>
      <c r="CX51" s="1"/>
      <c r="CY51" s="1"/>
      <c r="CZ51" s="1"/>
      <c r="DA51" s="1"/>
      <c r="DB51" s="1"/>
      <c r="DC51" s="1"/>
      <c r="DD51" s="1"/>
      <c r="DE51" s="1"/>
      <c r="DF51" s="1"/>
      <c r="DG51" s="1"/>
      <c r="DH51" s="1"/>
      <c r="DI51" s="1"/>
      <c r="DJ51" s="1"/>
      <c r="DK51" s="1"/>
      <c r="DL51" s="1"/>
      <c r="DM51" s="1"/>
      <c r="DN51" s="1"/>
      <c r="DO51" s="1"/>
      <c r="DP51" s="1"/>
      <c r="DQ51" s="1"/>
      <c r="DR51" s="1"/>
      <c r="DS51" s="1"/>
      <c r="DT51" s="1"/>
      <c r="DU51" s="1"/>
      <c r="DV51" s="1"/>
      <c r="DW51" s="1"/>
      <c r="DX51" s="1"/>
      <c r="DY51" s="1"/>
      <c r="DZ51" s="1"/>
      <c r="EA51" s="1"/>
      <c r="EB51" s="1"/>
      <c r="EC51" s="1"/>
      <c r="ED51" s="1"/>
      <c r="EE51" s="1"/>
      <c r="EF51" s="1"/>
    </row>
    <row r="52" spans="1:136" ht="15" customHeight="1" x14ac:dyDescent="0.25">
      <c r="A52" s="20" t="s">
        <v>94</v>
      </c>
      <c r="B52" s="21" t="s">
        <v>95</v>
      </c>
      <c r="C52" s="22" t="s">
        <v>9</v>
      </c>
      <c r="D52" s="27" t="s">
        <v>96</v>
      </c>
      <c r="E52" s="55" t="s">
        <v>1795</v>
      </c>
      <c r="F52" s="1"/>
      <c r="G52" s="1"/>
      <c r="H52" s="20" t="s">
        <v>419</v>
      </c>
      <c r="I52" s="20" t="s">
        <v>420</v>
      </c>
      <c r="J52" s="21" t="s">
        <v>370</v>
      </c>
      <c r="K52" s="21" t="s">
        <v>370</v>
      </c>
      <c r="L52" s="21" t="s">
        <v>370</v>
      </c>
      <c r="M52" s="33" t="s">
        <v>370</v>
      </c>
      <c r="N52" s="38" t="s">
        <v>421</v>
      </c>
      <c r="O52" s="1"/>
      <c r="T52" s="1"/>
      <c r="U52" s="1"/>
      <c r="V52" s="1"/>
      <c r="W52" s="1"/>
      <c r="X52" s="16" t="s">
        <v>374</v>
      </c>
      <c r="Y52" s="16" t="s">
        <v>373</v>
      </c>
      <c r="Z52" s="16" t="s">
        <v>372</v>
      </c>
      <c r="AA52" s="16" t="s">
        <v>332</v>
      </c>
      <c r="AB52" s="16">
        <f>(Config!$J$20/Config!$J$21+0.002)</f>
        <v>3.9500000000000004E-3</v>
      </c>
      <c r="AC52" s="16">
        <f>Config!$J$20</f>
        <v>390</v>
      </c>
      <c r="AD52" s="1"/>
      <c r="AE52" s="1"/>
      <c r="AF52" s="1"/>
      <c r="AG52" s="1"/>
      <c r="AH52" s="1"/>
      <c r="AO52" s="1"/>
      <c r="AP52" s="1"/>
      <c r="AQ52" s="1"/>
      <c r="AR52" s="1"/>
      <c r="AS52" s="1"/>
      <c r="AT52" s="1"/>
      <c r="AU52" s="1"/>
      <c r="AV52" s="1"/>
      <c r="AW52" s="1"/>
      <c r="AX52" s="1"/>
      <c r="AY52" s="1"/>
      <c r="AZ52" s="1"/>
      <c r="BA52" s="1"/>
      <c r="BB52" s="1"/>
      <c r="BC52" s="1"/>
      <c r="BD52" s="1"/>
      <c r="BE52" s="1"/>
      <c r="BF52" s="1"/>
      <c r="BG52" s="1"/>
      <c r="BH52" s="1"/>
      <c r="BI52" s="1"/>
      <c r="BJ52" s="1"/>
      <c r="BK52" s="1"/>
      <c r="BL52" s="1"/>
      <c r="BM52" s="1"/>
      <c r="BN52" s="1"/>
      <c r="BO52" s="1"/>
      <c r="BP52" s="1"/>
      <c r="BQ52" s="1"/>
      <c r="BR52" s="1"/>
      <c r="BS52" s="1"/>
      <c r="BT52" s="1"/>
      <c r="BU52" s="1"/>
      <c r="BV52" s="1"/>
      <c r="BW52" s="1"/>
      <c r="BX52" s="1"/>
      <c r="BY52" s="1"/>
      <c r="BZ52" s="1"/>
      <c r="CA52" s="1"/>
      <c r="CB52" s="1"/>
      <c r="CC52" s="1"/>
      <c r="CD52" s="1"/>
      <c r="CE52" s="1"/>
      <c r="CF52" s="1"/>
      <c r="CG52" s="1"/>
      <c r="CH52" s="1"/>
      <c r="CI52" s="1"/>
      <c r="CJ52" s="1"/>
      <c r="CK52" s="1"/>
      <c r="CL52" s="1"/>
      <c r="CM52" s="1"/>
      <c r="CN52" s="1"/>
      <c r="CO52" s="1"/>
      <c r="CP52" s="1"/>
      <c r="CQ52" s="1"/>
      <c r="CR52" s="1"/>
      <c r="CS52" s="1"/>
      <c r="CT52" s="1"/>
      <c r="CU52" s="1"/>
      <c r="CV52" s="1"/>
      <c r="CW52" s="1"/>
      <c r="CX52" s="1"/>
      <c r="CY52" s="1"/>
      <c r="CZ52" s="1"/>
      <c r="DA52" s="1"/>
      <c r="DB52" s="1"/>
      <c r="DC52" s="1"/>
      <c r="DD52" s="1"/>
      <c r="DE52" s="1"/>
      <c r="DF52" s="1"/>
      <c r="DG52" s="1"/>
      <c r="DH52" s="1"/>
      <c r="DI52" s="1"/>
      <c r="DJ52" s="1"/>
      <c r="DK52" s="1"/>
      <c r="DL52" s="1"/>
      <c r="DM52" s="1"/>
      <c r="DN52" s="1"/>
      <c r="DO52" s="1"/>
      <c r="DP52" s="1"/>
      <c r="DQ52" s="1"/>
      <c r="DR52" s="1"/>
      <c r="DS52" s="1"/>
      <c r="DT52" s="1"/>
      <c r="DU52" s="1"/>
      <c r="DV52" s="1"/>
      <c r="DW52" s="1"/>
      <c r="DX52" s="1"/>
      <c r="DY52" s="1"/>
      <c r="DZ52" s="1"/>
      <c r="EA52" s="1"/>
      <c r="EB52" s="1"/>
      <c r="EC52" s="1"/>
      <c r="ED52" s="1"/>
      <c r="EE52" s="1"/>
      <c r="EF52" s="1"/>
    </row>
    <row r="53" spans="1:136" ht="15" customHeight="1" x14ac:dyDescent="0.25">
      <c r="A53" s="20" t="s">
        <v>97</v>
      </c>
      <c r="B53" s="21">
        <v>8000</v>
      </c>
      <c r="C53" s="22" t="str">
        <f>INDEX(rngUnitSettings,MATCH("Length",INDEX(rngUnitSettings,,1),0),2)</f>
        <v>mm</v>
      </c>
      <c r="D53" s="27" t="s">
        <v>98</v>
      </c>
      <c r="E53" s="55" t="s">
        <v>1795</v>
      </c>
      <c r="F53" s="1"/>
      <c r="G53" s="1"/>
      <c r="H53" s="24" t="s">
        <v>422</v>
      </c>
      <c r="I53" s="24"/>
      <c r="J53" s="25"/>
      <c r="K53" s="25"/>
      <c r="L53" s="25"/>
      <c r="M53" s="40"/>
      <c r="N53" s="37"/>
      <c r="O53" s="1"/>
      <c r="T53" s="1"/>
      <c r="U53" s="1"/>
      <c r="V53" s="1"/>
      <c r="W53" s="1"/>
      <c r="X53" s="16" t="s">
        <v>374</v>
      </c>
      <c r="Y53" s="16" t="s">
        <v>373</v>
      </c>
      <c r="Z53" s="16" t="s">
        <v>372</v>
      </c>
      <c r="AA53" s="16" t="s">
        <v>332</v>
      </c>
      <c r="AB53" s="16">
        <f>(2*(Config!$J$20/Config!$J$21+0.002)-(0.9*Config!$J$20/Config!$J$21))</f>
        <v>6.1450000000000012E-3</v>
      </c>
      <c r="AC53" s="16">
        <f>1.1*Config!$J$20</f>
        <v>429.00000000000006</v>
      </c>
      <c r="AD53" s="1"/>
      <c r="AE53" s="1"/>
      <c r="AF53" s="1"/>
      <c r="AG53" s="1"/>
      <c r="AH53" s="1"/>
      <c r="AO53" s="1"/>
      <c r="AP53" s="1"/>
      <c r="AQ53" s="1"/>
      <c r="AR53" s="1"/>
      <c r="AS53" s="1"/>
      <c r="AT53" s="1"/>
      <c r="AU53" s="1"/>
      <c r="AV53" s="1"/>
      <c r="AW53" s="1"/>
      <c r="AX53" s="1"/>
      <c r="AY53" s="1"/>
      <c r="AZ53" s="1"/>
      <c r="BA53" s="1"/>
      <c r="BB53" s="1"/>
      <c r="BC53" s="1"/>
      <c r="BD53" s="1"/>
      <c r="BE53" s="1"/>
      <c r="BF53" s="1"/>
      <c r="BG53" s="1"/>
      <c r="BH53" s="1"/>
      <c r="BI53" s="1"/>
      <c r="BJ53" s="1"/>
      <c r="BK53" s="1"/>
      <c r="BL53" s="1"/>
      <c r="BM53" s="1"/>
      <c r="BN53" s="1"/>
      <c r="BO53" s="1"/>
      <c r="BP53" s="1"/>
      <c r="BQ53" s="1"/>
      <c r="BR53" s="1"/>
      <c r="BS53" s="1"/>
      <c r="BT53" s="1"/>
      <c r="BU53" s="1"/>
      <c r="BV53" s="1"/>
      <c r="BW53" s="1"/>
      <c r="BX53" s="1"/>
      <c r="BY53" s="1"/>
      <c r="BZ53" s="1"/>
      <c r="CA53" s="1"/>
      <c r="CB53" s="1"/>
      <c r="CC53" s="1"/>
      <c r="CD53" s="1"/>
      <c r="CE53" s="1"/>
      <c r="CF53" s="1"/>
      <c r="CG53" s="1"/>
      <c r="CH53" s="1"/>
      <c r="CI53" s="1"/>
      <c r="CJ53" s="1"/>
      <c r="CK53" s="1"/>
      <c r="CL53" s="1"/>
      <c r="CM53" s="1"/>
      <c r="CN53" s="1"/>
      <c r="CO53" s="1"/>
      <c r="CP53" s="1"/>
      <c r="CQ53" s="1"/>
      <c r="CR53" s="1"/>
      <c r="CS53" s="1"/>
      <c r="CT53" s="1"/>
      <c r="CU53" s="1"/>
      <c r="CV53" s="1"/>
      <c r="CW53" s="1"/>
      <c r="CX53" s="1"/>
      <c r="CY53" s="1"/>
      <c r="CZ53" s="1"/>
      <c r="DA53" s="1"/>
      <c r="DB53" s="1"/>
      <c r="DC53" s="1"/>
      <c r="DD53" s="1"/>
      <c r="DE53" s="1"/>
      <c r="DF53" s="1"/>
      <c r="DG53" s="1"/>
      <c r="DH53" s="1"/>
      <c r="DI53" s="1"/>
      <c r="DJ53" s="1"/>
      <c r="DK53" s="1"/>
      <c r="DL53" s="1"/>
      <c r="DM53" s="1"/>
      <c r="DN53" s="1"/>
      <c r="DO53" s="1"/>
      <c r="DP53" s="1"/>
      <c r="DQ53" s="1"/>
      <c r="DR53" s="1"/>
      <c r="DS53" s="1"/>
      <c r="DT53" s="1"/>
      <c r="DU53" s="1"/>
      <c r="DV53" s="1"/>
      <c r="DW53" s="1"/>
      <c r="DX53" s="1"/>
      <c r="DY53" s="1"/>
      <c r="DZ53" s="1"/>
      <c r="EA53" s="1"/>
      <c r="EB53" s="1"/>
      <c r="EC53" s="1"/>
      <c r="ED53" s="1"/>
      <c r="EE53" s="1"/>
      <c r="EF53" s="1"/>
    </row>
    <row r="54" spans="1:136" ht="15" customHeight="1" x14ac:dyDescent="0.25">
      <c r="A54" s="20" t="s">
        <v>99</v>
      </c>
      <c r="B54" s="21">
        <v>2</v>
      </c>
      <c r="C54" s="22" t="s">
        <v>9</v>
      </c>
      <c r="D54" s="27" t="s">
        <v>100</v>
      </c>
      <c r="E54" s="55" t="s">
        <v>1795</v>
      </c>
      <c r="F54" s="1"/>
      <c r="G54" s="1"/>
      <c r="H54" s="20" t="s">
        <v>405</v>
      </c>
      <c r="I54" s="20" t="s">
        <v>423</v>
      </c>
      <c r="J54" s="21" t="s">
        <v>424</v>
      </c>
      <c r="K54" s="21" t="s">
        <v>424</v>
      </c>
      <c r="L54" s="21" t="s">
        <v>424</v>
      </c>
      <c r="M54" s="33" t="s">
        <v>424</v>
      </c>
      <c r="N54" s="38" t="s">
        <v>425</v>
      </c>
      <c r="O54" s="1"/>
      <c r="T54" s="1"/>
      <c r="U54" s="1"/>
      <c r="V54" s="1"/>
      <c r="W54" s="1"/>
      <c r="X54" s="16" t="s">
        <v>374</v>
      </c>
      <c r="Y54" s="16" t="s">
        <v>373</v>
      </c>
      <c r="Z54" s="16" t="s">
        <v>372</v>
      </c>
      <c r="AA54" s="16" t="s">
        <v>332</v>
      </c>
      <c r="AB54" s="16">
        <f>Config!$J$23</f>
        <v>1.4999999999999999E-2</v>
      </c>
      <c r="AC54" s="16">
        <f>1.1*Config!$J$20+Config!$B$11*Config!$J$21*(Config!$J$23-(2*(Config!$J$20/Config!$J$21+0.002)-(0.9*Config!$J$20/Config!$J$21)))</f>
        <v>430.77100000000007</v>
      </c>
      <c r="AD54" s="1"/>
      <c r="AE54" s="1"/>
      <c r="AF54" s="1"/>
      <c r="AG54" s="1"/>
      <c r="AH54" s="1"/>
      <c r="AO54" s="1"/>
      <c r="AP54" s="1"/>
      <c r="AQ54" s="1"/>
      <c r="AR54" s="1"/>
      <c r="AS54" s="1"/>
      <c r="AT54" s="1"/>
      <c r="AU54" s="1"/>
      <c r="AV54" s="1"/>
      <c r="AW54" s="1"/>
      <c r="AX54" s="1"/>
      <c r="AY54" s="1"/>
      <c r="AZ54" s="1"/>
      <c r="BA54" s="1"/>
      <c r="BB54" s="1"/>
      <c r="BC54" s="1"/>
      <c r="BD54" s="1"/>
      <c r="BE54" s="1"/>
      <c r="BF54" s="1"/>
      <c r="BG54" s="1"/>
      <c r="BH54" s="1"/>
      <c r="BI54" s="1"/>
      <c r="BJ54" s="1"/>
      <c r="BK54" s="1"/>
      <c r="BL54" s="1"/>
      <c r="BM54" s="1"/>
      <c r="BN54" s="1"/>
      <c r="BO54" s="1"/>
      <c r="BP54" s="1"/>
      <c r="BQ54" s="1"/>
      <c r="BR54" s="1"/>
      <c r="BS54" s="1"/>
      <c r="BT54" s="1"/>
      <c r="BU54" s="1"/>
      <c r="BV54" s="1"/>
      <c r="BW54" s="1"/>
      <c r="BX54" s="1"/>
      <c r="BY54" s="1"/>
      <c r="BZ54" s="1"/>
      <c r="CA54" s="1"/>
      <c r="CB54" s="1"/>
      <c r="CC54" s="1"/>
      <c r="CD54" s="1"/>
      <c r="CE54" s="1"/>
      <c r="CF54" s="1"/>
      <c r="CG54" s="1"/>
      <c r="CH54" s="1"/>
      <c r="CI54" s="1"/>
      <c r="CJ54" s="1"/>
      <c r="CK54" s="1"/>
      <c r="CL54" s="1"/>
      <c r="CM54" s="1"/>
      <c r="CN54" s="1"/>
      <c r="CO54" s="1"/>
      <c r="CP54" s="1"/>
      <c r="CQ54" s="1"/>
      <c r="CR54" s="1"/>
      <c r="CS54" s="1"/>
      <c r="CT54" s="1"/>
      <c r="CU54" s="1"/>
      <c r="CV54" s="1"/>
      <c r="CW54" s="1"/>
      <c r="CX54" s="1"/>
      <c r="CY54" s="1"/>
      <c r="CZ54" s="1"/>
      <c r="DA54" s="1"/>
      <c r="DB54" s="1"/>
      <c r="DC54" s="1"/>
      <c r="DD54" s="1"/>
      <c r="DE54" s="1"/>
      <c r="DF54" s="1"/>
      <c r="DG54" s="1"/>
      <c r="DH54" s="1"/>
      <c r="DI54" s="1"/>
      <c r="DJ54" s="1"/>
      <c r="DK54" s="1"/>
      <c r="DL54" s="1"/>
      <c r="DM54" s="1"/>
      <c r="DN54" s="1"/>
      <c r="DO54" s="1"/>
      <c r="DP54" s="1"/>
      <c r="DQ54" s="1"/>
      <c r="DR54" s="1"/>
      <c r="DS54" s="1"/>
      <c r="DT54" s="1"/>
      <c r="DU54" s="1"/>
      <c r="DV54" s="1"/>
      <c r="DW54" s="1"/>
      <c r="DX54" s="1"/>
      <c r="DY54" s="1"/>
      <c r="DZ54" s="1"/>
      <c r="EA54" s="1"/>
      <c r="EB54" s="1"/>
      <c r="EC54" s="1"/>
      <c r="ED54" s="1"/>
      <c r="EE54" s="1"/>
      <c r="EF54" s="1"/>
    </row>
    <row r="55" spans="1:136" ht="15" customHeight="1" x14ac:dyDescent="0.25">
      <c r="A55" s="20" t="s">
        <v>101</v>
      </c>
      <c r="B55" s="21">
        <v>2</v>
      </c>
      <c r="C55" s="22" t="s">
        <v>9</v>
      </c>
      <c r="D55" s="27" t="s">
        <v>102</v>
      </c>
      <c r="E55" s="55" t="s">
        <v>1795</v>
      </c>
      <c r="F55" s="1"/>
      <c r="G55" s="1"/>
      <c r="H55" s="20" t="s">
        <v>412</v>
      </c>
      <c r="I55" s="20" t="s">
        <v>426</v>
      </c>
      <c r="J55" s="21" t="s">
        <v>372</v>
      </c>
      <c r="K55" s="21" t="s">
        <v>372</v>
      </c>
      <c r="L55" s="21" t="s">
        <v>372</v>
      </c>
      <c r="M55" s="33" t="s">
        <v>372</v>
      </c>
      <c r="N55" s="38" t="s">
        <v>427</v>
      </c>
      <c r="O55" s="1"/>
      <c r="T55" s="1"/>
      <c r="U55" s="1"/>
      <c r="V55" s="1"/>
      <c r="W55" s="1"/>
      <c r="X55" s="1"/>
      <c r="Y55" s="1"/>
      <c r="Z55" s="1"/>
      <c r="AA55" s="1"/>
      <c r="AB55" s="1"/>
      <c r="AC55" s="1"/>
      <c r="AD55" s="1"/>
      <c r="AE55" s="1"/>
      <c r="AF55" s="1"/>
      <c r="AG55" s="1"/>
      <c r="AH55" s="1"/>
      <c r="AI55" s="1"/>
      <c r="AJ55" s="1"/>
      <c r="AK55" s="1"/>
      <c r="AL55" s="1"/>
      <c r="AM55" s="1"/>
      <c r="AN55" s="1"/>
      <c r="AO55" s="1"/>
      <c r="AP55" s="1"/>
      <c r="AQ55" s="1"/>
      <c r="AR55" s="1"/>
      <c r="AS55" s="1"/>
      <c r="AT55" s="1"/>
      <c r="AU55" s="1"/>
      <c r="AV55" s="1"/>
      <c r="AW55" s="1"/>
      <c r="AX55" s="1"/>
      <c r="AY55" s="1"/>
      <c r="AZ55" s="1"/>
      <c r="BA55" s="1"/>
      <c r="BB55" s="1"/>
      <c r="BC55" s="1"/>
      <c r="BD55" s="1"/>
      <c r="BE55" s="1"/>
      <c r="BF55" s="1"/>
      <c r="BG55" s="1"/>
      <c r="BH55" s="1"/>
      <c r="BI55" s="1"/>
      <c r="BJ55" s="1"/>
      <c r="BK55" s="1"/>
      <c r="BL55" s="1"/>
      <c r="BM55" s="1"/>
      <c r="BN55" s="1"/>
      <c r="BO55" s="1"/>
      <c r="BP55" s="1"/>
      <c r="BQ55" s="1"/>
      <c r="BR55" s="1"/>
      <c r="BS55" s="1"/>
      <c r="BT55" s="1"/>
      <c r="BU55" s="1"/>
      <c r="BV55" s="1"/>
      <c r="BW55" s="1"/>
      <c r="BX55" s="1"/>
      <c r="BY55" s="1"/>
      <c r="BZ55" s="1"/>
      <c r="CA55" s="1"/>
      <c r="CB55" s="1"/>
      <c r="CC55" s="1"/>
      <c r="CD55" s="1"/>
      <c r="CE55" s="1"/>
      <c r="CF55" s="1"/>
      <c r="CG55" s="1"/>
      <c r="CH55" s="1"/>
      <c r="CI55" s="1"/>
      <c r="CJ55" s="1"/>
      <c r="CK55" s="1"/>
      <c r="CL55" s="1"/>
      <c r="CM55" s="1"/>
      <c r="CN55" s="1"/>
      <c r="CO55" s="1"/>
      <c r="CP55" s="1"/>
      <c r="CQ55" s="1"/>
      <c r="CR55" s="1"/>
      <c r="CS55" s="1"/>
      <c r="CT55" s="1"/>
      <c r="CU55" s="1"/>
      <c r="CV55" s="1"/>
      <c r="CW55" s="1"/>
      <c r="CX55" s="1"/>
      <c r="CY55" s="1"/>
      <c r="CZ55" s="1"/>
      <c r="DA55" s="1"/>
      <c r="DB55" s="1"/>
      <c r="DC55" s="1"/>
      <c r="DD55" s="1"/>
      <c r="DE55" s="1"/>
      <c r="DF55" s="1"/>
      <c r="DG55" s="1"/>
      <c r="DH55" s="1"/>
      <c r="DI55" s="1"/>
      <c r="DJ55" s="1"/>
      <c r="DK55" s="1"/>
      <c r="DL55" s="1"/>
      <c r="DM55" s="1"/>
      <c r="DN55" s="1"/>
      <c r="DO55" s="1"/>
      <c r="DP55" s="1"/>
      <c r="DQ55" s="1"/>
      <c r="DR55" s="1"/>
      <c r="DS55" s="1"/>
      <c r="DT55" s="1"/>
      <c r="DU55" s="1"/>
      <c r="DV55" s="1"/>
      <c r="DW55" s="1"/>
      <c r="DX55" s="1"/>
      <c r="DY55" s="1"/>
      <c r="DZ55" s="1"/>
      <c r="EA55" s="1"/>
      <c r="EB55" s="1"/>
      <c r="EC55" s="1"/>
      <c r="ED55" s="1"/>
      <c r="EE55" s="1"/>
      <c r="EF55" s="1"/>
    </row>
    <row r="56" spans="1:136" ht="15" customHeight="1" x14ac:dyDescent="0.25">
      <c r="A56" s="20" t="s">
        <v>103</v>
      </c>
      <c r="B56" s="21" t="s">
        <v>104</v>
      </c>
      <c r="C56" s="22" t="s">
        <v>9</v>
      </c>
      <c r="D56" s="27" t="s">
        <v>105</v>
      </c>
      <c r="E56" s="55" t="s">
        <v>1795</v>
      </c>
      <c r="F56" s="1"/>
      <c r="G56" s="1"/>
      <c r="H56" s="20" t="s">
        <v>415</v>
      </c>
      <c r="I56" s="20" t="s">
        <v>428</v>
      </c>
      <c r="J56" s="21" t="s">
        <v>429</v>
      </c>
      <c r="K56" s="21" t="s">
        <v>429</v>
      </c>
      <c r="L56" s="21" t="s">
        <v>429</v>
      </c>
      <c r="M56" s="33" t="s">
        <v>429</v>
      </c>
      <c r="N56" s="38" t="s">
        <v>430</v>
      </c>
      <c r="O56" s="1"/>
      <c r="T56" s="1"/>
      <c r="U56" s="1"/>
      <c r="V56" s="1"/>
      <c r="W56" s="1"/>
      <c r="X56" s="1"/>
      <c r="Y56" s="1"/>
      <c r="Z56" s="1"/>
      <c r="AA56" s="1"/>
      <c r="AB56" s="1"/>
      <c r="AC56" s="1"/>
      <c r="AD56" s="1"/>
      <c r="AE56" s="1"/>
      <c r="AF56" s="1"/>
      <c r="AG56" s="1"/>
      <c r="AH56" s="1"/>
      <c r="AI56" s="1"/>
      <c r="AJ56" s="1"/>
      <c r="AK56" s="1"/>
      <c r="AL56" s="1"/>
      <c r="AM56" s="1"/>
      <c r="AN56" s="1"/>
      <c r="AO56" s="1"/>
      <c r="AP56" s="1"/>
      <c r="AQ56" s="1"/>
      <c r="AR56" s="1"/>
      <c r="AS56" s="1"/>
      <c r="AT56" s="1"/>
      <c r="AU56" s="1"/>
      <c r="AV56" s="1"/>
      <c r="AW56" s="1"/>
      <c r="AX56" s="1"/>
      <c r="AY56" s="1"/>
      <c r="AZ56" s="1"/>
      <c r="BA56" s="1"/>
      <c r="BB56" s="1"/>
      <c r="BC56" s="1"/>
      <c r="BD56" s="1"/>
      <c r="BE56" s="1"/>
      <c r="BF56" s="1"/>
      <c r="BG56" s="1"/>
      <c r="BH56" s="1"/>
      <c r="BI56" s="1"/>
      <c r="BJ56" s="1"/>
      <c r="BK56" s="1"/>
      <c r="BL56" s="1"/>
      <c r="BM56" s="1"/>
      <c r="BN56" s="1"/>
      <c r="BO56" s="1"/>
      <c r="BP56" s="1"/>
      <c r="BQ56" s="1"/>
      <c r="BR56" s="1"/>
      <c r="BS56" s="1"/>
      <c r="BT56" s="1"/>
      <c r="BU56" s="1"/>
      <c r="BV56" s="1"/>
      <c r="BW56" s="1"/>
      <c r="BX56" s="1"/>
      <c r="BY56" s="1"/>
      <c r="BZ56" s="1"/>
      <c r="CA56" s="1"/>
      <c r="CB56" s="1"/>
      <c r="CC56" s="1"/>
      <c r="CD56" s="1"/>
      <c r="CE56" s="1"/>
      <c r="CF56" s="1"/>
      <c r="CG56" s="1"/>
      <c r="CH56" s="1"/>
      <c r="CI56" s="1"/>
      <c r="CJ56" s="1"/>
      <c r="CK56" s="1"/>
      <c r="CL56" s="1"/>
      <c r="CM56" s="1"/>
      <c r="CN56" s="1"/>
      <c r="CO56" s="1"/>
      <c r="CP56" s="1"/>
      <c r="CQ56" s="1"/>
      <c r="CR56" s="1"/>
      <c r="CS56" s="1"/>
      <c r="CT56" s="1"/>
      <c r="CU56" s="1"/>
      <c r="CV56" s="1"/>
      <c r="CW56" s="1"/>
      <c r="CX56" s="1"/>
      <c r="CY56" s="1"/>
      <c r="CZ56" s="1"/>
      <c r="DA56" s="1"/>
      <c r="DB56" s="1"/>
      <c r="DC56" s="1"/>
      <c r="DD56" s="1"/>
      <c r="DE56" s="1"/>
      <c r="DF56" s="1"/>
      <c r="DG56" s="1"/>
      <c r="DH56" s="1"/>
      <c r="DI56" s="1"/>
      <c r="DJ56" s="1"/>
      <c r="DK56" s="1"/>
      <c r="DL56" s="1"/>
      <c r="DM56" s="1"/>
      <c r="DN56" s="1"/>
      <c r="DO56" s="1"/>
      <c r="DP56" s="1"/>
      <c r="DQ56" s="1"/>
      <c r="DR56" s="1"/>
      <c r="DS56" s="1"/>
      <c r="DT56" s="1"/>
      <c r="DU56" s="1"/>
      <c r="DV56" s="1"/>
      <c r="DW56" s="1"/>
      <c r="DX56" s="1"/>
      <c r="DY56" s="1"/>
      <c r="DZ56" s="1"/>
      <c r="EA56" s="1"/>
      <c r="EB56" s="1"/>
      <c r="EC56" s="1"/>
      <c r="ED56" s="1"/>
      <c r="EE56" s="1"/>
      <c r="EF56" s="1"/>
    </row>
    <row r="57" spans="1:136" ht="15" customHeight="1" x14ac:dyDescent="0.25">
      <c r="A57" s="20" t="s">
        <v>106</v>
      </c>
      <c r="B57" s="21">
        <v>1</v>
      </c>
      <c r="C57" s="22" t="s">
        <v>9</v>
      </c>
      <c r="D57" s="27" t="s">
        <v>107</v>
      </c>
      <c r="E57" s="55" t="s">
        <v>1795</v>
      </c>
      <c r="F57" s="1"/>
      <c r="G57" s="1"/>
      <c r="H57" s="20" t="s">
        <v>419</v>
      </c>
      <c r="I57" s="20" t="s">
        <v>431</v>
      </c>
      <c r="J57" s="21" t="s">
        <v>370</v>
      </c>
      <c r="K57" s="21" t="s">
        <v>370</v>
      </c>
      <c r="L57" s="21" t="s">
        <v>370</v>
      </c>
      <c r="M57" s="33" t="s">
        <v>370</v>
      </c>
      <c r="N57" s="38" t="s">
        <v>421</v>
      </c>
      <c r="O57" s="1"/>
      <c r="T57" s="1"/>
      <c r="U57" s="1"/>
      <c r="V57" s="1"/>
      <c r="W57" s="1"/>
      <c r="X57" s="1"/>
      <c r="Y57" s="1"/>
      <c r="Z57" s="1"/>
      <c r="AA57" s="1"/>
      <c r="AB57" s="1"/>
      <c r="AC57" s="1"/>
      <c r="AD57" s="1"/>
      <c r="AE57" s="1"/>
      <c r="AF57" s="1"/>
      <c r="AG57" s="1"/>
      <c r="AH57" s="1"/>
      <c r="AI57" s="1"/>
      <c r="AJ57" s="1"/>
      <c r="AK57" s="1"/>
      <c r="AL57" s="1"/>
      <c r="AM57" s="1"/>
      <c r="AN57" s="1"/>
      <c r="AO57" s="1"/>
      <c r="AP57" s="1"/>
      <c r="AQ57" s="1"/>
      <c r="AR57" s="1"/>
      <c r="AS57" s="1"/>
      <c r="AT57" s="1"/>
      <c r="AU57" s="1"/>
      <c r="AV57" s="1"/>
      <c r="AW57" s="1"/>
      <c r="AX57" s="1"/>
      <c r="AY57" s="1"/>
      <c r="AZ57" s="1"/>
      <c r="BA57" s="1"/>
      <c r="BB57" s="1"/>
      <c r="BC57" s="1"/>
      <c r="BD57" s="1"/>
      <c r="BE57" s="1"/>
      <c r="BF57" s="1"/>
      <c r="BG57" s="1"/>
      <c r="BH57" s="1"/>
      <c r="BI57" s="1"/>
      <c r="BJ57" s="1"/>
      <c r="BK57" s="1"/>
      <c r="BL57" s="1"/>
      <c r="BM57" s="1"/>
      <c r="BN57" s="1"/>
      <c r="BO57" s="1"/>
      <c r="BP57" s="1"/>
      <c r="BQ57" s="1"/>
      <c r="BR57" s="1"/>
      <c r="BS57" s="1"/>
      <c r="BT57" s="1"/>
      <c r="BU57" s="1"/>
      <c r="BV57" s="1"/>
      <c r="BW57" s="1"/>
      <c r="BX57" s="1"/>
      <c r="BY57" s="1"/>
      <c r="BZ57" s="1"/>
      <c r="CA57" s="1"/>
      <c r="CB57" s="1"/>
      <c r="CC57" s="1"/>
      <c r="CD57" s="1"/>
      <c r="CE57" s="1"/>
      <c r="CF57" s="1"/>
      <c r="CG57" s="1"/>
      <c r="CH57" s="1"/>
      <c r="CI57" s="1"/>
      <c r="CJ57" s="1"/>
      <c r="CK57" s="1"/>
      <c r="CL57" s="1"/>
      <c r="CM57" s="1"/>
      <c r="CN57" s="1"/>
      <c r="CO57" s="1"/>
      <c r="CP57" s="1"/>
      <c r="CQ57" s="1"/>
      <c r="CR57" s="1"/>
      <c r="CS57" s="1"/>
      <c r="CT57" s="1"/>
      <c r="CU57" s="1"/>
      <c r="CV57" s="1"/>
      <c r="CW57" s="1"/>
      <c r="CX57" s="1"/>
      <c r="CY57" s="1"/>
      <c r="CZ57" s="1"/>
      <c r="DA57" s="1"/>
      <c r="DB57" s="1"/>
      <c r="DC57" s="1"/>
      <c r="DD57" s="1"/>
      <c r="DE57" s="1"/>
      <c r="DF57" s="1"/>
      <c r="DG57" s="1"/>
      <c r="DH57" s="1"/>
      <c r="DI57" s="1"/>
      <c r="DJ57" s="1"/>
      <c r="DK57" s="1"/>
      <c r="DL57" s="1"/>
      <c r="DM57" s="1"/>
      <c r="DN57" s="1"/>
      <c r="DO57" s="1"/>
      <c r="DP57" s="1"/>
      <c r="DQ57" s="1"/>
      <c r="DR57" s="1"/>
      <c r="DS57" s="1"/>
      <c r="DT57" s="1"/>
      <c r="DU57" s="1"/>
      <c r="DV57" s="1"/>
      <c r="DW57" s="1"/>
      <c r="DX57" s="1"/>
      <c r="DY57" s="1"/>
      <c r="DZ57" s="1"/>
      <c r="EA57" s="1"/>
      <c r="EB57" s="1"/>
      <c r="EC57" s="1"/>
      <c r="ED57" s="1"/>
      <c r="EE57" s="1"/>
      <c r="EF57" s="1"/>
    </row>
    <row r="58" spans="1:136" ht="15" customHeight="1" x14ac:dyDescent="0.25">
      <c r="A58" s="20" t="s">
        <v>108</v>
      </c>
      <c r="B58" s="21">
        <v>1</v>
      </c>
      <c r="C58" s="22" t="s">
        <v>9</v>
      </c>
      <c r="D58" s="27" t="s">
        <v>109</v>
      </c>
      <c r="E58" s="55" t="s">
        <v>1795</v>
      </c>
      <c r="F58" s="1"/>
      <c r="G58" s="1"/>
      <c r="H58" s="24" t="s">
        <v>432</v>
      </c>
      <c r="I58" s="24"/>
      <c r="J58" s="25"/>
      <c r="K58" s="25"/>
      <c r="L58" s="25"/>
      <c r="M58" s="40"/>
      <c r="N58" s="37"/>
      <c r="O58" s="1"/>
      <c r="T58" s="1"/>
      <c r="U58" s="1"/>
      <c r="V58" s="1"/>
      <c r="W58" s="1"/>
      <c r="X58" s="1"/>
      <c r="Y58" s="1"/>
      <c r="Z58" s="1"/>
      <c r="AA58" s="1"/>
      <c r="AB58" s="1"/>
      <c r="AC58" s="1"/>
      <c r="AD58" s="1"/>
      <c r="AE58" s="1"/>
      <c r="AF58" s="1"/>
      <c r="AG58" s="1"/>
      <c r="AH58" s="1"/>
      <c r="AI58" s="64" t="s">
        <v>1797</v>
      </c>
      <c r="AJ58" s="62"/>
      <c r="AK58" s="62"/>
      <c r="AL58" s="62"/>
      <c r="AM58" s="62"/>
      <c r="AN58" s="62"/>
      <c r="AO58" s="62"/>
      <c r="AP58" s="62"/>
      <c r="AQ58" s="1"/>
      <c r="AR58" s="1"/>
      <c r="AS58" s="1"/>
      <c r="AT58" s="1"/>
      <c r="AU58" s="1"/>
      <c r="AV58" s="1"/>
      <c r="AW58" s="1"/>
      <c r="AX58" s="1"/>
      <c r="AY58" s="1"/>
      <c r="AZ58" s="1"/>
      <c r="BA58" s="1"/>
      <c r="BB58" s="1"/>
      <c r="BC58" s="1"/>
      <c r="BD58" s="1"/>
      <c r="BE58" s="1"/>
      <c r="BF58" s="1"/>
      <c r="BG58" s="1"/>
      <c r="BH58" s="1"/>
      <c r="BI58" s="1"/>
      <c r="BJ58" s="1"/>
      <c r="BK58" s="1"/>
      <c r="BL58" s="1"/>
      <c r="BM58" s="1"/>
      <c r="BN58" s="1"/>
      <c r="BO58" s="1"/>
      <c r="BP58" s="1"/>
      <c r="BQ58" s="1"/>
      <c r="BR58" s="1"/>
      <c r="BS58" s="1"/>
      <c r="BT58" s="1"/>
      <c r="BU58" s="1"/>
      <c r="BV58" s="1"/>
      <c r="BW58" s="1"/>
      <c r="BX58" s="1"/>
      <c r="BY58" s="1"/>
      <c r="BZ58" s="1"/>
      <c r="CA58" s="1"/>
      <c r="CB58" s="1"/>
      <c r="CC58" s="1"/>
      <c r="CD58" s="1"/>
      <c r="CE58" s="1"/>
      <c r="CF58" s="1"/>
      <c r="CG58" s="1"/>
      <c r="CH58" s="1"/>
      <c r="CI58" s="1"/>
      <c r="CJ58" s="1"/>
      <c r="CK58" s="1"/>
      <c r="CL58" s="1"/>
      <c r="CM58" s="1"/>
      <c r="CN58" s="1"/>
      <c r="CO58" s="1"/>
      <c r="CP58" s="1"/>
      <c r="CQ58" s="1"/>
      <c r="CR58" s="1"/>
      <c r="CS58" s="1"/>
      <c r="CT58" s="1"/>
      <c r="CU58" s="1"/>
      <c r="CV58" s="1"/>
      <c r="CW58" s="1"/>
      <c r="CX58" s="1"/>
      <c r="CY58" s="1"/>
      <c r="CZ58" s="1"/>
      <c r="DA58" s="1"/>
      <c r="DB58" s="1"/>
      <c r="DC58" s="1"/>
      <c r="DD58" s="1"/>
      <c r="DE58" s="1"/>
      <c r="DF58" s="1"/>
      <c r="DG58" s="1"/>
      <c r="DH58" s="1"/>
      <c r="DI58" s="1"/>
      <c r="DJ58" s="1"/>
      <c r="DK58" s="1"/>
      <c r="DL58" s="1"/>
      <c r="DM58" s="1"/>
      <c r="DN58" s="1"/>
      <c r="DO58" s="1"/>
      <c r="DP58" s="1"/>
      <c r="DQ58" s="1"/>
      <c r="DR58" s="1"/>
      <c r="DS58" s="1"/>
      <c r="DT58" s="1"/>
      <c r="DU58" s="1"/>
      <c r="DV58" s="1"/>
      <c r="DW58" s="1"/>
      <c r="DX58" s="1"/>
      <c r="DY58" s="1"/>
      <c r="DZ58" s="1"/>
      <c r="EA58" s="1"/>
      <c r="EB58" s="1"/>
      <c r="EC58" s="1"/>
      <c r="ED58" s="1"/>
      <c r="EE58" s="1"/>
      <c r="EF58" s="1"/>
    </row>
    <row r="59" spans="1:136" ht="15" customHeight="1" x14ac:dyDescent="0.25">
      <c r="A59" s="20" t="s">
        <v>110</v>
      </c>
      <c r="B59" s="21" t="s">
        <v>111</v>
      </c>
      <c r="C59" s="22" t="s">
        <v>9</v>
      </c>
      <c r="D59" s="27" t="s">
        <v>112</v>
      </c>
      <c r="E59" s="55" t="s">
        <v>1795</v>
      </c>
      <c r="F59" s="1"/>
      <c r="G59" s="1"/>
      <c r="H59" s="20" t="s">
        <v>405</v>
      </c>
      <c r="I59" s="20" t="s">
        <v>433</v>
      </c>
      <c r="J59" s="21" t="s">
        <v>424</v>
      </c>
      <c r="K59" s="21" t="s">
        <v>424</v>
      </c>
      <c r="L59" s="21" t="s">
        <v>424</v>
      </c>
      <c r="M59" s="33" t="s">
        <v>424</v>
      </c>
      <c r="N59" s="38" t="s">
        <v>434</v>
      </c>
      <c r="O59" s="1"/>
      <c r="T59" s="1"/>
      <c r="U59" s="1"/>
      <c r="V59" s="1"/>
      <c r="W59" s="1"/>
      <c r="X59" s="62" t="s">
        <v>290</v>
      </c>
      <c r="Y59" s="62"/>
      <c r="Z59" s="62"/>
      <c r="AA59" s="62"/>
      <c r="AB59" s="62"/>
      <c r="AC59" s="62"/>
      <c r="AD59" s="62"/>
      <c r="AE59" s="62"/>
      <c r="AF59" s="1"/>
      <c r="AG59" s="1"/>
      <c r="AH59" s="1"/>
      <c r="AQ59" s="1"/>
      <c r="AR59" s="1"/>
      <c r="AS59" s="1"/>
      <c r="AT59" s="1"/>
      <c r="AU59" s="1"/>
      <c r="AV59" s="1"/>
      <c r="AW59" s="1"/>
      <c r="AX59" s="1"/>
      <c r="AY59" s="1"/>
      <c r="AZ59" s="1"/>
      <c r="BA59" s="1"/>
      <c r="BB59" s="1"/>
      <c r="BC59" s="1"/>
      <c r="BD59" s="1"/>
      <c r="BE59" s="1"/>
      <c r="BF59" s="1"/>
      <c r="BG59" s="1"/>
      <c r="BH59" s="1"/>
      <c r="BI59" s="1"/>
      <c r="BJ59" s="1"/>
      <c r="BK59" s="1"/>
      <c r="BL59" s="1"/>
      <c r="BM59" s="1"/>
      <c r="BN59" s="1"/>
      <c r="BO59" s="1"/>
      <c r="BP59" s="1"/>
      <c r="BQ59" s="1"/>
      <c r="BR59" s="1"/>
      <c r="BS59" s="1"/>
      <c r="BT59" s="1"/>
      <c r="BU59" s="1"/>
      <c r="BV59" s="1"/>
      <c r="BW59" s="1"/>
      <c r="BX59" s="1"/>
      <c r="BY59" s="1"/>
      <c r="BZ59" s="1"/>
      <c r="CA59" s="1"/>
      <c r="CB59" s="1"/>
      <c r="CC59" s="1"/>
      <c r="CD59" s="1"/>
      <c r="CE59" s="1"/>
      <c r="CF59" s="1"/>
      <c r="CG59" s="1"/>
      <c r="CH59" s="1"/>
      <c r="CI59" s="1"/>
      <c r="CJ59" s="1"/>
      <c r="CK59" s="1"/>
      <c r="CL59" s="1"/>
      <c r="CM59" s="1"/>
      <c r="CN59" s="1"/>
      <c r="CO59" s="1"/>
      <c r="CP59" s="1"/>
      <c r="CQ59" s="1"/>
      <c r="CR59" s="1"/>
      <c r="CS59" s="1"/>
      <c r="CT59" s="1"/>
      <c r="CU59" s="1"/>
      <c r="CV59" s="1"/>
      <c r="CW59" s="1"/>
      <c r="CX59" s="1"/>
      <c r="CY59" s="1"/>
      <c r="CZ59" s="1"/>
      <c r="DA59" s="1"/>
      <c r="DB59" s="1"/>
      <c r="DC59" s="1"/>
      <c r="DD59" s="1"/>
      <c r="DE59" s="1"/>
      <c r="DF59" s="1"/>
      <c r="DG59" s="1"/>
      <c r="DH59" s="1"/>
      <c r="DI59" s="1"/>
      <c r="DJ59" s="1"/>
      <c r="DK59" s="1"/>
      <c r="DL59" s="1"/>
      <c r="DM59" s="1"/>
      <c r="DN59" s="1"/>
      <c r="DO59" s="1"/>
      <c r="DP59" s="1"/>
      <c r="DQ59" s="1"/>
      <c r="DR59" s="1"/>
      <c r="DS59" s="1"/>
      <c r="DT59" s="1"/>
      <c r="DU59" s="1"/>
      <c r="DV59" s="1"/>
      <c r="DW59" s="1"/>
      <c r="DX59" s="1"/>
      <c r="DY59" s="1"/>
      <c r="DZ59" s="1"/>
      <c r="EA59" s="1"/>
      <c r="EB59" s="1"/>
      <c r="EC59" s="1"/>
      <c r="ED59" s="1"/>
      <c r="EE59" s="1"/>
      <c r="EF59" s="1"/>
    </row>
    <row r="60" spans="1:136" ht="15" customHeight="1" x14ac:dyDescent="0.25">
      <c r="A60" s="20" t="s">
        <v>113</v>
      </c>
      <c r="B60" s="21">
        <v>10</v>
      </c>
      <c r="C60" s="22" t="str">
        <f>INDEX(rngUnitSettings,MATCH("Length",INDEX(rngUnitSettings,,1),0),2)</f>
        <v>mm</v>
      </c>
      <c r="D60" s="27" t="s">
        <v>114</v>
      </c>
      <c r="E60" s="55" t="s">
        <v>1795</v>
      </c>
      <c r="F60" s="1"/>
      <c r="G60" s="1"/>
      <c r="H60" s="20" t="s">
        <v>412</v>
      </c>
      <c r="I60" s="20" t="s">
        <v>435</v>
      </c>
      <c r="J60" s="21" t="s">
        <v>370</v>
      </c>
      <c r="K60" s="21" t="s">
        <v>370</v>
      </c>
      <c r="L60" s="21" t="s">
        <v>370</v>
      </c>
      <c r="M60" s="33" t="s">
        <v>370</v>
      </c>
      <c r="N60" s="38" t="s">
        <v>436</v>
      </c>
      <c r="O60" s="1"/>
      <c r="T60" s="1"/>
      <c r="U60" s="1"/>
      <c r="V60" s="1"/>
      <c r="W60" s="1"/>
      <c r="X60" s="17" t="s">
        <v>291</v>
      </c>
      <c r="Y60" s="17" t="s">
        <v>292</v>
      </c>
      <c r="Z60" s="17" t="s">
        <v>293</v>
      </c>
      <c r="AA60" s="17" t="s">
        <v>294</v>
      </c>
      <c r="AB60" s="17" t="s">
        <v>295</v>
      </c>
      <c r="AC60" s="17" t="s">
        <v>296</v>
      </c>
      <c r="AD60" s="32" t="s">
        <v>297</v>
      </c>
      <c r="AE60" s="17" t="s">
        <v>298</v>
      </c>
      <c r="AF60" s="1"/>
      <c r="AG60" s="1"/>
      <c r="AH60" s="1"/>
      <c r="AQ60" s="1"/>
      <c r="AR60" s="1"/>
      <c r="AS60" s="1"/>
      <c r="AT60" s="1"/>
      <c r="AU60" s="1"/>
      <c r="AV60" s="1"/>
      <c r="AW60" s="1"/>
      <c r="AX60" s="1"/>
      <c r="AY60" s="1"/>
      <c r="AZ60" s="1"/>
      <c r="BA60" s="1"/>
      <c r="BB60" s="1"/>
      <c r="BC60" s="1"/>
      <c r="BD60" s="1"/>
      <c r="BE60" s="1"/>
      <c r="BF60" s="1"/>
      <c r="BG60" s="1"/>
      <c r="BH60" s="1"/>
      <c r="BI60" s="1"/>
      <c r="BJ60" s="1"/>
      <c r="BK60" s="1"/>
      <c r="BL60" s="1"/>
      <c r="BM60" s="1"/>
      <c r="BN60" s="1"/>
      <c r="BO60" s="1"/>
      <c r="BP60" s="1"/>
      <c r="BQ60" s="1"/>
      <c r="BR60" s="1"/>
      <c r="BS60" s="1"/>
      <c r="BT60" s="1"/>
      <c r="BU60" s="1"/>
      <c r="BV60" s="1"/>
      <c r="BW60" s="1"/>
      <c r="BX60" s="1"/>
      <c r="BY60" s="1"/>
      <c r="BZ60" s="1"/>
      <c r="CA60" s="1"/>
      <c r="CB60" s="1"/>
      <c r="CC60" s="1"/>
      <c r="CD60" s="1"/>
      <c r="CE60" s="1"/>
      <c r="CF60" s="1"/>
      <c r="CG60" s="1"/>
      <c r="CH60" s="1"/>
      <c r="CI60" s="1"/>
      <c r="CJ60" s="1"/>
      <c r="CK60" s="1"/>
      <c r="CL60" s="1"/>
      <c r="CM60" s="1"/>
      <c r="CN60" s="1"/>
      <c r="CO60" s="1"/>
      <c r="CP60" s="1"/>
      <c r="CQ60" s="1"/>
      <c r="CR60" s="1"/>
      <c r="CS60" s="1"/>
      <c r="CT60" s="1"/>
      <c r="CU60" s="1"/>
      <c r="CV60" s="1"/>
      <c r="CW60" s="1"/>
      <c r="CX60" s="1"/>
      <c r="CY60" s="1"/>
      <c r="CZ60" s="1"/>
      <c r="DA60" s="1"/>
      <c r="DB60" s="1"/>
      <c r="DC60" s="1"/>
      <c r="DD60" s="1"/>
      <c r="DE60" s="1"/>
      <c r="DF60" s="1"/>
      <c r="DG60" s="1"/>
      <c r="DH60" s="1"/>
      <c r="DI60" s="1"/>
      <c r="DJ60" s="1"/>
      <c r="DK60" s="1"/>
      <c r="DL60" s="1"/>
      <c r="DM60" s="1"/>
      <c r="DN60" s="1"/>
      <c r="DO60" s="1"/>
      <c r="DP60" s="1"/>
      <c r="DQ60" s="1"/>
      <c r="DR60" s="1"/>
      <c r="DS60" s="1"/>
      <c r="DT60" s="1"/>
      <c r="DU60" s="1"/>
      <c r="DV60" s="1"/>
      <c r="DW60" s="1"/>
      <c r="DX60" s="1"/>
      <c r="DY60" s="1"/>
      <c r="DZ60" s="1"/>
      <c r="EA60" s="1"/>
      <c r="EB60" s="1"/>
      <c r="EC60" s="1"/>
      <c r="ED60" s="1"/>
      <c r="EE60" s="1"/>
      <c r="EF60" s="1"/>
    </row>
    <row r="61" spans="1:136" ht="15" customHeight="1" x14ac:dyDescent="0.25">
      <c r="A61" s="20" t="s">
        <v>115</v>
      </c>
      <c r="B61" s="21">
        <v>10</v>
      </c>
      <c r="C61" s="22" t="str">
        <f>INDEX(rngUnitSettings,MATCH("Length",INDEX(rngUnitSettings,,1),0),2)</f>
        <v>mm</v>
      </c>
      <c r="D61" s="27" t="s">
        <v>116</v>
      </c>
      <c r="E61" s="55" t="s">
        <v>1795</v>
      </c>
      <c r="F61" s="1"/>
      <c r="G61" s="1"/>
      <c r="H61" s="20" t="s">
        <v>415</v>
      </c>
      <c r="I61" s="20" t="s">
        <v>437</v>
      </c>
      <c r="J61" s="21" t="s">
        <v>417</v>
      </c>
      <c r="K61" s="21" t="s">
        <v>417</v>
      </c>
      <c r="L61" s="21" t="s">
        <v>417</v>
      </c>
      <c r="M61" s="33" t="s">
        <v>417</v>
      </c>
      <c r="N61" s="38" t="s">
        <v>438</v>
      </c>
      <c r="O61" s="1"/>
      <c r="T61" s="1"/>
      <c r="U61" s="1"/>
      <c r="V61" s="1"/>
      <c r="W61" s="1"/>
      <c r="X61" s="21">
        <v>4</v>
      </c>
      <c r="Y61" s="21">
        <v>3.5</v>
      </c>
      <c r="Z61" s="21">
        <v>14</v>
      </c>
      <c r="AA61" s="21">
        <v>1</v>
      </c>
      <c r="AB61" s="21">
        <v>0.9</v>
      </c>
      <c r="AC61" s="21">
        <v>0.81</v>
      </c>
      <c r="AD61" s="33">
        <v>0.69</v>
      </c>
      <c r="AE61" s="21">
        <v>1</v>
      </c>
      <c r="AF61" s="1"/>
      <c r="AG61" s="1"/>
      <c r="AH61" s="1"/>
      <c r="AQ61" s="1"/>
      <c r="AR61" s="1"/>
      <c r="AS61" s="1"/>
      <c r="AT61" s="1"/>
      <c r="AU61" s="1"/>
      <c r="AV61" s="1"/>
      <c r="AW61" s="1"/>
      <c r="AX61" s="1"/>
      <c r="AY61" s="1"/>
      <c r="AZ61" s="1"/>
      <c r="BA61" s="1"/>
      <c r="BB61" s="1"/>
      <c r="BC61" s="1"/>
      <c r="BD61" s="1"/>
      <c r="BE61" s="1"/>
      <c r="BF61" s="1"/>
      <c r="BG61" s="1"/>
      <c r="BH61" s="1"/>
      <c r="BI61" s="1"/>
      <c r="BJ61" s="1"/>
      <c r="BK61" s="1"/>
      <c r="BL61" s="1"/>
      <c r="BM61" s="1"/>
      <c r="BN61" s="1"/>
      <c r="BO61" s="1"/>
      <c r="BP61" s="1"/>
      <c r="BQ61" s="1"/>
      <c r="BR61" s="1"/>
      <c r="BS61" s="1"/>
      <c r="BT61" s="1"/>
      <c r="BU61" s="1"/>
      <c r="BV61" s="1"/>
      <c r="BW61" s="1"/>
      <c r="BX61" s="1"/>
      <c r="BY61" s="1"/>
      <c r="BZ61" s="1"/>
      <c r="CA61" s="1"/>
      <c r="CB61" s="1"/>
      <c r="CC61" s="1"/>
      <c r="CD61" s="1"/>
      <c r="CE61" s="1"/>
      <c r="CF61" s="1"/>
      <c r="CG61" s="1"/>
      <c r="CH61" s="1"/>
      <c r="CI61" s="1"/>
      <c r="CJ61" s="1"/>
      <c r="CK61" s="1"/>
      <c r="CL61" s="1"/>
      <c r="CM61" s="1"/>
      <c r="CN61" s="1"/>
      <c r="CO61" s="1"/>
      <c r="CP61" s="1"/>
      <c r="CQ61" s="1"/>
      <c r="CR61" s="1"/>
      <c r="CS61" s="1"/>
      <c r="CT61" s="1"/>
      <c r="CU61" s="1"/>
      <c r="CV61" s="1"/>
      <c r="CW61" s="1"/>
      <c r="CX61" s="1"/>
      <c r="CY61" s="1"/>
      <c r="CZ61" s="1"/>
      <c r="DA61" s="1"/>
      <c r="DB61" s="1"/>
      <c r="DC61" s="1"/>
      <c r="DD61" s="1"/>
      <c r="DE61" s="1"/>
      <c r="DF61" s="1"/>
      <c r="DG61" s="1"/>
      <c r="DH61" s="1"/>
      <c r="DI61" s="1"/>
      <c r="DJ61" s="1"/>
      <c r="DK61" s="1"/>
      <c r="DL61" s="1"/>
      <c r="DM61" s="1"/>
      <c r="DN61" s="1"/>
      <c r="DO61" s="1"/>
      <c r="DP61" s="1"/>
      <c r="DQ61" s="1"/>
      <c r="DR61" s="1"/>
      <c r="DS61" s="1"/>
      <c r="DT61" s="1"/>
      <c r="DU61" s="1"/>
      <c r="DV61" s="1"/>
      <c r="DW61" s="1"/>
      <c r="DX61" s="1"/>
      <c r="DY61" s="1"/>
      <c r="DZ61" s="1"/>
      <c r="EA61" s="1"/>
      <c r="EB61" s="1"/>
      <c r="EC61" s="1"/>
      <c r="ED61" s="1"/>
      <c r="EE61" s="1"/>
      <c r="EF61" s="1"/>
    </row>
    <row r="62" spans="1:136" ht="15" customHeight="1" x14ac:dyDescent="0.25">
      <c r="A62" s="20" t="s">
        <v>117</v>
      </c>
      <c r="B62" s="21" t="s">
        <v>118</v>
      </c>
      <c r="C62" s="22" t="s">
        <v>9</v>
      </c>
      <c r="D62" s="27" t="s">
        <v>119</v>
      </c>
      <c r="E62" s="55" t="s">
        <v>1795</v>
      </c>
      <c r="F62" s="1"/>
      <c r="G62" s="1"/>
      <c r="H62" s="20" t="s">
        <v>419</v>
      </c>
      <c r="I62" s="20" t="s">
        <v>439</v>
      </c>
      <c r="J62" s="21" t="s">
        <v>370</v>
      </c>
      <c r="K62" s="21" t="s">
        <v>370</v>
      </c>
      <c r="L62" s="21" t="s">
        <v>370</v>
      </c>
      <c r="M62" s="33" t="s">
        <v>370</v>
      </c>
      <c r="N62" s="38" t="s">
        <v>421</v>
      </c>
      <c r="O62" s="1"/>
      <c r="T62" s="1"/>
      <c r="U62" s="1"/>
      <c r="V62" s="1"/>
      <c r="W62" s="1"/>
      <c r="X62" s="21">
        <v>10</v>
      </c>
      <c r="Y62" s="21">
        <v>8.6999999999999993</v>
      </c>
      <c r="Z62" s="21">
        <v>35</v>
      </c>
      <c r="AA62" s="21">
        <v>1</v>
      </c>
      <c r="AB62" s="21">
        <v>0.86</v>
      </c>
      <c r="AC62" s="21">
        <v>0.77</v>
      </c>
      <c r="AD62" s="33">
        <v>0.65</v>
      </c>
      <c r="AE62" s="21">
        <v>0.84</v>
      </c>
      <c r="AF62" s="1"/>
      <c r="AG62" s="1"/>
      <c r="AH62" s="1"/>
      <c r="AQ62" s="1"/>
      <c r="AR62" s="1"/>
      <c r="AS62" s="1"/>
      <c r="AT62" s="1"/>
      <c r="AU62" s="1"/>
      <c r="AV62" s="1"/>
      <c r="AW62" s="1"/>
      <c r="AX62" s="1"/>
      <c r="AY62" s="1"/>
      <c r="AZ62" s="1"/>
      <c r="BA62" s="1"/>
      <c r="BB62" s="1"/>
      <c r="BC62" s="1"/>
      <c r="BD62" s="1"/>
      <c r="BE62" s="1"/>
      <c r="BF62" s="1"/>
      <c r="BG62" s="1"/>
      <c r="BH62" s="1"/>
      <c r="BI62" s="1"/>
      <c r="BJ62" s="1"/>
      <c r="BK62" s="1"/>
      <c r="BL62" s="1"/>
      <c r="BM62" s="1"/>
      <c r="BN62" s="1"/>
      <c r="BO62" s="1"/>
      <c r="BP62" s="1"/>
      <c r="BQ62" s="1"/>
      <c r="BR62" s="1"/>
      <c r="BS62" s="1"/>
      <c r="BT62" s="1"/>
      <c r="BU62" s="1"/>
      <c r="BV62" s="1"/>
      <c r="BW62" s="1"/>
      <c r="BX62" s="1"/>
      <c r="BY62" s="1"/>
      <c r="BZ62" s="1"/>
      <c r="CA62" s="1"/>
      <c r="CB62" s="1"/>
      <c r="CC62" s="1"/>
      <c r="CD62" s="1"/>
      <c r="CE62" s="1"/>
      <c r="CF62" s="1"/>
      <c r="CG62" s="1"/>
      <c r="CH62" s="1"/>
      <c r="CI62" s="1"/>
      <c r="CJ62" s="1"/>
      <c r="CK62" s="1"/>
      <c r="CL62" s="1"/>
      <c r="CM62" s="1"/>
      <c r="CN62" s="1"/>
      <c r="CO62" s="1"/>
      <c r="CP62" s="1"/>
      <c r="CQ62" s="1"/>
      <c r="CR62" s="1"/>
      <c r="CS62" s="1"/>
      <c r="CT62" s="1"/>
      <c r="CU62" s="1"/>
      <c r="CV62" s="1"/>
      <c r="CW62" s="1"/>
      <c r="CX62" s="1"/>
      <c r="CY62" s="1"/>
      <c r="CZ62" s="1"/>
      <c r="DA62" s="1"/>
      <c r="DB62" s="1"/>
      <c r="DC62" s="1"/>
      <c r="DD62" s="1"/>
      <c r="DE62" s="1"/>
      <c r="DF62" s="1"/>
      <c r="DG62" s="1"/>
      <c r="DH62" s="1"/>
      <c r="DI62" s="1"/>
      <c r="DJ62" s="1"/>
      <c r="DK62" s="1"/>
      <c r="DL62" s="1"/>
      <c r="DM62" s="1"/>
      <c r="DN62" s="1"/>
      <c r="DO62" s="1"/>
      <c r="DP62" s="1"/>
      <c r="DQ62" s="1"/>
      <c r="DR62" s="1"/>
      <c r="DS62" s="1"/>
      <c r="DT62" s="1"/>
      <c r="DU62" s="1"/>
      <c r="DV62" s="1"/>
      <c r="DW62" s="1"/>
      <c r="DX62" s="1"/>
      <c r="DY62" s="1"/>
      <c r="DZ62" s="1"/>
      <c r="EA62" s="1"/>
      <c r="EB62" s="1"/>
      <c r="EC62" s="1"/>
      <c r="ED62" s="1"/>
      <c r="EE62" s="1"/>
      <c r="EF62" s="1"/>
    </row>
    <row r="63" spans="1:136" ht="15" customHeight="1" x14ac:dyDescent="0.25">
      <c r="A63" s="20" t="s">
        <v>120</v>
      </c>
      <c r="B63" s="21" t="s">
        <v>72</v>
      </c>
      <c r="C63" s="22" t="s">
        <v>9</v>
      </c>
      <c r="D63" s="27" t="s">
        <v>121</v>
      </c>
      <c r="E63" s="55" t="s">
        <v>1795</v>
      </c>
      <c r="F63" s="1"/>
      <c r="G63" s="1"/>
      <c r="H63" s="24" t="s">
        <v>440</v>
      </c>
      <c r="I63" s="24"/>
      <c r="J63" s="25"/>
      <c r="K63" s="25"/>
      <c r="L63" s="25"/>
      <c r="M63" s="40"/>
      <c r="N63" s="37"/>
      <c r="O63" s="1"/>
      <c r="T63" s="1"/>
      <c r="U63" s="1"/>
      <c r="V63" s="1"/>
      <c r="W63" s="1"/>
      <c r="X63" s="21">
        <v>12</v>
      </c>
      <c r="Y63" s="21">
        <v>10.4</v>
      </c>
      <c r="Z63" s="21">
        <v>40</v>
      </c>
      <c r="AA63" s="21">
        <v>0.95</v>
      </c>
      <c r="AB63" s="21">
        <v>0.83</v>
      </c>
      <c r="AC63" s="21">
        <v>0.74</v>
      </c>
      <c r="AD63" s="33">
        <v>0.62</v>
      </c>
      <c r="AE63" s="21">
        <v>0.79</v>
      </c>
      <c r="AF63" s="1"/>
      <c r="AG63" s="1"/>
      <c r="AH63" s="1"/>
      <c r="AQ63" s="1"/>
      <c r="AR63" s="1"/>
      <c r="AS63" s="1"/>
      <c r="AT63" s="1"/>
      <c r="AU63" s="1"/>
      <c r="AV63" s="1"/>
      <c r="AW63" s="1"/>
      <c r="AX63" s="1"/>
      <c r="AY63" s="1"/>
      <c r="AZ63" s="1"/>
      <c r="BA63" s="1"/>
      <c r="BB63" s="1"/>
      <c r="BC63" s="1"/>
      <c r="BD63" s="1"/>
      <c r="BE63" s="1"/>
      <c r="BF63" s="1"/>
      <c r="BG63" s="1"/>
      <c r="BH63" s="1"/>
      <c r="BI63" s="1"/>
      <c r="BJ63" s="1"/>
      <c r="BK63" s="1"/>
      <c r="BL63" s="1"/>
      <c r="BM63" s="1"/>
      <c r="BN63" s="1"/>
      <c r="BO63" s="1"/>
      <c r="BP63" s="1"/>
      <c r="BQ63" s="1"/>
      <c r="BR63" s="1"/>
      <c r="BS63" s="1"/>
      <c r="BT63" s="1"/>
      <c r="BU63" s="1"/>
      <c r="BV63" s="1"/>
      <c r="BW63" s="1"/>
      <c r="BX63" s="1"/>
      <c r="BY63" s="1"/>
      <c r="BZ63" s="1"/>
      <c r="CA63" s="1"/>
      <c r="CB63" s="1"/>
      <c r="CC63" s="1"/>
      <c r="CD63" s="1"/>
      <c r="CE63" s="1"/>
      <c r="CF63" s="1"/>
      <c r="CG63" s="1"/>
      <c r="CH63" s="1"/>
      <c r="CI63" s="1"/>
      <c r="CJ63" s="1"/>
      <c r="CK63" s="1"/>
      <c r="CL63" s="1"/>
      <c r="CM63" s="1"/>
      <c r="CN63" s="1"/>
      <c r="CO63" s="1"/>
      <c r="CP63" s="1"/>
      <c r="CQ63" s="1"/>
      <c r="CR63" s="1"/>
      <c r="CS63" s="1"/>
      <c r="CT63" s="1"/>
      <c r="CU63" s="1"/>
      <c r="CV63" s="1"/>
      <c r="CW63" s="1"/>
      <c r="CX63" s="1"/>
      <c r="CY63" s="1"/>
      <c r="CZ63" s="1"/>
      <c r="DA63" s="1"/>
      <c r="DB63" s="1"/>
      <c r="DC63" s="1"/>
      <c r="DD63" s="1"/>
      <c r="DE63" s="1"/>
      <c r="DF63" s="1"/>
      <c r="DG63" s="1"/>
      <c r="DH63" s="1"/>
      <c r="DI63" s="1"/>
      <c r="DJ63" s="1"/>
      <c r="DK63" s="1"/>
      <c r="DL63" s="1"/>
      <c r="DM63" s="1"/>
      <c r="DN63" s="1"/>
      <c r="DO63" s="1"/>
      <c r="DP63" s="1"/>
      <c r="DQ63" s="1"/>
      <c r="DR63" s="1"/>
      <c r="DS63" s="1"/>
      <c r="DT63" s="1"/>
      <c r="DU63" s="1"/>
      <c r="DV63" s="1"/>
      <c r="DW63" s="1"/>
      <c r="DX63" s="1"/>
      <c r="DY63" s="1"/>
      <c r="DZ63" s="1"/>
      <c r="EA63" s="1"/>
      <c r="EB63" s="1"/>
      <c r="EC63" s="1"/>
      <c r="ED63" s="1"/>
      <c r="EE63" s="1"/>
      <c r="EF63" s="1"/>
    </row>
    <row r="64" spans="1:136" ht="15" customHeight="1" x14ac:dyDescent="0.25">
      <c r="A64" s="24" t="s">
        <v>122</v>
      </c>
      <c r="B64" s="25"/>
      <c r="C64" s="25" t="s">
        <v>9</v>
      </c>
      <c r="D64" s="28"/>
      <c r="E64" s="25"/>
      <c r="F64" s="1"/>
      <c r="G64" s="1"/>
      <c r="H64" s="20" t="s">
        <v>441</v>
      </c>
      <c r="I64" s="20" t="s">
        <v>442</v>
      </c>
      <c r="J64" s="21" t="s">
        <v>443</v>
      </c>
      <c r="K64" s="21" t="s">
        <v>444</v>
      </c>
      <c r="L64" s="21" t="s">
        <v>443</v>
      </c>
      <c r="M64" s="33" t="s">
        <v>443</v>
      </c>
      <c r="N64" s="38" t="s">
        <v>445</v>
      </c>
      <c r="O64" s="1"/>
      <c r="T64" s="1"/>
      <c r="U64" s="1"/>
      <c r="V64" s="1"/>
      <c r="W64" s="1"/>
      <c r="X64" s="21">
        <v>14</v>
      </c>
      <c r="Y64" s="21">
        <v>12.1</v>
      </c>
      <c r="Z64" s="21">
        <v>48.5</v>
      </c>
      <c r="AA64" s="21">
        <v>0.9</v>
      </c>
      <c r="AB64" s="21">
        <v>0.79</v>
      </c>
      <c r="AC64" s="21">
        <v>0.7</v>
      </c>
      <c r="AD64" s="33">
        <v>0.57999999999999996</v>
      </c>
      <c r="AE64" s="21">
        <v>0.7</v>
      </c>
      <c r="AF64" s="1"/>
      <c r="AG64" s="1"/>
      <c r="AH64" s="1"/>
      <c r="AQ64" s="1"/>
      <c r="AR64" s="1"/>
      <c r="AS64" s="1"/>
      <c r="AT64" s="1"/>
      <c r="AU64" s="1"/>
      <c r="AV64" s="1"/>
      <c r="AW64" s="1"/>
      <c r="AX64" s="1"/>
      <c r="AY64" s="1"/>
      <c r="AZ64" s="1"/>
      <c r="BA64" s="1"/>
      <c r="BB64" s="1"/>
      <c r="BC64" s="1"/>
      <c r="BD64" s="1"/>
      <c r="BE64" s="1"/>
      <c r="BF64" s="1"/>
      <c r="BG64" s="1"/>
      <c r="BH64" s="1"/>
      <c r="BI64" s="1"/>
      <c r="BJ64" s="1"/>
      <c r="BK64" s="1"/>
      <c r="BL64" s="1"/>
      <c r="BM64" s="1"/>
      <c r="BN64" s="1"/>
      <c r="BO64" s="1"/>
      <c r="BP64" s="1"/>
      <c r="BQ64" s="1"/>
      <c r="BR64" s="1"/>
      <c r="BS64" s="1"/>
      <c r="BT64" s="1"/>
      <c r="BU64" s="1"/>
      <c r="BV64" s="1"/>
      <c r="BW64" s="1"/>
      <c r="BX64" s="1"/>
      <c r="BY64" s="1"/>
      <c r="BZ64" s="1"/>
      <c r="CA64" s="1"/>
      <c r="CB64" s="1"/>
      <c r="CC64" s="1"/>
      <c r="CD64" s="1"/>
      <c r="CE64" s="1"/>
      <c r="CF64" s="1"/>
      <c r="CG64" s="1"/>
      <c r="CH64" s="1"/>
      <c r="CI64" s="1"/>
      <c r="CJ64" s="1"/>
      <c r="CK64" s="1"/>
      <c r="CL64" s="1"/>
      <c r="CM64" s="1"/>
      <c r="CN64" s="1"/>
      <c r="CO64" s="1"/>
      <c r="CP64" s="1"/>
      <c r="CQ64" s="1"/>
      <c r="CR64" s="1"/>
      <c r="CS64" s="1"/>
      <c r="CT64" s="1"/>
      <c r="CU64" s="1"/>
      <c r="CV64" s="1"/>
      <c r="CW64" s="1"/>
      <c r="CX64" s="1"/>
      <c r="CY64" s="1"/>
      <c r="CZ64" s="1"/>
      <c r="DA64" s="1"/>
      <c r="DB64" s="1"/>
      <c r="DC64" s="1"/>
      <c r="DD64" s="1"/>
      <c r="DE64" s="1"/>
      <c r="DF64" s="1"/>
      <c r="DG64" s="1"/>
      <c r="DH64" s="1"/>
      <c r="DI64" s="1"/>
      <c r="DJ64" s="1"/>
      <c r="DK64" s="1"/>
      <c r="DL64" s="1"/>
      <c r="DM64" s="1"/>
      <c r="DN64" s="1"/>
      <c r="DO64" s="1"/>
      <c r="DP64" s="1"/>
      <c r="DQ64" s="1"/>
      <c r="DR64" s="1"/>
      <c r="DS64" s="1"/>
      <c r="DT64" s="1"/>
      <c r="DU64" s="1"/>
      <c r="DV64" s="1"/>
      <c r="DW64" s="1"/>
      <c r="DX64" s="1"/>
      <c r="DY64" s="1"/>
      <c r="DZ64" s="1"/>
      <c r="EA64" s="1"/>
      <c r="EB64" s="1"/>
      <c r="EC64" s="1"/>
      <c r="ED64" s="1"/>
      <c r="EE64" s="1"/>
      <c r="EF64" s="1"/>
    </row>
    <row r="65" spans="1:136" ht="15" customHeight="1" x14ac:dyDescent="0.25">
      <c r="A65" s="20" t="s">
        <v>123</v>
      </c>
      <c r="B65" s="21">
        <v>0.7</v>
      </c>
      <c r="C65" s="22" t="s">
        <v>9</v>
      </c>
      <c r="D65" s="27" t="s">
        <v>124</v>
      </c>
      <c r="E65" s="55" t="s">
        <v>1795</v>
      </c>
      <c r="F65" s="1"/>
      <c r="G65" s="1"/>
      <c r="H65" s="20" t="s">
        <v>446</v>
      </c>
      <c r="I65" s="20" t="s">
        <v>447</v>
      </c>
      <c r="J65" s="21" t="s">
        <v>316</v>
      </c>
      <c r="K65" s="21" t="s">
        <v>316</v>
      </c>
      <c r="L65" s="21" t="s">
        <v>316</v>
      </c>
      <c r="M65" s="33" t="s">
        <v>448</v>
      </c>
      <c r="N65" s="38" t="s">
        <v>449</v>
      </c>
      <c r="O65" s="1"/>
      <c r="T65" s="1"/>
      <c r="U65" s="1"/>
      <c r="V65" s="1"/>
      <c r="W65" s="1"/>
      <c r="X65" s="21">
        <v>16</v>
      </c>
      <c r="Y65" s="21">
        <v>13.8</v>
      </c>
      <c r="Z65" s="21">
        <v>55</v>
      </c>
      <c r="AA65" s="21">
        <v>0.86</v>
      </c>
      <c r="AB65" s="21">
        <v>0.75</v>
      </c>
      <c r="AC65" s="21">
        <v>0.66</v>
      </c>
      <c r="AD65" s="33">
        <v>0.55000000000000004</v>
      </c>
      <c r="AE65" s="21">
        <v>0.65</v>
      </c>
      <c r="AF65" s="1"/>
      <c r="AG65" s="1"/>
      <c r="AH65" s="1"/>
      <c r="AQ65" s="1"/>
      <c r="AR65" s="1"/>
      <c r="AS65" s="1"/>
      <c r="AT65" s="1"/>
      <c r="AU65" s="1"/>
      <c r="AV65" s="1"/>
      <c r="AW65" s="1"/>
      <c r="AX65" s="1"/>
      <c r="AY65" s="1"/>
      <c r="AZ65" s="1"/>
      <c r="BA65" s="1"/>
      <c r="BB65" s="1"/>
      <c r="BC65" s="1"/>
      <c r="BD65" s="1"/>
      <c r="BE65" s="1"/>
      <c r="BF65" s="1"/>
      <c r="BG65" s="1"/>
      <c r="BH65" s="1"/>
      <c r="BI65" s="1"/>
      <c r="BJ65" s="1"/>
      <c r="BK65" s="1"/>
      <c r="BL65" s="1"/>
      <c r="BM65" s="1"/>
      <c r="BN65" s="1"/>
      <c r="BO65" s="1"/>
      <c r="BP65" s="1"/>
      <c r="BQ65" s="1"/>
      <c r="BR65" s="1"/>
      <c r="BS65" s="1"/>
      <c r="BT65" s="1"/>
      <c r="BU65" s="1"/>
      <c r="BV65" s="1"/>
      <c r="BW65" s="1"/>
      <c r="BX65" s="1"/>
      <c r="BY65" s="1"/>
      <c r="BZ65" s="1"/>
      <c r="CA65" s="1"/>
      <c r="CB65" s="1"/>
      <c r="CC65" s="1"/>
      <c r="CD65" s="1"/>
      <c r="CE65" s="1"/>
      <c r="CF65" s="1"/>
      <c r="CG65" s="1"/>
      <c r="CH65" s="1"/>
      <c r="CI65" s="1"/>
      <c r="CJ65" s="1"/>
      <c r="CK65" s="1"/>
      <c r="CL65" s="1"/>
      <c r="CM65" s="1"/>
      <c r="CN65" s="1"/>
      <c r="CO65" s="1"/>
      <c r="CP65" s="1"/>
      <c r="CQ65" s="1"/>
      <c r="CR65" s="1"/>
      <c r="CS65" s="1"/>
      <c r="CT65" s="1"/>
      <c r="CU65" s="1"/>
      <c r="CV65" s="1"/>
      <c r="CW65" s="1"/>
      <c r="CX65" s="1"/>
      <c r="CY65" s="1"/>
      <c r="CZ65" s="1"/>
      <c r="DA65" s="1"/>
      <c r="DB65" s="1"/>
      <c r="DC65" s="1"/>
      <c r="DD65" s="1"/>
      <c r="DE65" s="1"/>
      <c r="DF65" s="1"/>
      <c r="DG65" s="1"/>
      <c r="DH65" s="1"/>
      <c r="DI65" s="1"/>
      <c r="DJ65" s="1"/>
      <c r="DK65" s="1"/>
      <c r="DL65" s="1"/>
      <c r="DM65" s="1"/>
      <c r="DN65" s="1"/>
      <c r="DO65" s="1"/>
      <c r="DP65" s="1"/>
      <c r="DQ65" s="1"/>
      <c r="DR65" s="1"/>
      <c r="DS65" s="1"/>
      <c r="DT65" s="1"/>
      <c r="DU65" s="1"/>
      <c r="DV65" s="1"/>
      <c r="DW65" s="1"/>
      <c r="DX65" s="1"/>
      <c r="DY65" s="1"/>
      <c r="DZ65" s="1"/>
      <c r="EA65" s="1"/>
      <c r="EB65" s="1"/>
      <c r="EC65" s="1"/>
      <c r="ED65" s="1"/>
      <c r="EE65" s="1"/>
      <c r="EF65" s="1"/>
    </row>
    <row r="66" spans="1:136" ht="15" customHeight="1" x14ac:dyDescent="0.25">
      <c r="A66" s="20" t="s">
        <v>125</v>
      </c>
      <c r="B66" s="21">
        <v>0.15</v>
      </c>
      <c r="C66" s="22" t="s">
        <v>9</v>
      </c>
      <c r="D66" s="27" t="s">
        <v>126</v>
      </c>
      <c r="E66" s="55" t="s">
        <v>1795</v>
      </c>
      <c r="F66" s="1"/>
      <c r="G66" s="1"/>
      <c r="H66" s="20" t="s">
        <v>450</v>
      </c>
      <c r="I66" s="20" t="s">
        <v>451</v>
      </c>
      <c r="J66" s="21">
        <v>1</v>
      </c>
      <c r="K66" s="21">
        <v>1</v>
      </c>
      <c r="L66" s="21">
        <v>1</v>
      </c>
      <c r="M66" s="33">
        <v>1</v>
      </c>
      <c r="N66" s="38" t="s">
        <v>452</v>
      </c>
      <c r="O66" s="1"/>
      <c r="T66" s="1"/>
      <c r="U66" s="1"/>
      <c r="V66" s="1"/>
      <c r="W66" s="1"/>
      <c r="X66" s="21">
        <v>18</v>
      </c>
      <c r="Y66" s="21">
        <v>15.6</v>
      </c>
      <c r="Z66" s="21">
        <v>62.5</v>
      </c>
      <c r="AA66" s="21">
        <v>0.82</v>
      </c>
      <c r="AB66" s="21">
        <v>0.71</v>
      </c>
      <c r="AC66" s="21">
        <v>0.62</v>
      </c>
      <c r="AD66" s="33">
        <v>0.51</v>
      </c>
      <c r="AE66" s="21">
        <v>0.56000000000000005</v>
      </c>
      <c r="AF66" s="1"/>
      <c r="AG66" s="1"/>
      <c r="AH66" s="1"/>
      <c r="AQ66" s="1"/>
      <c r="AR66" s="1"/>
      <c r="AS66" s="1"/>
      <c r="AT66" s="1"/>
      <c r="AU66" s="1"/>
      <c r="AV66" s="1"/>
      <c r="AW66" s="1"/>
      <c r="AX66" s="1"/>
      <c r="AY66" s="1"/>
      <c r="AZ66" s="1"/>
      <c r="BA66" s="1"/>
      <c r="BB66" s="1"/>
      <c r="BC66" s="1"/>
      <c r="BD66" s="1"/>
      <c r="BE66" s="1"/>
      <c r="BF66" s="1"/>
      <c r="BG66" s="1"/>
      <c r="BH66" s="1"/>
      <c r="BI66" s="1"/>
      <c r="BJ66" s="1"/>
      <c r="BK66" s="1"/>
      <c r="BL66" s="1"/>
      <c r="BM66" s="1"/>
      <c r="BN66" s="1"/>
      <c r="BO66" s="1"/>
      <c r="BP66" s="1"/>
      <c r="BQ66" s="1"/>
      <c r="BR66" s="1"/>
      <c r="BS66" s="1"/>
      <c r="BT66" s="1"/>
      <c r="BU66" s="1"/>
      <c r="BV66" s="1"/>
      <c r="BW66" s="1"/>
      <c r="BX66" s="1"/>
      <c r="BY66" s="1"/>
      <c r="BZ66" s="1"/>
      <c r="CA66" s="1"/>
      <c r="CB66" s="1"/>
      <c r="CC66" s="1"/>
      <c r="CD66" s="1"/>
      <c r="CE66" s="1"/>
      <c r="CF66" s="1"/>
      <c r="CG66" s="1"/>
      <c r="CH66" s="1"/>
      <c r="CI66" s="1"/>
      <c r="CJ66" s="1"/>
      <c r="CK66" s="1"/>
      <c r="CL66" s="1"/>
      <c r="CM66" s="1"/>
      <c r="CN66" s="1"/>
      <c r="CO66" s="1"/>
      <c r="CP66" s="1"/>
      <c r="CQ66" s="1"/>
      <c r="CR66" s="1"/>
      <c r="CS66" s="1"/>
      <c r="CT66" s="1"/>
      <c r="CU66" s="1"/>
      <c r="CV66" s="1"/>
      <c r="CW66" s="1"/>
      <c r="CX66" s="1"/>
      <c r="CY66" s="1"/>
      <c r="CZ66" s="1"/>
      <c r="DA66" s="1"/>
      <c r="DB66" s="1"/>
      <c r="DC66" s="1"/>
      <c r="DD66" s="1"/>
      <c r="DE66" s="1"/>
      <c r="DF66" s="1"/>
      <c r="DG66" s="1"/>
      <c r="DH66" s="1"/>
      <c r="DI66" s="1"/>
      <c r="DJ66" s="1"/>
      <c r="DK66" s="1"/>
      <c r="DL66" s="1"/>
      <c r="DM66" s="1"/>
      <c r="DN66" s="1"/>
      <c r="DO66" s="1"/>
      <c r="DP66" s="1"/>
      <c r="DQ66" s="1"/>
      <c r="DR66" s="1"/>
      <c r="DS66" s="1"/>
      <c r="DT66" s="1"/>
      <c r="DU66" s="1"/>
      <c r="DV66" s="1"/>
      <c r="DW66" s="1"/>
      <c r="DX66" s="1"/>
      <c r="DY66" s="1"/>
      <c r="DZ66" s="1"/>
      <c r="EA66" s="1"/>
      <c r="EB66" s="1"/>
      <c r="EC66" s="1"/>
      <c r="ED66" s="1"/>
      <c r="EE66" s="1"/>
      <c r="EF66" s="1"/>
    </row>
    <row r="67" spans="1:136" ht="15" customHeight="1" x14ac:dyDescent="0.25">
      <c r="A67" s="20" t="s">
        <v>127</v>
      </c>
      <c r="B67" s="21">
        <v>1.5</v>
      </c>
      <c r="C67" s="22" t="s">
        <v>9</v>
      </c>
      <c r="D67" s="27" t="s">
        <v>128</v>
      </c>
      <c r="E67" s="55" t="s">
        <v>1795</v>
      </c>
      <c r="F67" s="1"/>
      <c r="G67" s="1"/>
      <c r="H67" s="20" t="s">
        <v>453</v>
      </c>
      <c r="I67" s="20" t="s">
        <v>454</v>
      </c>
      <c r="J67" s="21">
        <v>6</v>
      </c>
      <c r="K67" s="21">
        <v>6</v>
      </c>
      <c r="L67" s="21">
        <v>6</v>
      </c>
      <c r="M67" s="33">
        <v>6</v>
      </c>
      <c r="N67" s="38" t="s">
        <v>455</v>
      </c>
      <c r="O67" s="1"/>
      <c r="T67" s="1"/>
      <c r="U67" s="1"/>
      <c r="V67" s="1"/>
      <c r="W67" s="1"/>
      <c r="X67" s="21">
        <v>20</v>
      </c>
      <c r="Y67" s="21">
        <v>17.3</v>
      </c>
      <c r="Z67" s="21">
        <v>70</v>
      </c>
      <c r="AA67" s="21">
        <v>0.78</v>
      </c>
      <c r="AB67" s="21">
        <v>0.67</v>
      </c>
      <c r="AC67" s="21">
        <v>0.56999999999999995</v>
      </c>
      <c r="AD67" s="33">
        <v>0.48</v>
      </c>
      <c r="AE67" s="21">
        <v>0.47</v>
      </c>
      <c r="AF67" s="1"/>
      <c r="AG67" s="1"/>
      <c r="AH67" s="1"/>
      <c r="AQ67" s="1"/>
      <c r="AR67" s="1"/>
      <c r="AS67" s="1"/>
      <c r="AT67" s="1"/>
      <c r="AU67" s="1"/>
      <c r="AV67" s="1"/>
      <c r="AW67" s="1"/>
      <c r="AX67" s="1"/>
      <c r="AY67" s="1"/>
      <c r="AZ67" s="1"/>
      <c r="BA67" s="1"/>
      <c r="BB67" s="1"/>
      <c r="BC67" s="1"/>
      <c r="BD67" s="1"/>
      <c r="BE67" s="1"/>
      <c r="BF67" s="1"/>
      <c r="BG67" s="1"/>
      <c r="BH67" s="1"/>
      <c r="BI67" s="1"/>
      <c r="BJ67" s="1"/>
      <c r="BK67" s="1"/>
      <c r="BL67" s="1"/>
      <c r="BM67" s="1"/>
      <c r="BN67" s="1"/>
      <c r="BO67" s="1"/>
      <c r="BP67" s="1"/>
      <c r="BQ67" s="1"/>
      <c r="BR67" s="1"/>
      <c r="BS67" s="1"/>
      <c r="BT67" s="1"/>
      <c r="BU67" s="1"/>
      <c r="BV67" s="1"/>
      <c r="BW67" s="1"/>
      <c r="BX67" s="1"/>
      <c r="BY67" s="1"/>
      <c r="BZ67" s="1"/>
      <c r="CA67" s="1"/>
      <c r="CB67" s="1"/>
      <c r="CC67" s="1"/>
      <c r="CD67" s="1"/>
      <c r="CE67" s="1"/>
      <c r="CF67" s="1"/>
      <c r="CG67" s="1"/>
      <c r="CH67" s="1"/>
      <c r="CI67" s="1"/>
      <c r="CJ67" s="1"/>
      <c r="CK67" s="1"/>
      <c r="CL67" s="1"/>
      <c r="CM67" s="1"/>
      <c r="CN67" s="1"/>
      <c r="CO67" s="1"/>
      <c r="CP67" s="1"/>
      <c r="CQ67" s="1"/>
      <c r="CR67" s="1"/>
      <c r="CS67" s="1"/>
      <c r="CT67" s="1"/>
      <c r="CU67" s="1"/>
      <c r="CV67" s="1"/>
      <c r="CW67" s="1"/>
      <c r="CX67" s="1"/>
      <c r="CY67" s="1"/>
      <c r="CZ67" s="1"/>
      <c r="DA67" s="1"/>
      <c r="DB67" s="1"/>
      <c r="DC67" s="1"/>
      <c r="DD67" s="1"/>
      <c r="DE67" s="1"/>
      <c r="DF67" s="1"/>
      <c r="DG67" s="1"/>
      <c r="DH67" s="1"/>
      <c r="DI67" s="1"/>
      <c r="DJ67" s="1"/>
      <c r="DK67" s="1"/>
      <c r="DL67" s="1"/>
      <c r="DM67" s="1"/>
      <c r="DN67" s="1"/>
      <c r="DO67" s="1"/>
      <c r="DP67" s="1"/>
      <c r="DQ67" s="1"/>
      <c r="DR67" s="1"/>
      <c r="DS67" s="1"/>
      <c r="DT67" s="1"/>
      <c r="DU67" s="1"/>
      <c r="DV67" s="1"/>
      <c r="DW67" s="1"/>
      <c r="DX67" s="1"/>
      <c r="DY67" s="1"/>
      <c r="DZ67" s="1"/>
      <c r="EA67" s="1"/>
      <c r="EB67" s="1"/>
      <c r="EC67" s="1"/>
      <c r="ED67" s="1"/>
      <c r="EE67" s="1"/>
      <c r="EF67" s="1"/>
    </row>
    <row r="68" spans="1:136" ht="15" customHeight="1" x14ac:dyDescent="0.25">
      <c r="A68" s="24" t="s">
        <v>129</v>
      </c>
      <c r="B68" s="25"/>
      <c r="C68" s="25" t="s">
        <v>9</v>
      </c>
      <c r="D68" s="28"/>
      <c r="E68" s="25"/>
      <c r="F68" s="1"/>
      <c r="G68" s="1"/>
      <c r="H68" s="1"/>
      <c r="I68" s="1"/>
      <c r="J68" s="1"/>
      <c r="K68" s="1"/>
      <c r="L68" s="1"/>
      <c r="M68" s="1"/>
      <c r="N68" s="1"/>
      <c r="O68" s="1"/>
      <c r="P68" s="1"/>
      <c r="Q68" s="1"/>
      <c r="R68" s="1"/>
      <c r="S68" s="1"/>
      <c r="T68" s="1"/>
      <c r="U68" s="1"/>
      <c r="V68" s="1"/>
      <c r="W68" s="1"/>
      <c r="X68" s="21">
        <v>22</v>
      </c>
      <c r="Y68" s="21">
        <v>19.100000000000001</v>
      </c>
      <c r="Z68" s="21">
        <v>75</v>
      </c>
      <c r="AA68" s="21">
        <v>0.72</v>
      </c>
      <c r="AB68" s="21">
        <v>0.6</v>
      </c>
      <c r="AC68" s="21">
        <v>0.52</v>
      </c>
      <c r="AD68" s="33">
        <v>0.43</v>
      </c>
      <c r="AE68" s="21">
        <v>0.41</v>
      </c>
      <c r="AF68" s="1"/>
      <c r="AG68" s="1"/>
      <c r="AH68" s="1"/>
      <c r="AQ68" s="1"/>
      <c r="AR68" s="1"/>
      <c r="AS68" s="1"/>
      <c r="AT68" s="1"/>
      <c r="AU68" s="1"/>
      <c r="AV68" s="1"/>
      <c r="AW68" s="1"/>
      <c r="AX68" s="1"/>
      <c r="AY68" s="1"/>
      <c r="AZ68" s="1"/>
      <c r="BA68" s="1"/>
      <c r="BB68" s="1"/>
      <c r="BC68" s="1"/>
      <c r="BD68" s="1"/>
      <c r="BE68" s="1"/>
      <c r="BF68" s="1"/>
      <c r="BG68" s="1"/>
      <c r="BH68" s="1"/>
      <c r="BI68" s="1"/>
      <c r="BJ68" s="1"/>
      <c r="BK68" s="1"/>
      <c r="BL68" s="1"/>
      <c r="BM68" s="1"/>
      <c r="BN68" s="1"/>
      <c r="BO68" s="1"/>
      <c r="BP68" s="1"/>
      <c r="BQ68" s="1"/>
      <c r="BR68" s="1"/>
      <c r="BS68" s="1"/>
      <c r="BT68" s="1"/>
      <c r="BU68" s="1"/>
      <c r="BV68" s="1"/>
      <c r="BW68" s="1"/>
      <c r="BX68" s="1"/>
      <c r="BY68" s="1"/>
      <c r="BZ68" s="1"/>
      <c r="CA68" s="1"/>
      <c r="CB68" s="1"/>
      <c r="CC68" s="1"/>
      <c r="CD68" s="1"/>
      <c r="CE68" s="1"/>
      <c r="CF68" s="1"/>
      <c r="CG68" s="1"/>
      <c r="CH68" s="1"/>
      <c r="CI68" s="1"/>
      <c r="CJ68" s="1"/>
      <c r="CK68" s="1"/>
      <c r="CL68" s="1"/>
      <c r="CM68" s="1"/>
      <c r="CN68" s="1"/>
      <c r="CO68" s="1"/>
      <c r="CP68" s="1"/>
      <c r="CQ68" s="1"/>
      <c r="CR68" s="1"/>
      <c r="CS68" s="1"/>
      <c r="CT68" s="1"/>
      <c r="CU68" s="1"/>
      <c r="CV68" s="1"/>
      <c r="CW68" s="1"/>
      <c r="CX68" s="1"/>
      <c r="CY68" s="1"/>
      <c r="CZ68" s="1"/>
      <c r="DA68" s="1"/>
      <c r="DB68" s="1"/>
      <c r="DC68" s="1"/>
      <c r="DD68" s="1"/>
      <c r="DE68" s="1"/>
      <c r="DF68" s="1"/>
      <c r="DG68" s="1"/>
      <c r="DH68" s="1"/>
      <c r="DI68" s="1"/>
      <c r="DJ68" s="1"/>
      <c r="DK68" s="1"/>
      <c r="DL68" s="1"/>
      <c r="DM68" s="1"/>
      <c r="DN68" s="1"/>
      <c r="DO68" s="1"/>
      <c r="DP68" s="1"/>
      <c r="DQ68" s="1"/>
      <c r="DR68" s="1"/>
      <c r="DS68" s="1"/>
      <c r="DT68" s="1"/>
      <c r="DU68" s="1"/>
      <c r="DV68" s="1"/>
      <c r="DW68" s="1"/>
      <c r="DX68" s="1"/>
      <c r="DY68" s="1"/>
      <c r="DZ68" s="1"/>
      <c r="EA68" s="1"/>
      <c r="EB68" s="1"/>
      <c r="EC68" s="1"/>
      <c r="ED68" s="1"/>
      <c r="EE68" s="1"/>
      <c r="EF68" s="1"/>
    </row>
    <row r="69" spans="1:136" ht="15" customHeight="1" x14ac:dyDescent="0.25">
      <c r="A69" s="20" t="s">
        <v>130</v>
      </c>
      <c r="B69" s="21">
        <v>1</v>
      </c>
      <c r="C69" s="22" t="s">
        <v>9</v>
      </c>
      <c r="D69" s="27" t="s">
        <v>131</v>
      </c>
      <c r="E69" s="55" t="s">
        <v>1795</v>
      </c>
      <c r="F69" s="1"/>
      <c r="G69" s="1"/>
      <c r="H69" s="61" t="s">
        <v>1819</v>
      </c>
      <c r="I69" s="62"/>
      <c r="J69" s="62"/>
      <c r="K69" s="62"/>
      <c r="L69" s="62"/>
      <c r="M69" s="62"/>
      <c r="N69" s="62"/>
      <c r="O69" s="1"/>
      <c r="P69" s="61" t="s">
        <v>1824</v>
      </c>
      <c r="Q69" s="62"/>
      <c r="R69" s="62"/>
      <c r="S69" s="62"/>
      <c r="T69" s="1"/>
      <c r="U69" s="1"/>
      <c r="V69" s="1"/>
      <c r="W69" s="1"/>
      <c r="X69" s="21">
        <v>24</v>
      </c>
      <c r="Y69" s="21">
        <v>20.8</v>
      </c>
      <c r="Z69" s="21">
        <v>83</v>
      </c>
      <c r="AA69" s="21">
        <v>0.67</v>
      </c>
      <c r="AB69" s="21">
        <v>0.55000000000000004</v>
      </c>
      <c r="AC69" s="21">
        <v>0.47</v>
      </c>
      <c r="AD69" s="33">
        <v>0.38</v>
      </c>
      <c r="AE69" s="21">
        <v>0.32</v>
      </c>
      <c r="AF69" s="1"/>
      <c r="AG69" s="1"/>
      <c r="AH69" s="1"/>
      <c r="AQ69" s="1"/>
      <c r="AR69" s="1"/>
      <c r="AS69" s="1"/>
      <c r="AT69" s="1"/>
      <c r="AU69" s="1"/>
      <c r="AV69" s="1"/>
      <c r="AW69" s="1"/>
      <c r="AX69" s="1"/>
      <c r="AY69" s="1"/>
      <c r="AZ69" s="1"/>
      <c r="BA69" s="1"/>
      <c r="BB69" s="1"/>
      <c r="BC69" s="1"/>
      <c r="BD69" s="1"/>
      <c r="BE69" s="1"/>
      <c r="BF69" s="1"/>
      <c r="BG69" s="1"/>
      <c r="BH69" s="1"/>
      <c r="BI69" s="1"/>
      <c r="BJ69" s="1"/>
      <c r="BK69" s="1"/>
      <c r="BL69" s="1"/>
      <c r="BM69" s="1"/>
      <c r="BN69" s="1"/>
      <c r="BO69" s="1"/>
      <c r="BP69" s="1"/>
      <c r="BQ69" s="1"/>
      <c r="BR69" s="1"/>
      <c r="BS69" s="1"/>
      <c r="BT69" s="1"/>
      <c r="BU69" s="1"/>
      <c r="BV69" s="1"/>
      <c r="BW69" s="1"/>
      <c r="BX69" s="1"/>
      <c r="BY69" s="1"/>
      <c r="BZ69" s="1"/>
      <c r="CA69" s="1"/>
      <c r="CB69" s="1"/>
      <c r="CC69" s="1"/>
      <c r="CD69" s="1"/>
      <c r="CE69" s="1"/>
      <c r="CF69" s="1"/>
      <c r="CG69" s="1"/>
      <c r="CH69" s="1"/>
      <c r="CI69" s="1"/>
      <c r="CJ69" s="1"/>
      <c r="CK69" s="1"/>
      <c r="CL69" s="1"/>
      <c r="CM69" s="1"/>
      <c r="CN69" s="1"/>
      <c r="CO69" s="1"/>
      <c r="CP69" s="1"/>
      <c r="CQ69" s="1"/>
      <c r="CR69" s="1"/>
      <c r="CS69" s="1"/>
      <c r="CT69" s="1"/>
      <c r="CU69" s="1"/>
      <c r="CV69" s="1"/>
      <c r="CW69" s="1"/>
      <c r="CX69" s="1"/>
      <c r="CY69" s="1"/>
      <c r="CZ69" s="1"/>
      <c r="DA69" s="1"/>
      <c r="DB69" s="1"/>
      <c r="DC69" s="1"/>
      <c r="DD69" s="1"/>
      <c r="DE69" s="1"/>
      <c r="DF69" s="1"/>
      <c r="DG69" s="1"/>
      <c r="DH69" s="1"/>
      <c r="DI69" s="1"/>
      <c r="DJ69" s="1"/>
      <c r="DK69" s="1"/>
      <c r="DL69" s="1"/>
      <c r="DM69" s="1"/>
      <c r="DN69" s="1"/>
      <c r="DO69" s="1"/>
      <c r="DP69" s="1"/>
      <c r="DQ69" s="1"/>
      <c r="DR69" s="1"/>
      <c r="DS69" s="1"/>
      <c r="DT69" s="1"/>
      <c r="DU69" s="1"/>
      <c r="DV69" s="1"/>
      <c r="DW69" s="1"/>
      <c r="DX69" s="1"/>
      <c r="DY69" s="1"/>
      <c r="DZ69" s="1"/>
      <c r="EA69" s="1"/>
      <c r="EB69" s="1"/>
      <c r="EC69" s="1"/>
      <c r="ED69" s="1"/>
      <c r="EE69" s="1"/>
      <c r="EF69" s="1"/>
    </row>
    <row r="70" spans="1:136" ht="15" customHeight="1" x14ac:dyDescent="0.25">
      <c r="A70" s="20" t="s">
        <v>132</v>
      </c>
      <c r="B70" s="21">
        <v>0.7</v>
      </c>
      <c r="C70" s="22" t="s">
        <v>9</v>
      </c>
      <c r="D70" s="27" t="s">
        <v>133</v>
      </c>
      <c r="E70" s="55" t="s">
        <v>1795</v>
      </c>
      <c r="F70" s="1"/>
      <c r="G70" s="1"/>
      <c r="H70" s="17" t="s">
        <v>321</v>
      </c>
      <c r="I70" s="17" t="str">
        <f>"N, "&amp;INDEX(rngUnitSettings,MATCH("Force",INDEX(rngUnitSettings,,1),0),2)</f>
        <v>N, tf</v>
      </c>
      <c r="J70" s="17" t="str">
        <f>"Mx, "&amp;INDEX(rngUnitSettings,MATCH("Moment",INDEX(rngUnitSettings,,1),0),2)</f>
        <v>Mx, tf*m</v>
      </c>
      <c r="K70" s="17" t="str">
        <f>"My, "&amp;INDEX(rngUnitSettings,MATCH("Moment",INDEX(rngUnitSettings,,1),0),2)</f>
        <v>My, tf*m</v>
      </c>
      <c r="L70" s="17" t="s">
        <v>322</v>
      </c>
      <c r="M70" s="32" t="s">
        <v>323</v>
      </c>
      <c r="N70" s="19" t="s">
        <v>324</v>
      </c>
      <c r="O70" s="1"/>
      <c r="P70" s="17" t="s">
        <v>327</v>
      </c>
      <c r="Q70" s="17" t="str">
        <f>"N, "&amp;INDEX(rngUnitSettings,MATCH("Force",INDEX(rngUnitSettings,,1),0),2)</f>
        <v>N, tf</v>
      </c>
      <c r="R70" s="32" t="str">
        <f>"Mx, "&amp;INDEX(rngUnitSettings,MATCH("Moment",INDEX(rngUnitSettings,,1),0),2)</f>
        <v>Mx, tf*m</v>
      </c>
      <c r="S70" s="17" t="str">
        <f>"My, "&amp;INDEX(rngUnitSettings,MATCH("Moment",INDEX(rngUnitSettings,,1),0),2)</f>
        <v>My, tf*m</v>
      </c>
      <c r="T70" s="1"/>
      <c r="U70" s="1"/>
      <c r="V70" s="1"/>
      <c r="W70" s="1"/>
      <c r="X70" s="21">
        <v>26</v>
      </c>
      <c r="Y70" s="21">
        <v>22.5</v>
      </c>
      <c r="Z70" s="21">
        <v>90</v>
      </c>
      <c r="AA70" s="21">
        <v>0.62</v>
      </c>
      <c r="AB70" s="21">
        <v>0.51</v>
      </c>
      <c r="AC70" s="21">
        <v>0.44</v>
      </c>
      <c r="AD70" s="33">
        <v>0.35</v>
      </c>
      <c r="AE70" s="21">
        <v>0.25</v>
      </c>
      <c r="AF70" s="1"/>
      <c r="AG70" s="1"/>
      <c r="AH70" s="1"/>
      <c r="AQ70" s="1"/>
      <c r="AR70" s="1"/>
      <c r="AS70" s="1"/>
      <c r="AT70" s="1"/>
      <c r="AU70" s="1"/>
      <c r="AV70" s="1"/>
      <c r="AW70" s="1"/>
      <c r="AX70" s="1"/>
      <c r="AY70" s="1"/>
      <c r="AZ70" s="1"/>
      <c r="BA70" s="1"/>
      <c r="BB70" s="1"/>
      <c r="BC70" s="1"/>
      <c r="BD70" s="1"/>
      <c r="BE70" s="1"/>
      <c r="BF70" s="1"/>
      <c r="BG70" s="1"/>
      <c r="BH70" s="1"/>
      <c r="BI70" s="1"/>
      <c r="BJ70" s="1"/>
      <c r="BK70" s="1"/>
      <c r="BL70" s="1"/>
      <c r="BM70" s="1"/>
      <c r="BN70" s="1"/>
      <c r="BO70" s="1"/>
      <c r="BP70" s="1"/>
      <c r="BQ70" s="1"/>
      <c r="BR70" s="1"/>
      <c r="BS70" s="1"/>
      <c r="BT70" s="1"/>
      <c r="BU70" s="1"/>
      <c r="BV70" s="1"/>
      <c r="BW70" s="1"/>
      <c r="BX70" s="1"/>
      <c r="BY70" s="1"/>
      <c r="BZ70" s="1"/>
      <c r="CA70" s="1"/>
      <c r="CB70" s="1"/>
      <c r="CC70" s="1"/>
      <c r="CD70" s="1"/>
      <c r="CE70" s="1"/>
      <c r="CF70" s="1"/>
      <c r="CG70" s="1"/>
      <c r="CH70" s="1"/>
      <c r="CI70" s="1"/>
      <c r="CJ70" s="1"/>
      <c r="CK70" s="1"/>
      <c r="CL70" s="1"/>
      <c r="CM70" s="1"/>
      <c r="CN70" s="1"/>
      <c r="CO70" s="1"/>
      <c r="CP70" s="1"/>
      <c r="CQ70" s="1"/>
      <c r="CR70" s="1"/>
      <c r="CS70" s="1"/>
      <c r="CT70" s="1"/>
      <c r="CU70" s="1"/>
      <c r="CV70" s="1"/>
      <c r="CW70" s="1"/>
      <c r="CX70" s="1"/>
      <c r="CY70" s="1"/>
      <c r="CZ70" s="1"/>
      <c r="DA70" s="1"/>
      <c r="DB70" s="1"/>
      <c r="DC70" s="1"/>
      <c r="DD70" s="1"/>
      <c r="DE70" s="1"/>
      <c r="DF70" s="1"/>
      <c r="DG70" s="1"/>
      <c r="DH70" s="1"/>
      <c r="DI70" s="1"/>
      <c r="DJ70" s="1"/>
      <c r="DK70" s="1"/>
      <c r="DL70" s="1"/>
      <c r="DM70" s="1"/>
      <c r="DN70" s="1"/>
      <c r="DO70" s="1"/>
      <c r="DP70" s="1"/>
      <c r="DQ70" s="1"/>
      <c r="DR70" s="1"/>
      <c r="DS70" s="1"/>
      <c r="DT70" s="1"/>
      <c r="DU70" s="1"/>
      <c r="DV70" s="1"/>
      <c r="DW70" s="1"/>
      <c r="DX70" s="1"/>
      <c r="DY70" s="1"/>
      <c r="DZ70" s="1"/>
      <c r="EA70" s="1"/>
      <c r="EB70" s="1"/>
      <c r="EC70" s="1"/>
      <c r="ED70" s="1"/>
      <c r="EE70" s="1"/>
      <c r="EF70" s="1"/>
    </row>
    <row r="71" spans="1:136" ht="15" customHeight="1" x14ac:dyDescent="0.25">
      <c r="A71" s="20"/>
      <c r="B71" s="22"/>
      <c r="C71" s="22"/>
      <c r="D71" s="27"/>
      <c r="E71" s="22"/>
      <c r="F71" s="1"/>
      <c r="G71" s="1"/>
      <c r="H71" s="21"/>
      <c r="I71" s="21"/>
      <c r="J71" s="21"/>
      <c r="K71" s="21"/>
      <c r="L71" s="21" t="s">
        <v>325</v>
      </c>
      <c r="M71" s="33" t="s">
        <v>72</v>
      </c>
      <c r="N71" s="43"/>
      <c r="O71" s="1"/>
      <c r="P71" s="22" t="str">
        <f>IF(INDEX(rngLoadCombinations,2,1)="","",INDEX(rngLoadCombinations,2,1))</f>
        <v/>
      </c>
      <c r="Q71" s="21">
        <v>0</v>
      </c>
      <c r="R71" s="33">
        <v>0</v>
      </c>
      <c r="S71" s="21">
        <v>0</v>
      </c>
      <c r="T71" s="1"/>
      <c r="U71" s="1"/>
      <c r="V71" s="1"/>
      <c r="W71" s="1"/>
      <c r="X71" s="21">
        <v>28</v>
      </c>
      <c r="Y71" s="21">
        <v>24.3</v>
      </c>
      <c r="Z71" s="21">
        <v>97</v>
      </c>
      <c r="AA71" s="21">
        <v>0.57999999999999996</v>
      </c>
      <c r="AB71" s="21">
        <v>0.49</v>
      </c>
      <c r="AC71" s="21">
        <v>0.43</v>
      </c>
      <c r="AD71" s="33">
        <v>0.34</v>
      </c>
      <c r="AE71" s="21">
        <v>0.2</v>
      </c>
      <c r="AF71" s="1"/>
      <c r="AG71" s="1"/>
      <c r="AH71" s="1"/>
      <c r="AQ71" s="1"/>
      <c r="AR71" s="1"/>
      <c r="AS71" s="1"/>
      <c r="AT71" s="1"/>
      <c r="AU71" s="1"/>
      <c r="AV71" s="1"/>
      <c r="AW71" s="1"/>
      <c r="AX71" s="1"/>
      <c r="AY71" s="1"/>
      <c r="AZ71" s="1"/>
      <c r="BA71" s="1"/>
      <c r="BB71" s="1"/>
      <c r="BC71" s="1"/>
      <c r="BD71" s="1"/>
      <c r="BE71" s="1"/>
      <c r="BF71" s="1"/>
      <c r="BG71" s="1"/>
      <c r="BH71" s="1"/>
      <c r="BI71" s="1"/>
      <c r="BJ71" s="1"/>
      <c r="BK71" s="1"/>
      <c r="BL71" s="1"/>
      <c r="BM71" s="1"/>
      <c r="BN71" s="1"/>
      <c r="BO71" s="1"/>
      <c r="BP71" s="1"/>
      <c r="BQ71" s="1"/>
      <c r="BR71" s="1"/>
      <c r="BS71" s="1"/>
      <c r="BT71" s="1"/>
      <c r="BU71" s="1"/>
      <c r="BV71" s="1"/>
      <c r="BW71" s="1"/>
      <c r="BX71" s="1"/>
      <c r="BY71" s="1"/>
      <c r="BZ71" s="1"/>
      <c r="CA71" s="1"/>
      <c r="CB71" s="1"/>
      <c r="CC71" s="1"/>
      <c r="CD71" s="1"/>
      <c r="CE71" s="1"/>
      <c r="CF71" s="1"/>
      <c r="CG71" s="1"/>
      <c r="CH71" s="1"/>
      <c r="CI71" s="1"/>
      <c r="CJ71" s="1"/>
      <c r="CK71" s="1"/>
      <c r="CL71" s="1"/>
      <c r="CM71" s="1"/>
      <c r="CN71" s="1"/>
      <c r="CO71" s="1"/>
      <c r="CP71" s="1"/>
      <c r="CQ71" s="1"/>
      <c r="CR71" s="1"/>
      <c r="CS71" s="1"/>
      <c r="CT71" s="1"/>
      <c r="CU71" s="1"/>
      <c r="CV71" s="1"/>
      <c r="CW71" s="1"/>
      <c r="CX71" s="1"/>
      <c r="CY71" s="1"/>
      <c r="CZ71" s="1"/>
      <c r="DA71" s="1"/>
      <c r="DB71" s="1"/>
      <c r="DC71" s="1"/>
      <c r="DD71" s="1"/>
      <c r="DE71" s="1"/>
      <c r="DF71" s="1"/>
      <c r="DG71" s="1"/>
      <c r="DH71" s="1"/>
      <c r="DI71" s="1"/>
      <c r="DJ71" s="1"/>
      <c r="DK71" s="1"/>
      <c r="DL71" s="1"/>
      <c r="DM71" s="1"/>
      <c r="DN71" s="1"/>
      <c r="DO71" s="1"/>
      <c r="DP71" s="1"/>
      <c r="DQ71" s="1"/>
      <c r="DR71" s="1"/>
      <c r="DS71" s="1"/>
      <c r="DT71" s="1"/>
      <c r="DU71" s="1"/>
      <c r="DV71" s="1"/>
      <c r="DW71" s="1"/>
      <c r="DX71" s="1"/>
      <c r="DY71" s="1"/>
      <c r="DZ71" s="1"/>
      <c r="EA71" s="1"/>
      <c r="EB71" s="1"/>
      <c r="EC71" s="1"/>
      <c r="ED71" s="1"/>
      <c r="EE71" s="1"/>
      <c r="EF71" s="1"/>
    </row>
    <row r="72" spans="1:136" ht="15" customHeight="1" x14ac:dyDescent="0.25">
      <c r="A72" s="17" t="s">
        <v>134</v>
      </c>
      <c r="B72" s="18"/>
      <c r="C72" s="18"/>
      <c r="D72" s="26"/>
      <c r="E72" s="18"/>
      <c r="F72" s="1"/>
      <c r="G72" s="1"/>
      <c r="H72" s="21"/>
      <c r="I72" s="21"/>
      <c r="J72" s="21"/>
      <c r="K72" s="21"/>
      <c r="L72" s="21"/>
      <c r="M72" s="33" t="s">
        <v>72</v>
      </c>
      <c r="N72" s="43"/>
      <c r="O72" s="1"/>
      <c r="P72" s="22" t="str">
        <f>IF(INDEX(rngLoadCombinations,3,1)="","",INDEX(rngLoadCombinations,3,1))</f>
        <v/>
      </c>
      <c r="Q72" s="21">
        <v>0</v>
      </c>
      <c r="R72" s="33">
        <v>0</v>
      </c>
      <c r="S72" s="21">
        <v>0</v>
      </c>
      <c r="T72" s="1"/>
      <c r="U72" s="1"/>
      <c r="V72" s="1"/>
      <c r="W72" s="1"/>
      <c r="X72" s="21">
        <v>30</v>
      </c>
      <c r="Y72" s="21">
        <v>26</v>
      </c>
      <c r="Z72" s="21">
        <v>105</v>
      </c>
      <c r="AA72" s="21">
        <v>0.53</v>
      </c>
      <c r="AB72" s="21">
        <v>0.45</v>
      </c>
      <c r="AC72" s="21">
        <v>0.39</v>
      </c>
      <c r="AD72" s="33">
        <v>0.32</v>
      </c>
      <c r="AE72" s="21">
        <v>0.16</v>
      </c>
      <c r="AF72" s="1"/>
      <c r="AG72" s="1"/>
      <c r="AH72" s="1"/>
      <c r="AQ72" s="1"/>
      <c r="AR72" s="1"/>
      <c r="AS72" s="1"/>
      <c r="AT72" s="1"/>
      <c r="AU72" s="1"/>
      <c r="AV72" s="1"/>
      <c r="AW72" s="1"/>
      <c r="AX72" s="1"/>
      <c r="AY72" s="1"/>
      <c r="AZ72" s="1"/>
      <c r="BA72" s="1"/>
      <c r="BB72" s="1"/>
      <c r="BC72" s="1"/>
      <c r="BD72" s="1"/>
      <c r="BE72" s="1"/>
      <c r="BF72" s="1"/>
      <c r="BG72" s="1"/>
      <c r="BH72" s="1"/>
      <c r="BI72" s="1"/>
      <c r="BJ72" s="1"/>
      <c r="BK72" s="1"/>
      <c r="BL72" s="1"/>
      <c r="BM72" s="1"/>
      <c r="BN72" s="1"/>
      <c r="BO72" s="1"/>
      <c r="BP72" s="1"/>
      <c r="BQ72" s="1"/>
      <c r="BR72" s="1"/>
      <c r="BS72" s="1"/>
      <c r="BT72" s="1"/>
      <c r="BU72" s="1"/>
      <c r="BV72" s="1"/>
      <c r="BW72" s="1"/>
      <c r="BX72" s="1"/>
      <c r="BY72" s="1"/>
      <c r="BZ72" s="1"/>
      <c r="CA72" s="1"/>
      <c r="CB72" s="1"/>
      <c r="CC72" s="1"/>
      <c r="CD72" s="1"/>
      <c r="CE72" s="1"/>
      <c r="CF72" s="1"/>
      <c r="CG72" s="1"/>
      <c r="CH72" s="1"/>
      <c r="CI72" s="1"/>
      <c r="CJ72" s="1"/>
      <c r="CK72" s="1"/>
      <c r="CL72" s="1"/>
      <c r="CM72" s="1"/>
      <c r="CN72" s="1"/>
      <c r="CO72" s="1"/>
      <c r="CP72" s="1"/>
      <c r="CQ72" s="1"/>
      <c r="CR72" s="1"/>
      <c r="CS72" s="1"/>
      <c r="CT72" s="1"/>
      <c r="CU72" s="1"/>
      <c r="CV72" s="1"/>
      <c r="CW72" s="1"/>
      <c r="CX72" s="1"/>
      <c r="CY72" s="1"/>
      <c r="CZ72" s="1"/>
      <c r="DA72" s="1"/>
      <c r="DB72" s="1"/>
      <c r="DC72" s="1"/>
      <c r="DD72" s="1"/>
      <c r="DE72" s="1"/>
      <c r="DF72" s="1"/>
      <c r="DG72" s="1"/>
      <c r="DH72" s="1"/>
      <c r="DI72" s="1"/>
      <c r="DJ72" s="1"/>
      <c r="DK72" s="1"/>
      <c r="DL72" s="1"/>
      <c r="DM72" s="1"/>
      <c r="DN72" s="1"/>
      <c r="DO72" s="1"/>
      <c r="DP72" s="1"/>
      <c r="DQ72" s="1"/>
      <c r="DR72" s="1"/>
      <c r="DS72" s="1"/>
      <c r="DT72" s="1"/>
      <c r="DU72" s="1"/>
      <c r="DV72" s="1"/>
      <c r="DW72" s="1"/>
      <c r="DX72" s="1"/>
      <c r="DY72" s="1"/>
      <c r="DZ72" s="1"/>
      <c r="EA72" s="1"/>
      <c r="EB72" s="1"/>
      <c r="EC72" s="1"/>
      <c r="ED72" s="1"/>
      <c r="EE72" s="1"/>
      <c r="EF72" s="1"/>
    </row>
    <row r="73" spans="1:136" ht="15" customHeight="1" x14ac:dyDescent="0.25">
      <c r="A73" s="24" t="s">
        <v>53</v>
      </c>
      <c r="B73" s="25"/>
      <c r="C73" s="25" t="s">
        <v>9</v>
      </c>
      <c r="D73" s="28"/>
      <c r="E73" s="25"/>
      <c r="F73" s="1"/>
      <c r="G73" s="1"/>
      <c r="H73" s="21"/>
      <c r="I73" s="21"/>
      <c r="J73" s="21"/>
      <c r="K73" s="21"/>
      <c r="L73" s="21"/>
      <c r="M73" s="33" t="s">
        <v>72</v>
      </c>
      <c r="N73" s="43"/>
      <c r="O73" s="1"/>
      <c r="P73" s="22" t="str">
        <f>IF(INDEX(rngLoadCombinations,4,1)="","",INDEX(rngLoadCombinations,4,1))</f>
        <v/>
      </c>
      <c r="Q73" s="21">
        <v>0</v>
      </c>
      <c r="R73" s="33">
        <v>0</v>
      </c>
      <c r="S73" s="21">
        <v>0</v>
      </c>
      <c r="T73" s="1"/>
      <c r="U73" s="1"/>
      <c r="V73" s="1"/>
      <c r="W73" s="1"/>
      <c r="X73" s="21">
        <v>32</v>
      </c>
      <c r="Y73" s="21">
        <v>27.7</v>
      </c>
      <c r="Z73" s="21">
        <v>110</v>
      </c>
      <c r="AA73" s="21">
        <v>0.48</v>
      </c>
      <c r="AB73" s="21">
        <v>0.41</v>
      </c>
      <c r="AC73" s="21">
        <v>0.36</v>
      </c>
      <c r="AD73" s="33">
        <v>0.31</v>
      </c>
      <c r="AE73" s="21">
        <v>0.14000000000000001</v>
      </c>
      <c r="AF73" s="1"/>
      <c r="AG73" s="1"/>
      <c r="AH73" s="1"/>
      <c r="AQ73" s="1"/>
      <c r="AR73" s="1"/>
      <c r="AS73" s="1"/>
      <c r="AT73" s="1"/>
      <c r="AU73" s="1"/>
      <c r="AV73" s="1"/>
      <c r="AW73" s="1"/>
      <c r="AX73" s="1"/>
      <c r="AY73" s="1"/>
      <c r="AZ73" s="1"/>
      <c r="BA73" s="1"/>
      <c r="BB73" s="1"/>
      <c r="BC73" s="1"/>
      <c r="BD73" s="1"/>
      <c r="BE73" s="1"/>
      <c r="BF73" s="1"/>
      <c r="BG73" s="1"/>
      <c r="BH73" s="1"/>
      <c r="BI73" s="1"/>
      <c r="BJ73" s="1"/>
      <c r="BK73" s="1"/>
      <c r="BL73" s="1"/>
      <c r="BM73" s="1"/>
      <c r="BN73" s="1"/>
      <c r="BO73" s="1"/>
      <c r="BP73" s="1"/>
      <c r="BQ73" s="1"/>
      <c r="BR73" s="1"/>
      <c r="BS73" s="1"/>
      <c r="BT73" s="1"/>
      <c r="BU73" s="1"/>
      <c r="BV73" s="1"/>
      <c r="BW73" s="1"/>
      <c r="BX73" s="1"/>
      <c r="BY73" s="1"/>
      <c r="BZ73" s="1"/>
      <c r="CA73" s="1"/>
      <c r="CB73" s="1"/>
      <c r="CC73" s="1"/>
      <c r="CD73" s="1"/>
      <c r="CE73" s="1"/>
      <c r="CF73" s="1"/>
      <c r="CG73" s="1"/>
      <c r="CH73" s="1"/>
      <c r="CI73" s="1"/>
      <c r="CJ73" s="1"/>
      <c r="CK73" s="1"/>
      <c r="CL73" s="1"/>
      <c r="CM73" s="1"/>
      <c r="CN73" s="1"/>
      <c r="CO73" s="1"/>
      <c r="CP73" s="1"/>
      <c r="CQ73" s="1"/>
      <c r="CR73" s="1"/>
      <c r="CS73" s="1"/>
      <c r="CT73" s="1"/>
      <c r="CU73" s="1"/>
      <c r="CV73" s="1"/>
      <c r="CW73" s="1"/>
      <c r="CX73" s="1"/>
      <c r="CY73" s="1"/>
      <c r="CZ73" s="1"/>
      <c r="DA73" s="1"/>
      <c r="DB73" s="1"/>
      <c r="DC73" s="1"/>
      <c r="DD73" s="1"/>
      <c r="DE73" s="1"/>
      <c r="DF73" s="1"/>
      <c r="DG73" s="1"/>
      <c r="DH73" s="1"/>
      <c r="DI73" s="1"/>
      <c r="DJ73" s="1"/>
      <c r="DK73" s="1"/>
      <c r="DL73" s="1"/>
      <c r="DM73" s="1"/>
      <c r="DN73" s="1"/>
      <c r="DO73" s="1"/>
      <c r="DP73" s="1"/>
      <c r="DQ73" s="1"/>
      <c r="DR73" s="1"/>
      <c r="DS73" s="1"/>
      <c r="DT73" s="1"/>
      <c r="DU73" s="1"/>
      <c r="DV73" s="1"/>
      <c r="DW73" s="1"/>
      <c r="DX73" s="1"/>
      <c r="DY73" s="1"/>
      <c r="DZ73" s="1"/>
      <c r="EA73" s="1"/>
      <c r="EB73" s="1"/>
      <c r="EC73" s="1"/>
      <c r="ED73" s="1"/>
      <c r="EE73" s="1"/>
      <c r="EF73" s="1"/>
    </row>
    <row r="74" spans="1:136" ht="15" customHeight="1" x14ac:dyDescent="0.25">
      <c r="A74" s="20" t="s">
        <v>135</v>
      </c>
      <c r="B74" s="21" t="s">
        <v>95</v>
      </c>
      <c r="C74" s="22" t="s">
        <v>9</v>
      </c>
      <c r="D74" s="27" t="s">
        <v>136</v>
      </c>
      <c r="E74" s="55" t="s">
        <v>1795</v>
      </c>
      <c r="F74" s="1"/>
      <c r="G74" s="1"/>
      <c r="H74" s="21"/>
      <c r="I74" s="21"/>
      <c r="J74" s="21"/>
      <c r="K74" s="21"/>
      <c r="L74" s="21"/>
      <c r="M74" s="33" t="s">
        <v>72</v>
      </c>
      <c r="N74" s="43"/>
      <c r="O74" s="1"/>
      <c r="P74" s="22" t="str">
        <f>IF(INDEX(rngLoadCombinations,5,1)="","",INDEX(rngLoadCombinations,5,1))</f>
        <v/>
      </c>
      <c r="Q74" s="21">
        <v>0</v>
      </c>
      <c r="R74" s="33">
        <v>0</v>
      </c>
      <c r="S74" s="21">
        <v>0</v>
      </c>
      <c r="T74" s="1"/>
      <c r="U74" s="1"/>
      <c r="V74" s="1"/>
      <c r="W74" s="1"/>
      <c r="X74" s="21">
        <v>34</v>
      </c>
      <c r="Y74" s="21">
        <v>29</v>
      </c>
      <c r="Z74" s="21">
        <v>120</v>
      </c>
      <c r="AA74" s="21">
        <v>0.43</v>
      </c>
      <c r="AB74" s="21">
        <v>0.36</v>
      </c>
      <c r="AC74" s="21">
        <v>0.31</v>
      </c>
      <c r="AD74" s="33">
        <v>0.25</v>
      </c>
      <c r="AE74" s="21">
        <v>0.1</v>
      </c>
      <c r="AF74" s="1"/>
      <c r="AG74" s="1"/>
      <c r="AH74" s="1"/>
      <c r="AQ74" s="1"/>
      <c r="AR74" s="1"/>
      <c r="AS74" s="1"/>
      <c r="AT74" s="1"/>
      <c r="AU74" s="1"/>
      <c r="AV74" s="1"/>
      <c r="AW74" s="1"/>
      <c r="AX74" s="1"/>
      <c r="AY74" s="1"/>
      <c r="AZ74" s="1"/>
      <c r="BA74" s="1"/>
      <c r="BB74" s="1"/>
      <c r="BC74" s="1"/>
      <c r="BD74" s="1"/>
      <c r="BE74" s="1"/>
      <c r="BF74" s="1"/>
      <c r="BG74" s="1"/>
      <c r="BH74" s="1"/>
      <c r="BI74" s="1"/>
      <c r="BJ74" s="1"/>
      <c r="BK74" s="1"/>
      <c r="BL74" s="1"/>
      <c r="BM74" s="1"/>
      <c r="BN74" s="1"/>
      <c r="BO74" s="1"/>
      <c r="BP74" s="1"/>
      <c r="BQ74" s="1"/>
      <c r="BR74" s="1"/>
      <c r="BS74" s="1"/>
      <c r="BT74" s="1"/>
      <c r="BU74" s="1"/>
      <c r="BV74" s="1"/>
      <c r="BW74" s="1"/>
      <c r="BX74" s="1"/>
      <c r="BY74" s="1"/>
      <c r="BZ74" s="1"/>
      <c r="CA74" s="1"/>
      <c r="CB74" s="1"/>
      <c r="CC74" s="1"/>
      <c r="CD74" s="1"/>
      <c r="CE74" s="1"/>
      <c r="CF74" s="1"/>
      <c r="CG74" s="1"/>
      <c r="CH74" s="1"/>
      <c r="CI74" s="1"/>
      <c r="CJ74" s="1"/>
      <c r="CK74" s="1"/>
      <c r="CL74" s="1"/>
      <c r="CM74" s="1"/>
      <c r="CN74" s="1"/>
      <c r="CO74" s="1"/>
      <c r="CP74" s="1"/>
      <c r="CQ74" s="1"/>
      <c r="CR74" s="1"/>
      <c r="CS74" s="1"/>
      <c r="CT74" s="1"/>
      <c r="CU74" s="1"/>
      <c r="CV74" s="1"/>
      <c r="CW74" s="1"/>
      <c r="CX74" s="1"/>
      <c r="CY74" s="1"/>
      <c r="CZ74" s="1"/>
      <c r="DA74" s="1"/>
      <c r="DB74" s="1"/>
      <c r="DC74" s="1"/>
      <c r="DD74" s="1"/>
      <c r="DE74" s="1"/>
      <c r="DF74" s="1"/>
      <c r="DG74" s="1"/>
      <c r="DH74" s="1"/>
      <c r="DI74" s="1"/>
      <c r="DJ74" s="1"/>
      <c r="DK74" s="1"/>
      <c r="DL74" s="1"/>
      <c r="DM74" s="1"/>
      <c r="DN74" s="1"/>
      <c r="DO74" s="1"/>
      <c r="DP74" s="1"/>
      <c r="DQ74" s="1"/>
      <c r="DR74" s="1"/>
      <c r="DS74" s="1"/>
      <c r="DT74" s="1"/>
      <c r="DU74" s="1"/>
      <c r="DV74" s="1"/>
      <c r="DW74" s="1"/>
      <c r="DX74" s="1"/>
      <c r="DY74" s="1"/>
      <c r="DZ74" s="1"/>
      <c r="EA74" s="1"/>
      <c r="EB74" s="1"/>
      <c r="EC74" s="1"/>
      <c r="ED74" s="1"/>
      <c r="EE74" s="1"/>
      <c r="EF74" s="1"/>
    </row>
    <row r="75" spans="1:136" ht="15" customHeight="1" x14ac:dyDescent="0.25">
      <c r="A75" s="20" t="s">
        <v>137</v>
      </c>
      <c r="B75" s="21">
        <v>0.3</v>
      </c>
      <c r="C75" s="22" t="str">
        <f>INDEX(rngUnitSettings,MATCH("Length",INDEX(rngUnitSettings,,1),0),2)</f>
        <v>mm</v>
      </c>
      <c r="D75" s="27" t="s">
        <v>138</v>
      </c>
      <c r="E75" s="55" t="s">
        <v>1795</v>
      </c>
      <c r="F75" s="1"/>
      <c r="G75" s="1"/>
      <c r="H75" s="21"/>
      <c r="I75" s="21"/>
      <c r="J75" s="21"/>
      <c r="K75" s="21"/>
      <c r="L75" s="21"/>
      <c r="M75" s="33" t="s">
        <v>72</v>
      </c>
      <c r="N75" s="43"/>
      <c r="O75" s="1"/>
      <c r="P75" s="22" t="str">
        <f>IF(INDEX(rngLoadCombinations,6,1)="","",INDEX(rngLoadCombinations,6,1))</f>
        <v/>
      </c>
      <c r="Q75" s="21">
        <v>0</v>
      </c>
      <c r="R75" s="33">
        <v>0</v>
      </c>
      <c r="S75" s="21">
        <v>0</v>
      </c>
      <c r="T75" s="1"/>
      <c r="U75" s="1"/>
      <c r="V75" s="1"/>
      <c r="W75" s="1"/>
      <c r="X75" s="21">
        <v>38</v>
      </c>
      <c r="Y75" s="21">
        <v>33</v>
      </c>
      <c r="Z75" s="21">
        <v>130</v>
      </c>
      <c r="AA75" s="21">
        <v>0.38</v>
      </c>
      <c r="AB75" s="21">
        <v>0.32</v>
      </c>
      <c r="AC75" s="21">
        <v>0.28000000000000003</v>
      </c>
      <c r="AD75" s="33">
        <v>0.24</v>
      </c>
      <c r="AE75" s="21">
        <v>0.08</v>
      </c>
      <c r="AF75" s="1"/>
      <c r="AG75" s="1"/>
      <c r="AH75" s="1"/>
      <c r="AQ75" s="1"/>
      <c r="AR75" s="1"/>
      <c r="AS75" s="1"/>
      <c r="AT75" s="1"/>
      <c r="AU75" s="1"/>
      <c r="AV75" s="1"/>
      <c r="AW75" s="1"/>
      <c r="AX75" s="1"/>
      <c r="AY75" s="1"/>
      <c r="AZ75" s="1"/>
      <c r="BA75" s="1"/>
      <c r="BB75" s="1"/>
      <c r="BC75" s="1"/>
      <c r="BD75" s="1"/>
      <c r="BE75" s="1"/>
      <c r="BF75" s="1"/>
      <c r="BG75" s="1"/>
      <c r="BH75" s="1"/>
      <c r="BI75" s="1"/>
      <c r="BJ75" s="1"/>
      <c r="BK75" s="1"/>
      <c r="BL75" s="1"/>
      <c r="BM75" s="1"/>
      <c r="BN75" s="1"/>
      <c r="BO75" s="1"/>
      <c r="BP75" s="1"/>
      <c r="BQ75" s="1"/>
      <c r="BR75" s="1"/>
      <c r="BS75" s="1"/>
      <c r="BT75" s="1"/>
      <c r="BU75" s="1"/>
      <c r="BV75" s="1"/>
      <c r="BW75" s="1"/>
      <c r="BX75" s="1"/>
      <c r="BY75" s="1"/>
      <c r="BZ75" s="1"/>
      <c r="CA75" s="1"/>
      <c r="CB75" s="1"/>
      <c r="CC75" s="1"/>
      <c r="CD75" s="1"/>
      <c r="CE75" s="1"/>
      <c r="CF75" s="1"/>
      <c r="CG75" s="1"/>
      <c r="CH75" s="1"/>
      <c r="CI75" s="1"/>
      <c r="CJ75" s="1"/>
      <c r="CK75" s="1"/>
      <c r="CL75" s="1"/>
      <c r="CM75" s="1"/>
      <c r="CN75" s="1"/>
      <c r="CO75" s="1"/>
      <c r="CP75" s="1"/>
      <c r="CQ75" s="1"/>
      <c r="CR75" s="1"/>
      <c r="CS75" s="1"/>
      <c r="CT75" s="1"/>
      <c r="CU75" s="1"/>
      <c r="CV75" s="1"/>
      <c r="CW75" s="1"/>
      <c r="CX75" s="1"/>
      <c r="CY75" s="1"/>
      <c r="CZ75" s="1"/>
      <c r="DA75" s="1"/>
      <c r="DB75" s="1"/>
      <c r="DC75" s="1"/>
      <c r="DD75" s="1"/>
      <c r="DE75" s="1"/>
      <c r="DF75" s="1"/>
      <c r="DG75" s="1"/>
      <c r="DH75" s="1"/>
      <c r="DI75" s="1"/>
      <c r="DJ75" s="1"/>
      <c r="DK75" s="1"/>
      <c r="DL75" s="1"/>
      <c r="DM75" s="1"/>
      <c r="DN75" s="1"/>
      <c r="DO75" s="1"/>
      <c r="DP75" s="1"/>
      <c r="DQ75" s="1"/>
      <c r="DR75" s="1"/>
      <c r="DS75" s="1"/>
      <c r="DT75" s="1"/>
      <c r="DU75" s="1"/>
      <c r="DV75" s="1"/>
      <c r="DW75" s="1"/>
      <c r="DX75" s="1"/>
      <c r="DY75" s="1"/>
      <c r="DZ75" s="1"/>
      <c r="EA75" s="1"/>
      <c r="EB75" s="1"/>
      <c r="EC75" s="1"/>
      <c r="ED75" s="1"/>
      <c r="EE75" s="1"/>
      <c r="EF75" s="1"/>
    </row>
    <row r="76" spans="1:136" ht="15" customHeight="1" x14ac:dyDescent="0.25">
      <c r="A76" s="20" t="s">
        <v>139</v>
      </c>
      <c r="B76" s="21" t="s">
        <v>72</v>
      </c>
      <c r="C76" s="22" t="s">
        <v>9</v>
      </c>
      <c r="D76" s="27" t="s">
        <v>140</v>
      </c>
      <c r="E76" s="55" t="s">
        <v>1795</v>
      </c>
      <c r="F76" s="1"/>
      <c r="G76" s="1"/>
      <c r="H76" s="21"/>
      <c r="I76" s="21"/>
      <c r="J76" s="21"/>
      <c r="K76" s="21"/>
      <c r="L76" s="21"/>
      <c r="M76" s="33" t="s">
        <v>72</v>
      </c>
      <c r="N76" s="43"/>
      <c r="O76" s="1"/>
      <c r="P76" s="22" t="str">
        <f>IF(INDEX(rngLoadCombinations,7,1)="","",INDEX(rngLoadCombinations,7,1))</f>
        <v/>
      </c>
      <c r="Q76" s="21">
        <v>0</v>
      </c>
      <c r="R76" s="33">
        <v>0</v>
      </c>
      <c r="S76" s="21">
        <v>0</v>
      </c>
      <c r="T76" s="1"/>
      <c r="U76" s="1"/>
      <c r="V76" s="1"/>
      <c r="W76" s="1"/>
      <c r="X76" s="21">
        <v>40</v>
      </c>
      <c r="Y76" s="21">
        <v>34.6</v>
      </c>
      <c r="Z76" s="21">
        <v>140</v>
      </c>
      <c r="AA76" s="21">
        <v>0.35</v>
      </c>
      <c r="AB76" s="21">
        <v>0.28999999999999998</v>
      </c>
      <c r="AC76" s="21">
        <v>0.25</v>
      </c>
      <c r="AD76" s="33">
        <v>0.21</v>
      </c>
      <c r="AE76" s="21">
        <v>7.0000000000000007E-2</v>
      </c>
      <c r="AF76" s="1"/>
      <c r="AG76" s="1"/>
      <c r="AH76" s="1"/>
      <c r="AQ76" s="1"/>
      <c r="AR76" s="1"/>
      <c r="AS76" s="1"/>
      <c r="AT76" s="1"/>
      <c r="AU76" s="1"/>
      <c r="AV76" s="1"/>
      <c r="AW76" s="1"/>
      <c r="AX76" s="1"/>
      <c r="AY76" s="1"/>
      <c r="AZ76" s="1"/>
      <c r="BA76" s="1"/>
      <c r="BB76" s="1"/>
      <c r="BC76" s="1"/>
      <c r="BD76" s="1"/>
      <c r="BE76" s="1"/>
      <c r="BF76" s="1"/>
      <c r="BG76" s="1"/>
      <c r="BH76" s="1"/>
      <c r="BI76" s="1"/>
      <c r="BJ76" s="1"/>
      <c r="BK76" s="1"/>
      <c r="BL76" s="1"/>
      <c r="BM76" s="1"/>
      <c r="BN76" s="1"/>
      <c r="BO76" s="1"/>
      <c r="BP76" s="1"/>
      <c r="BQ76" s="1"/>
      <c r="BR76" s="1"/>
      <c r="BS76" s="1"/>
      <c r="BT76" s="1"/>
      <c r="BU76" s="1"/>
      <c r="BV76" s="1"/>
      <c r="BW76" s="1"/>
      <c r="BX76" s="1"/>
      <c r="BY76" s="1"/>
      <c r="BZ76" s="1"/>
      <c r="CA76" s="1"/>
      <c r="CB76" s="1"/>
      <c r="CC76" s="1"/>
      <c r="CD76" s="1"/>
      <c r="CE76" s="1"/>
      <c r="CF76" s="1"/>
      <c r="CG76" s="1"/>
      <c r="CH76" s="1"/>
      <c r="CI76" s="1"/>
      <c r="CJ76" s="1"/>
      <c r="CK76" s="1"/>
      <c r="CL76" s="1"/>
      <c r="CM76" s="1"/>
      <c r="CN76" s="1"/>
      <c r="CO76" s="1"/>
      <c r="CP76" s="1"/>
      <c r="CQ76" s="1"/>
      <c r="CR76" s="1"/>
      <c r="CS76" s="1"/>
      <c r="CT76" s="1"/>
      <c r="CU76" s="1"/>
      <c r="CV76" s="1"/>
      <c r="CW76" s="1"/>
      <c r="CX76" s="1"/>
      <c r="CY76" s="1"/>
      <c r="CZ76" s="1"/>
      <c r="DA76" s="1"/>
      <c r="DB76" s="1"/>
      <c r="DC76" s="1"/>
      <c r="DD76" s="1"/>
      <c r="DE76" s="1"/>
      <c r="DF76" s="1"/>
      <c r="DG76" s="1"/>
      <c r="DH76" s="1"/>
      <c r="DI76" s="1"/>
      <c r="DJ76" s="1"/>
      <c r="DK76" s="1"/>
      <c r="DL76" s="1"/>
      <c r="DM76" s="1"/>
      <c r="DN76" s="1"/>
      <c r="DO76" s="1"/>
      <c r="DP76" s="1"/>
      <c r="DQ76" s="1"/>
      <c r="DR76" s="1"/>
      <c r="DS76" s="1"/>
      <c r="DT76" s="1"/>
      <c r="DU76" s="1"/>
      <c r="DV76" s="1"/>
      <c r="DW76" s="1"/>
      <c r="DX76" s="1"/>
      <c r="DY76" s="1"/>
      <c r="DZ76" s="1"/>
      <c r="EA76" s="1"/>
      <c r="EB76" s="1"/>
      <c r="EC76" s="1"/>
      <c r="ED76" s="1"/>
      <c r="EE76" s="1"/>
      <c r="EF76" s="1"/>
    </row>
    <row r="77" spans="1:136" ht="15" customHeight="1" x14ac:dyDescent="0.25">
      <c r="A77" s="20" t="s">
        <v>141</v>
      </c>
      <c r="B77" s="21">
        <v>0.01</v>
      </c>
      <c r="C77" s="22" t="s">
        <v>9</v>
      </c>
      <c r="D77" s="27" t="s">
        <v>142</v>
      </c>
      <c r="E77" s="55" t="s">
        <v>1795</v>
      </c>
      <c r="F77" s="1"/>
      <c r="G77" s="1"/>
      <c r="H77" s="21"/>
      <c r="I77" s="21"/>
      <c r="J77" s="21"/>
      <c r="K77" s="21"/>
      <c r="L77" s="21"/>
      <c r="M77" s="33" t="s">
        <v>72</v>
      </c>
      <c r="N77" s="43"/>
      <c r="O77" s="1"/>
      <c r="P77" s="22" t="str">
        <f>IF(INDEX(rngLoadCombinations,8,1)="","",INDEX(rngLoadCombinations,8,1))</f>
        <v/>
      </c>
      <c r="Q77" s="21">
        <v>0</v>
      </c>
      <c r="R77" s="33">
        <v>0</v>
      </c>
      <c r="S77" s="21">
        <v>0</v>
      </c>
      <c r="T77" s="1"/>
      <c r="U77" s="1"/>
      <c r="V77" s="1"/>
      <c r="W77" s="1"/>
      <c r="X77" s="21">
        <v>43</v>
      </c>
      <c r="Y77" s="21">
        <v>37.5</v>
      </c>
      <c r="Z77" s="21">
        <v>150</v>
      </c>
      <c r="AA77" s="21">
        <v>0.33</v>
      </c>
      <c r="AB77" s="21">
        <v>0.28000000000000003</v>
      </c>
      <c r="AC77" s="21">
        <v>0.24</v>
      </c>
      <c r="AD77" s="33">
        <v>0.21</v>
      </c>
      <c r="AE77" s="21">
        <v>0.06</v>
      </c>
      <c r="AF77" s="1"/>
      <c r="AG77" s="1"/>
      <c r="AH77" s="1"/>
      <c r="AQ77" s="1"/>
      <c r="AR77" s="1"/>
      <c r="AS77" s="1"/>
      <c r="AT77" s="1"/>
      <c r="AU77" s="1"/>
      <c r="AV77" s="1"/>
      <c r="AW77" s="1"/>
      <c r="AX77" s="1"/>
      <c r="AY77" s="1"/>
      <c r="AZ77" s="1"/>
      <c r="BA77" s="1"/>
      <c r="BB77" s="1"/>
      <c r="BC77" s="1"/>
      <c r="BD77" s="1"/>
      <c r="BE77" s="1"/>
      <c r="BF77" s="1"/>
      <c r="BG77" s="1"/>
      <c r="BH77" s="1"/>
      <c r="BI77" s="1"/>
      <c r="BJ77" s="1"/>
      <c r="BK77" s="1"/>
      <c r="BL77" s="1"/>
      <c r="BM77" s="1"/>
      <c r="BN77" s="1"/>
      <c r="BO77" s="1"/>
      <c r="BP77" s="1"/>
      <c r="BQ77" s="1"/>
      <c r="BR77" s="1"/>
      <c r="BS77" s="1"/>
      <c r="BT77" s="1"/>
      <c r="BU77" s="1"/>
      <c r="BV77" s="1"/>
      <c r="BW77" s="1"/>
      <c r="BX77" s="1"/>
      <c r="BY77" s="1"/>
      <c r="BZ77" s="1"/>
      <c r="CA77" s="1"/>
      <c r="CB77" s="1"/>
      <c r="CC77" s="1"/>
      <c r="CD77" s="1"/>
      <c r="CE77" s="1"/>
      <c r="CF77" s="1"/>
      <c r="CG77" s="1"/>
      <c r="CH77" s="1"/>
      <c r="CI77" s="1"/>
      <c r="CJ77" s="1"/>
      <c r="CK77" s="1"/>
      <c r="CL77" s="1"/>
      <c r="CM77" s="1"/>
      <c r="CN77" s="1"/>
      <c r="CO77" s="1"/>
      <c r="CP77" s="1"/>
      <c r="CQ77" s="1"/>
      <c r="CR77" s="1"/>
      <c r="CS77" s="1"/>
      <c r="CT77" s="1"/>
      <c r="CU77" s="1"/>
      <c r="CV77" s="1"/>
      <c r="CW77" s="1"/>
      <c r="CX77" s="1"/>
      <c r="CY77" s="1"/>
      <c r="CZ77" s="1"/>
      <c r="DA77" s="1"/>
      <c r="DB77" s="1"/>
      <c r="DC77" s="1"/>
      <c r="DD77" s="1"/>
      <c r="DE77" s="1"/>
      <c r="DF77" s="1"/>
      <c r="DG77" s="1"/>
      <c r="DH77" s="1"/>
      <c r="DI77" s="1"/>
      <c r="DJ77" s="1"/>
      <c r="DK77" s="1"/>
      <c r="DL77" s="1"/>
      <c r="DM77" s="1"/>
      <c r="DN77" s="1"/>
      <c r="DO77" s="1"/>
      <c r="DP77" s="1"/>
      <c r="DQ77" s="1"/>
      <c r="DR77" s="1"/>
      <c r="DS77" s="1"/>
      <c r="DT77" s="1"/>
      <c r="DU77" s="1"/>
      <c r="DV77" s="1"/>
      <c r="DW77" s="1"/>
      <c r="DX77" s="1"/>
      <c r="DY77" s="1"/>
      <c r="DZ77" s="1"/>
      <c r="EA77" s="1"/>
      <c r="EB77" s="1"/>
      <c r="EC77" s="1"/>
      <c r="ED77" s="1"/>
      <c r="EE77" s="1"/>
      <c r="EF77" s="1"/>
    </row>
    <row r="78" spans="1:136" ht="15" customHeight="1" x14ac:dyDescent="0.25">
      <c r="A78" s="24" t="s">
        <v>143</v>
      </c>
      <c r="B78" s="25"/>
      <c r="C78" s="25" t="s">
        <v>9</v>
      </c>
      <c r="D78" s="28"/>
      <c r="E78" s="25"/>
      <c r="F78" s="1"/>
      <c r="G78" s="1"/>
      <c r="H78" s="21"/>
      <c r="I78" s="21"/>
      <c r="J78" s="21"/>
      <c r="K78" s="21"/>
      <c r="L78" s="21"/>
      <c r="M78" s="33" t="s">
        <v>72</v>
      </c>
      <c r="N78" s="43"/>
      <c r="O78" s="1"/>
      <c r="P78" s="22" t="str">
        <f>IF(INDEX(rngLoadCombinations,9,1)="","",INDEX(rngLoadCombinations,9,1))</f>
        <v/>
      </c>
      <c r="Q78" s="21">
        <v>0</v>
      </c>
      <c r="R78" s="33">
        <v>0</v>
      </c>
      <c r="S78" s="21">
        <v>0</v>
      </c>
      <c r="T78" s="1"/>
      <c r="U78" s="1"/>
      <c r="V78" s="1"/>
      <c r="W78" s="1"/>
      <c r="X78" s="21">
        <v>1000000</v>
      </c>
      <c r="Y78" s="21">
        <v>1000000</v>
      </c>
      <c r="Z78" s="21">
        <v>1000000</v>
      </c>
      <c r="AA78" s="21">
        <v>0.33</v>
      </c>
      <c r="AB78" s="21">
        <v>0.28000000000000003</v>
      </c>
      <c r="AC78" s="21">
        <v>0.24</v>
      </c>
      <c r="AD78" s="33">
        <v>0.21</v>
      </c>
      <c r="AE78" s="21">
        <v>0.06</v>
      </c>
      <c r="AF78" s="1"/>
      <c r="AG78" s="1"/>
      <c r="AH78" s="1"/>
      <c r="AQ78" s="1"/>
      <c r="AR78" s="1"/>
      <c r="AS78" s="1"/>
      <c r="AT78" s="1"/>
      <c r="AU78" s="1"/>
      <c r="AV78" s="1"/>
      <c r="AW78" s="1"/>
      <c r="AX78" s="1"/>
      <c r="AY78" s="1"/>
      <c r="AZ78" s="1"/>
      <c r="BA78" s="1"/>
      <c r="BB78" s="1"/>
      <c r="BC78" s="1"/>
      <c r="BD78" s="1"/>
      <c r="BE78" s="1"/>
      <c r="BF78" s="1"/>
      <c r="BG78" s="1"/>
      <c r="BH78" s="1"/>
      <c r="BI78" s="1"/>
      <c r="BJ78" s="1"/>
      <c r="BK78" s="1"/>
      <c r="BL78" s="1"/>
      <c r="BM78" s="1"/>
      <c r="BN78" s="1"/>
      <c r="BO78" s="1"/>
      <c r="BP78" s="1"/>
      <c r="BQ78" s="1"/>
      <c r="BR78" s="1"/>
      <c r="BS78" s="1"/>
      <c r="BT78" s="1"/>
      <c r="BU78" s="1"/>
      <c r="BV78" s="1"/>
      <c r="BW78" s="1"/>
      <c r="BX78" s="1"/>
      <c r="BY78" s="1"/>
      <c r="BZ78" s="1"/>
      <c r="CA78" s="1"/>
      <c r="CB78" s="1"/>
      <c r="CC78" s="1"/>
      <c r="CD78" s="1"/>
      <c r="CE78" s="1"/>
      <c r="CF78" s="1"/>
      <c r="CG78" s="1"/>
      <c r="CH78" s="1"/>
      <c r="CI78" s="1"/>
      <c r="CJ78" s="1"/>
      <c r="CK78" s="1"/>
      <c r="CL78" s="1"/>
      <c r="CM78" s="1"/>
      <c r="CN78" s="1"/>
      <c r="CO78" s="1"/>
      <c r="CP78" s="1"/>
      <c r="CQ78" s="1"/>
      <c r="CR78" s="1"/>
      <c r="CS78" s="1"/>
      <c r="CT78" s="1"/>
      <c r="CU78" s="1"/>
      <c r="CV78" s="1"/>
      <c r="CW78" s="1"/>
      <c r="CX78" s="1"/>
      <c r="CY78" s="1"/>
      <c r="CZ78" s="1"/>
      <c r="DA78" s="1"/>
      <c r="DB78" s="1"/>
      <c r="DC78" s="1"/>
      <c r="DD78" s="1"/>
      <c r="DE78" s="1"/>
      <c r="DF78" s="1"/>
      <c r="DG78" s="1"/>
      <c r="DH78" s="1"/>
      <c r="DI78" s="1"/>
      <c r="DJ78" s="1"/>
      <c r="DK78" s="1"/>
      <c r="DL78" s="1"/>
      <c r="DM78" s="1"/>
      <c r="DN78" s="1"/>
      <c r="DO78" s="1"/>
      <c r="DP78" s="1"/>
      <c r="DQ78" s="1"/>
      <c r="DR78" s="1"/>
      <c r="DS78" s="1"/>
      <c r="DT78" s="1"/>
      <c r="DU78" s="1"/>
      <c r="DV78" s="1"/>
      <c r="DW78" s="1"/>
      <c r="DX78" s="1"/>
      <c r="DY78" s="1"/>
      <c r="DZ78" s="1"/>
      <c r="EA78" s="1"/>
      <c r="EB78" s="1"/>
      <c r="EC78" s="1"/>
      <c r="ED78" s="1"/>
      <c r="EE78" s="1"/>
      <c r="EF78" s="1"/>
    </row>
    <row r="79" spans="1:136" ht="15" customHeight="1" x14ac:dyDescent="0.25">
      <c r="A79" s="20" t="s">
        <v>144</v>
      </c>
      <c r="B79" s="21" t="s">
        <v>145</v>
      </c>
      <c r="C79" s="22" t="s">
        <v>9</v>
      </c>
      <c r="D79" s="27" t="s">
        <v>146</v>
      </c>
      <c r="E79" s="55" t="s">
        <v>1795</v>
      </c>
      <c r="F79" s="1"/>
      <c r="G79" s="1"/>
      <c r="H79" s="21"/>
      <c r="I79" s="21"/>
      <c r="J79" s="21"/>
      <c r="K79" s="21"/>
      <c r="L79" s="21"/>
      <c r="M79" s="33" t="s">
        <v>72</v>
      </c>
      <c r="N79" s="43"/>
      <c r="O79" s="1"/>
      <c r="P79" s="22" t="str">
        <f>IF(INDEX(rngLoadCombinations,10,1)="","",INDEX(rngLoadCombinations,10,1))</f>
        <v/>
      </c>
      <c r="Q79" s="21">
        <v>0</v>
      </c>
      <c r="R79" s="33">
        <v>0</v>
      </c>
      <c r="S79" s="21">
        <v>0</v>
      </c>
      <c r="T79" s="1"/>
      <c r="U79" s="1"/>
      <c r="V79" s="1"/>
      <c r="W79" s="1"/>
      <c r="X79" s="1"/>
      <c r="Y79" s="1"/>
      <c r="Z79" s="1"/>
      <c r="AA79" s="1"/>
      <c r="AB79" s="1"/>
      <c r="AC79" s="1"/>
      <c r="AD79" s="1"/>
      <c r="AE79" s="1"/>
      <c r="AF79" s="1"/>
      <c r="AG79" s="1"/>
      <c r="AH79" s="1"/>
      <c r="AI79" s="1"/>
      <c r="AJ79" s="1"/>
      <c r="AK79" s="1"/>
      <c r="AL79" s="1"/>
      <c r="AM79" s="1"/>
      <c r="AN79" s="1"/>
      <c r="AO79" s="1"/>
      <c r="AP79" s="1"/>
      <c r="AQ79" s="1"/>
      <c r="AR79" s="1"/>
      <c r="AS79" s="1"/>
      <c r="AT79" s="1"/>
      <c r="AU79" s="1"/>
      <c r="AV79" s="1"/>
      <c r="AW79" s="1"/>
      <c r="AX79" s="1"/>
      <c r="AY79" s="1"/>
      <c r="AZ79" s="1"/>
      <c r="BA79" s="1"/>
      <c r="BB79" s="1"/>
      <c r="BC79" s="1"/>
      <c r="BD79" s="1"/>
      <c r="BE79" s="1"/>
      <c r="BF79" s="1"/>
      <c r="BG79" s="1"/>
      <c r="BH79" s="1"/>
      <c r="BI79" s="1"/>
      <c r="BJ79" s="1"/>
      <c r="BK79" s="1"/>
      <c r="BL79" s="1"/>
      <c r="BM79" s="1"/>
      <c r="BN79" s="1"/>
      <c r="BO79" s="1"/>
      <c r="BP79" s="1"/>
      <c r="BQ79" s="1"/>
      <c r="BR79" s="1"/>
      <c r="BS79" s="1"/>
      <c r="BT79" s="1"/>
      <c r="BU79" s="1"/>
      <c r="BV79" s="1"/>
      <c r="BW79" s="1"/>
      <c r="BX79" s="1"/>
      <c r="BY79" s="1"/>
      <c r="BZ79" s="1"/>
      <c r="CA79" s="1"/>
      <c r="CB79" s="1"/>
      <c r="CC79" s="1"/>
      <c r="CD79" s="1"/>
      <c r="CE79" s="1"/>
      <c r="CF79" s="1"/>
      <c r="CG79" s="1"/>
      <c r="CH79" s="1"/>
      <c r="CI79" s="1"/>
      <c r="CJ79" s="1"/>
      <c r="CK79" s="1"/>
      <c r="CL79" s="1"/>
      <c r="CM79" s="1"/>
      <c r="CN79" s="1"/>
      <c r="CO79" s="1"/>
      <c r="CP79" s="1"/>
      <c r="CQ79" s="1"/>
      <c r="CR79" s="1"/>
      <c r="CS79" s="1"/>
      <c r="CT79" s="1"/>
      <c r="CU79" s="1"/>
      <c r="CV79" s="1"/>
      <c r="CW79" s="1"/>
      <c r="CX79" s="1"/>
      <c r="CY79" s="1"/>
      <c r="CZ79" s="1"/>
      <c r="DA79" s="1"/>
      <c r="DB79" s="1"/>
      <c r="DC79" s="1"/>
      <c r="DD79" s="1"/>
      <c r="DE79" s="1"/>
      <c r="DF79" s="1"/>
      <c r="DG79" s="1"/>
      <c r="DH79" s="1"/>
      <c r="DI79" s="1"/>
      <c r="DJ79" s="1"/>
      <c r="DK79" s="1"/>
      <c r="DL79" s="1"/>
      <c r="DM79" s="1"/>
      <c r="DN79" s="1"/>
      <c r="DO79" s="1"/>
      <c r="DP79" s="1"/>
      <c r="DQ79" s="1"/>
      <c r="DR79" s="1"/>
      <c r="DS79" s="1"/>
      <c r="DT79" s="1"/>
      <c r="DU79" s="1"/>
      <c r="DV79" s="1"/>
      <c r="DW79" s="1"/>
      <c r="DX79" s="1"/>
      <c r="DY79" s="1"/>
      <c r="DZ79" s="1"/>
      <c r="EA79" s="1"/>
      <c r="EB79" s="1"/>
      <c r="EC79" s="1"/>
      <c r="ED79" s="1"/>
      <c r="EE79" s="1"/>
      <c r="EF79" s="1"/>
    </row>
    <row r="80" spans="1:136" ht="15" customHeight="1" x14ac:dyDescent="0.25">
      <c r="A80" s="20" t="s">
        <v>147</v>
      </c>
      <c r="B80" s="21" t="s">
        <v>148</v>
      </c>
      <c r="C80" s="22" t="s">
        <v>9</v>
      </c>
      <c r="D80" s="27" t="s">
        <v>149</v>
      </c>
      <c r="E80" s="55" t="s">
        <v>1795</v>
      </c>
      <c r="F80" s="1"/>
      <c r="G80" s="1"/>
      <c r="H80" s="21"/>
      <c r="I80" s="21"/>
      <c r="J80" s="21"/>
      <c r="K80" s="21"/>
      <c r="L80" s="21"/>
      <c r="M80" s="33" t="s">
        <v>72</v>
      </c>
      <c r="N80" s="43"/>
      <c r="O80" s="1"/>
      <c r="P80" s="22" t="str">
        <f>IF(INDEX(rngLoadCombinations,11,1)="","",INDEX(rngLoadCombinations,11,1))</f>
        <v/>
      </c>
      <c r="Q80" s="21">
        <v>0</v>
      </c>
      <c r="R80" s="33">
        <v>0</v>
      </c>
      <c r="S80" s="21">
        <v>0</v>
      </c>
      <c r="T80" s="1"/>
      <c r="U80" s="1"/>
      <c r="V80" s="1"/>
      <c r="W80" s="1"/>
      <c r="X80" s="1"/>
      <c r="Y80" s="1"/>
      <c r="Z80" s="1"/>
      <c r="AA80" s="1"/>
      <c r="AB80" s="1"/>
      <c r="AC80" s="1"/>
      <c r="AD80" s="1"/>
      <c r="AE80" s="1"/>
      <c r="AF80" s="1"/>
      <c r="AG80" s="1"/>
      <c r="AH80" s="1"/>
      <c r="AI80" s="1"/>
      <c r="AJ80" s="1"/>
      <c r="AK80" s="1"/>
      <c r="AL80" s="1"/>
      <c r="AM80" s="1"/>
      <c r="AN80" s="1"/>
      <c r="AO80" s="1"/>
      <c r="AP80" s="1"/>
      <c r="AQ80" s="1"/>
      <c r="AR80" s="1"/>
      <c r="AS80" s="1"/>
      <c r="AT80" s="1"/>
      <c r="AU80" s="1"/>
      <c r="AV80" s="1"/>
      <c r="AW80" s="1"/>
      <c r="AX80" s="1"/>
      <c r="AY80" s="1"/>
      <c r="AZ80" s="1"/>
      <c r="BA80" s="1"/>
      <c r="BB80" s="1"/>
      <c r="BC80" s="1"/>
      <c r="BD80" s="1"/>
      <c r="BE80" s="1"/>
      <c r="BF80" s="1"/>
      <c r="BG80" s="1"/>
      <c r="BH80" s="1"/>
      <c r="BI80" s="1"/>
      <c r="BJ80" s="1"/>
      <c r="BK80" s="1"/>
      <c r="BL80" s="1"/>
      <c r="BM80" s="1"/>
      <c r="BN80" s="1"/>
      <c r="BO80" s="1"/>
      <c r="BP80" s="1"/>
      <c r="BQ80" s="1"/>
      <c r="BR80" s="1"/>
      <c r="BS80" s="1"/>
      <c r="BT80" s="1"/>
      <c r="BU80" s="1"/>
      <c r="BV80" s="1"/>
      <c r="BW80" s="1"/>
      <c r="BX80" s="1"/>
      <c r="BY80" s="1"/>
      <c r="BZ80" s="1"/>
      <c r="CA80" s="1"/>
      <c r="CB80" s="1"/>
      <c r="CC80" s="1"/>
      <c r="CD80" s="1"/>
      <c r="CE80" s="1"/>
      <c r="CF80" s="1"/>
      <c r="CG80" s="1"/>
      <c r="CH80" s="1"/>
      <c r="CI80" s="1"/>
      <c r="CJ80" s="1"/>
      <c r="CK80" s="1"/>
      <c r="CL80" s="1"/>
      <c r="CM80" s="1"/>
      <c r="CN80" s="1"/>
      <c r="CO80" s="1"/>
      <c r="CP80" s="1"/>
      <c r="CQ80" s="1"/>
      <c r="CR80" s="1"/>
      <c r="CS80" s="1"/>
      <c r="CT80" s="1"/>
      <c r="CU80" s="1"/>
      <c r="CV80" s="1"/>
      <c r="CW80" s="1"/>
      <c r="CX80" s="1"/>
      <c r="CY80" s="1"/>
      <c r="CZ80" s="1"/>
      <c r="DA80" s="1"/>
      <c r="DB80" s="1"/>
      <c r="DC80" s="1"/>
      <c r="DD80" s="1"/>
      <c r="DE80" s="1"/>
      <c r="DF80" s="1"/>
      <c r="DG80" s="1"/>
      <c r="DH80" s="1"/>
      <c r="DI80" s="1"/>
      <c r="DJ80" s="1"/>
      <c r="DK80" s="1"/>
      <c r="DL80" s="1"/>
      <c r="DM80" s="1"/>
      <c r="DN80" s="1"/>
      <c r="DO80" s="1"/>
      <c r="DP80" s="1"/>
      <c r="DQ80" s="1"/>
      <c r="DR80" s="1"/>
      <c r="DS80" s="1"/>
      <c r="DT80" s="1"/>
      <c r="DU80" s="1"/>
      <c r="DV80" s="1"/>
      <c r="DW80" s="1"/>
      <c r="DX80" s="1"/>
      <c r="DY80" s="1"/>
      <c r="DZ80" s="1"/>
      <c r="EA80" s="1"/>
      <c r="EB80" s="1"/>
      <c r="EC80" s="1"/>
      <c r="ED80" s="1"/>
      <c r="EE80" s="1"/>
      <c r="EF80" s="1"/>
    </row>
    <row r="81" spans="1:136" ht="15" customHeight="1" x14ac:dyDescent="0.25">
      <c r="A81" s="20" t="s">
        <v>150</v>
      </c>
      <c r="B81" s="21">
        <v>1.4</v>
      </c>
      <c r="C81" s="22" t="s">
        <v>9</v>
      </c>
      <c r="D81" s="27" t="s">
        <v>151</v>
      </c>
      <c r="E81" s="55" t="s">
        <v>1795</v>
      </c>
      <c r="F81" s="1"/>
      <c r="G81" s="1"/>
      <c r="H81" s="21"/>
      <c r="I81" s="21"/>
      <c r="J81" s="21"/>
      <c r="K81" s="21"/>
      <c r="L81" s="21"/>
      <c r="M81" s="33" t="s">
        <v>72</v>
      </c>
      <c r="N81" s="43"/>
      <c r="O81" s="1"/>
      <c r="P81" s="22" t="str">
        <f>IF(INDEX(rngLoadCombinations,12,1)="","",INDEX(rngLoadCombinations,12,1))</f>
        <v/>
      </c>
      <c r="Q81" s="21">
        <v>0</v>
      </c>
      <c r="R81" s="33">
        <v>0</v>
      </c>
      <c r="S81" s="21">
        <v>0</v>
      </c>
      <c r="T81" s="1"/>
      <c r="U81" s="1"/>
      <c r="V81" s="1"/>
      <c r="W81" s="1"/>
      <c r="X81" s="1"/>
      <c r="Y81" s="1"/>
      <c r="Z81" s="1"/>
      <c r="AA81" s="1"/>
      <c r="AB81" s="1"/>
      <c r="AC81" s="1"/>
      <c r="AD81" s="1"/>
      <c r="AE81" s="1"/>
      <c r="AF81" s="1"/>
      <c r="AG81" s="1"/>
      <c r="AH81" s="1"/>
      <c r="AI81" s="1"/>
      <c r="AJ81" s="1"/>
      <c r="AK81" s="1"/>
      <c r="AL81" s="1"/>
      <c r="AM81" s="1"/>
      <c r="AN81" s="1"/>
      <c r="AO81" s="1"/>
      <c r="AP81" s="1"/>
      <c r="AQ81" s="1"/>
      <c r="AR81" s="1"/>
      <c r="AS81" s="1"/>
      <c r="AT81" s="1"/>
      <c r="AU81" s="1"/>
      <c r="AV81" s="1"/>
      <c r="AW81" s="1"/>
      <c r="AX81" s="1"/>
      <c r="AY81" s="1"/>
      <c r="AZ81" s="1"/>
      <c r="BA81" s="1"/>
      <c r="BB81" s="1"/>
      <c r="BC81" s="1"/>
      <c r="BD81" s="1"/>
      <c r="BE81" s="1"/>
      <c r="BF81" s="1"/>
      <c r="BG81" s="1"/>
      <c r="BH81" s="1"/>
      <c r="BI81" s="1"/>
      <c r="BJ81" s="1"/>
      <c r="BK81" s="1"/>
      <c r="BL81" s="1"/>
      <c r="BM81" s="1"/>
      <c r="BN81" s="1"/>
      <c r="BO81" s="1"/>
      <c r="BP81" s="1"/>
      <c r="BQ81" s="1"/>
      <c r="BR81" s="1"/>
      <c r="BS81" s="1"/>
      <c r="BT81" s="1"/>
      <c r="BU81" s="1"/>
      <c r="BV81" s="1"/>
      <c r="BW81" s="1"/>
      <c r="BX81" s="1"/>
      <c r="BY81" s="1"/>
      <c r="BZ81" s="1"/>
      <c r="CA81" s="1"/>
      <c r="CB81" s="1"/>
      <c r="CC81" s="1"/>
      <c r="CD81" s="1"/>
      <c r="CE81" s="1"/>
      <c r="CF81" s="1"/>
      <c r="CG81" s="1"/>
      <c r="CH81" s="1"/>
      <c r="CI81" s="1"/>
      <c r="CJ81" s="1"/>
      <c r="CK81" s="1"/>
      <c r="CL81" s="1"/>
      <c r="CM81" s="1"/>
      <c r="CN81" s="1"/>
      <c r="CO81" s="1"/>
      <c r="CP81" s="1"/>
      <c r="CQ81" s="1"/>
      <c r="CR81" s="1"/>
      <c r="CS81" s="1"/>
      <c r="CT81" s="1"/>
      <c r="CU81" s="1"/>
      <c r="CV81" s="1"/>
      <c r="CW81" s="1"/>
      <c r="CX81" s="1"/>
      <c r="CY81" s="1"/>
      <c r="CZ81" s="1"/>
      <c r="DA81" s="1"/>
      <c r="DB81" s="1"/>
      <c r="DC81" s="1"/>
      <c r="DD81" s="1"/>
      <c r="DE81" s="1"/>
      <c r="DF81" s="1"/>
      <c r="DG81" s="1"/>
      <c r="DH81" s="1"/>
      <c r="DI81" s="1"/>
      <c r="DJ81" s="1"/>
      <c r="DK81" s="1"/>
      <c r="DL81" s="1"/>
      <c r="DM81" s="1"/>
      <c r="DN81" s="1"/>
      <c r="DO81" s="1"/>
      <c r="DP81" s="1"/>
      <c r="DQ81" s="1"/>
      <c r="DR81" s="1"/>
      <c r="DS81" s="1"/>
      <c r="DT81" s="1"/>
      <c r="DU81" s="1"/>
      <c r="DV81" s="1"/>
      <c r="DW81" s="1"/>
      <c r="DX81" s="1"/>
      <c r="DY81" s="1"/>
      <c r="DZ81" s="1"/>
      <c r="EA81" s="1"/>
      <c r="EB81" s="1"/>
      <c r="EC81" s="1"/>
      <c r="ED81" s="1"/>
      <c r="EE81" s="1"/>
      <c r="EF81" s="1"/>
    </row>
    <row r="82" spans="1:136" ht="15" customHeight="1" x14ac:dyDescent="0.25">
      <c r="A82" s="20" t="s">
        <v>152</v>
      </c>
      <c r="B82" s="21">
        <v>0.5</v>
      </c>
      <c r="C82" s="22" t="s">
        <v>9</v>
      </c>
      <c r="D82" s="27" t="s">
        <v>153</v>
      </c>
      <c r="E82" s="55" t="s">
        <v>1795</v>
      </c>
      <c r="F82" s="1"/>
      <c r="G82" s="1"/>
      <c r="H82" s="21"/>
      <c r="I82" s="21"/>
      <c r="J82" s="21"/>
      <c r="K82" s="21"/>
      <c r="L82" s="21"/>
      <c r="M82" s="33" t="s">
        <v>72</v>
      </c>
      <c r="N82" s="43"/>
      <c r="O82" s="1"/>
      <c r="P82" s="22" t="str">
        <f>IF(INDEX(rngLoadCombinations,13,1)="","",INDEX(rngLoadCombinations,13,1))</f>
        <v/>
      </c>
      <c r="Q82" s="21">
        <v>0</v>
      </c>
      <c r="R82" s="33">
        <v>0</v>
      </c>
      <c r="S82" s="21">
        <v>0</v>
      </c>
      <c r="T82" s="1"/>
      <c r="U82" s="1"/>
      <c r="V82" s="1"/>
      <c r="W82" s="1"/>
      <c r="X82" s="1"/>
      <c r="Y82" s="1"/>
      <c r="Z82" s="1"/>
      <c r="AA82" s="1"/>
      <c r="AB82" s="1"/>
      <c r="AC82" s="1"/>
      <c r="AD82" s="1"/>
      <c r="AE82" s="1"/>
      <c r="AF82" s="1"/>
      <c r="AG82" s="1"/>
      <c r="AH82" s="1"/>
      <c r="AI82" s="1"/>
      <c r="AJ82" s="1"/>
      <c r="AK82" s="1"/>
      <c r="AL82" s="1"/>
      <c r="AM82" s="1"/>
      <c r="AN82" s="1"/>
      <c r="AO82" s="1"/>
      <c r="AP82" s="1"/>
      <c r="AQ82" s="1"/>
      <c r="AR82" s="1"/>
      <c r="AS82" s="1"/>
      <c r="AT82" s="1"/>
      <c r="AU82" s="1"/>
      <c r="AV82" s="1"/>
      <c r="AW82" s="1"/>
      <c r="AX82" s="1"/>
      <c r="AY82" s="1"/>
      <c r="AZ82" s="1"/>
      <c r="BA82" s="1"/>
      <c r="BB82" s="1"/>
      <c r="BC82" s="1"/>
      <c r="BD82" s="1"/>
      <c r="BE82" s="1"/>
      <c r="BF82" s="1"/>
      <c r="BG82" s="1"/>
      <c r="BH82" s="1"/>
      <c r="BI82" s="1"/>
      <c r="BJ82" s="1"/>
      <c r="BK82" s="1"/>
      <c r="BL82" s="1"/>
      <c r="BM82" s="1"/>
      <c r="BN82" s="1"/>
      <c r="BO82" s="1"/>
      <c r="BP82" s="1"/>
      <c r="BQ82" s="1"/>
      <c r="BR82" s="1"/>
      <c r="BS82" s="1"/>
      <c r="BT82" s="1"/>
      <c r="BU82" s="1"/>
      <c r="BV82" s="1"/>
      <c r="BW82" s="1"/>
      <c r="BX82" s="1"/>
      <c r="BY82" s="1"/>
      <c r="BZ82" s="1"/>
      <c r="CA82" s="1"/>
      <c r="CB82" s="1"/>
      <c r="CC82" s="1"/>
      <c r="CD82" s="1"/>
      <c r="CE82" s="1"/>
      <c r="CF82" s="1"/>
      <c r="CG82" s="1"/>
      <c r="CH82" s="1"/>
      <c r="CI82" s="1"/>
      <c r="CJ82" s="1"/>
      <c r="CK82" s="1"/>
      <c r="CL82" s="1"/>
      <c r="CM82" s="1"/>
      <c r="CN82" s="1"/>
      <c r="CO82" s="1"/>
      <c r="CP82" s="1"/>
      <c r="CQ82" s="1"/>
      <c r="CR82" s="1"/>
      <c r="CS82" s="1"/>
      <c r="CT82" s="1"/>
      <c r="CU82" s="1"/>
      <c r="CV82" s="1"/>
      <c r="CW82" s="1"/>
      <c r="CX82" s="1"/>
      <c r="CY82" s="1"/>
      <c r="CZ82" s="1"/>
      <c r="DA82" s="1"/>
      <c r="DB82" s="1"/>
      <c r="DC82" s="1"/>
      <c r="DD82" s="1"/>
      <c r="DE82" s="1"/>
      <c r="DF82" s="1"/>
      <c r="DG82" s="1"/>
      <c r="DH82" s="1"/>
      <c r="DI82" s="1"/>
      <c r="DJ82" s="1"/>
      <c r="DK82" s="1"/>
      <c r="DL82" s="1"/>
      <c r="DM82" s="1"/>
      <c r="DN82" s="1"/>
      <c r="DO82" s="1"/>
      <c r="DP82" s="1"/>
      <c r="DQ82" s="1"/>
      <c r="DR82" s="1"/>
      <c r="DS82" s="1"/>
      <c r="DT82" s="1"/>
      <c r="DU82" s="1"/>
      <c r="DV82" s="1"/>
      <c r="DW82" s="1"/>
      <c r="DX82" s="1"/>
      <c r="DY82" s="1"/>
      <c r="DZ82" s="1"/>
      <c r="EA82" s="1"/>
      <c r="EB82" s="1"/>
      <c r="EC82" s="1"/>
      <c r="ED82" s="1"/>
      <c r="EE82" s="1"/>
      <c r="EF82" s="1"/>
    </row>
    <row r="83" spans="1:136" ht="15" customHeight="1" x14ac:dyDescent="0.25">
      <c r="A83" s="20" t="s">
        <v>154</v>
      </c>
      <c r="B83" s="21" t="s">
        <v>72</v>
      </c>
      <c r="C83" s="22" t="s">
        <v>9</v>
      </c>
      <c r="D83" s="27" t="s">
        <v>155</v>
      </c>
      <c r="E83" s="55" t="s">
        <v>1795</v>
      </c>
      <c r="F83" s="1"/>
      <c r="G83" s="1"/>
      <c r="H83" s="21"/>
      <c r="I83" s="21"/>
      <c r="J83" s="21"/>
      <c r="K83" s="21"/>
      <c r="L83" s="21"/>
      <c r="M83" s="33" t="s">
        <v>72</v>
      </c>
      <c r="N83" s="43"/>
      <c r="O83" s="1"/>
      <c r="P83" s="22" t="str">
        <f>IF(INDEX(rngLoadCombinations,14,1)="","",INDEX(rngLoadCombinations,14,1))</f>
        <v/>
      </c>
      <c r="Q83" s="21">
        <v>0</v>
      </c>
      <c r="R83" s="33">
        <v>0</v>
      </c>
      <c r="S83" s="21">
        <v>0</v>
      </c>
      <c r="T83" s="1"/>
      <c r="U83" s="1"/>
      <c r="V83" s="1"/>
      <c r="W83" s="1"/>
      <c r="X83" s="1"/>
      <c r="Y83" s="1"/>
      <c r="Z83" s="1"/>
      <c r="AA83" s="1"/>
      <c r="AB83" s="1"/>
      <c r="AC83" s="1"/>
      <c r="AD83" s="1"/>
      <c r="AE83" s="1"/>
      <c r="AF83" s="1"/>
      <c r="AG83" s="1"/>
      <c r="AH83" s="1"/>
      <c r="AI83" s="1"/>
      <c r="AJ83" s="1"/>
      <c r="AK83" s="1"/>
      <c r="AL83" s="1"/>
      <c r="AM83" s="1"/>
      <c r="AN83" s="1"/>
      <c r="AO83" s="1"/>
      <c r="AP83" s="1"/>
      <c r="AQ83" s="1"/>
      <c r="AR83" s="1"/>
      <c r="AS83" s="1"/>
      <c r="AT83" s="1"/>
      <c r="AU83" s="1"/>
      <c r="AV83" s="1"/>
      <c r="AW83" s="1"/>
      <c r="AX83" s="1"/>
      <c r="AY83" s="1"/>
      <c r="AZ83" s="1"/>
      <c r="BA83" s="1"/>
      <c r="BB83" s="1"/>
      <c r="BC83" s="1"/>
      <c r="BD83" s="1"/>
      <c r="BE83" s="1"/>
      <c r="BF83" s="1"/>
      <c r="BG83" s="1"/>
      <c r="BH83" s="1"/>
      <c r="BI83" s="1"/>
      <c r="BJ83" s="1"/>
      <c r="BK83" s="1"/>
      <c r="BL83" s="1"/>
      <c r="BM83" s="1"/>
      <c r="BN83" s="1"/>
      <c r="BO83" s="1"/>
      <c r="BP83" s="1"/>
      <c r="BQ83" s="1"/>
      <c r="BR83" s="1"/>
      <c r="BS83" s="1"/>
      <c r="BT83" s="1"/>
      <c r="BU83" s="1"/>
      <c r="BV83" s="1"/>
      <c r="BW83" s="1"/>
      <c r="BX83" s="1"/>
      <c r="BY83" s="1"/>
      <c r="BZ83" s="1"/>
      <c r="CA83" s="1"/>
      <c r="CB83" s="1"/>
      <c r="CC83" s="1"/>
      <c r="CD83" s="1"/>
      <c r="CE83" s="1"/>
      <c r="CF83" s="1"/>
      <c r="CG83" s="1"/>
      <c r="CH83" s="1"/>
      <c r="CI83" s="1"/>
      <c r="CJ83" s="1"/>
      <c r="CK83" s="1"/>
      <c r="CL83" s="1"/>
      <c r="CM83" s="1"/>
      <c r="CN83" s="1"/>
      <c r="CO83" s="1"/>
      <c r="CP83" s="1"/>
      <c r="CQ83" s="1"/>
      <c r="CR83" s="1"/>
      <c r="CS83" s="1"/>
      <c r="CT83" s="1"/>
      <c r="CU83" s="1"/>
      <c r="CV83" s="1"/>
      <c r="CW83" s="1"/>
      <c r="CX83" s="1"/>
      <c r="CY83" s="1"/>
      <c r="CZ83" s="1"/>
      <c r="DA83" s="1"/>
      <c r="DB83" s="1"/>
      <c r="DC83" s="1"/>
      <c r="DD83" s="1"/>
      <c r="DE83" s="1"/>
      <c r="DF83" s="1"/>
      <c r="DG83" s="1"/>
      <c r="DH83" s="1"/>
      <c r="DI83" s="1"/>
      <c r="DJ83" s="1"/>
      <c r="DK83" s="1"/>
      <c r="DL83" s="1"/>
      <c r="DM83" s="1"/>
      <c r="DN83" s="1"/>
      <c r="DO83" s="1"/>
      <c r="DP83" s="1"/>
      <c r="DQ83" s="1"/>
      <c r="DR83" s="1"/>
      <c r="DS83" s="1"/>
      <c r="DT83" s="1"/>
      <c r="DU83" s="1"/>
      <c r="DV83" s="1"/>
      <c r="DW83" s="1"/>
      <c r="DX83" s="1"/>
      <c r="DY83" s="1"/>
      <c r="DZ83" s="1"/>
      <c r="EA83" s="1"/>
      <c r="EB83" s="1"/>
      <c r="EC83" s="1"/>
      <c r="ED83" s="1"/>
      <c r="EE83" s="1"/>
      <c r="EF83" s="1"/>
    </row>
    <row r="84" spans="1:136" ht="15" customHeight="1" x14ac:dyDescent="0.25">
      <c r="A84" s="20" t="s">
        <v>156</v>
      </c>
      <c r="B84" s="21">
        <v>1</v>
      </c>
      <c r="C84" s="22" t="s">
        <v>9</v>
      </c>
      <c r="D84" s="27" t="s">
        <v>157</v>
      </c>
      <c r="E84" s="55" t="s">
        <v>1795</v>
      </c>
      <c r="F84" s="1"/>
      <c r="G84" s="1"/>
      <c r="H84" s="21"/>
      <c r="I84" s="21"/>
      <c r="J84" s="21"/>
      <c r="K84" s="21"/>
      <c r="L84" s="21"/>
      <c r="M84" s="33" t="s">
        <v>72</v>
      </c>
      <c r="N84" s="43"/>
      <c r="O84" s="1"/>
      <c r="P84" s="22" t="str">
        <f>IF(INDEX(rngLoadCombinations,15,1)="","",INDEX(rngLoadCombinations,15,1))</f>
        <v/>
      </c>
      <c r="Q84" s="21">
        <v>0</v>
      </c>
      <c r="R84" s="33">
        <v>0</v>
      </c>
      <c r="S84" s="21">
        <v>0</v>
      </c>
      <c r="T84" s="1"/>
      <c r="U84" s="1"/>
      <c r="V84" s="1"/>
      <c r="W84" s="1"/>
      <c r="X84" s="1"/>
      <c r="Y84" s="1"/>
      <c r="Z84" s="1"/>
      <c r="AA84" s="1"/>
      <c r="AB84" s="1"/>
      <c r="AC84" s="1"/>
      <c r="AD84" s="1"/>
      <c r="AE84" s="1"/>
      <c r="AF84" s="1"/>
      <c r="AG84" s="1"/>
      <c r="AH84" s="1"/>
      <c r="AI84" s="1"/>
      <c r="AJ84" s="1"/>
      <c r="AK84" s="1"/>
      <c r="AL84" s="1"/>
      <c r="AM84" s="1"/>
      <c r="AN84" s="1"/>
      <c r="AO84" s="1"/>
      <c r="AP84" s="1"/>
      <c r="AQ84" s="1"/>
      <c r="AR84" s="1"/>
      <c r="AS84" s="1"/>
      <c r="AT84" s="1"/>
      <c r="AU84" s="1"/>
      <c r="AV84" s="1"/>
      <c r="AW84" s="1"/>
      <c r="AX84" s="1"/>
      <c r="AY84" s="1"/>
      <c r="AZ84" s="1"/>
      <c r="BA84" s="1"/>
      <c r="BB84" s="1"/>
      <c r="BC84" s="1"/>
      <c r="BD84" s="1"/>
      <c r="BE84" s="1"/>
      <c r="BF84" s="1"/>
      <c r="BG84" s="1"/>
      <c r="BH84" s="1"/>
      <c r="BI84" s="1"/>
      <c r="BJ84" s="1"/>
      <c r="BK84" s="1"/>
      <c r="BL84" s="1"/>
      <c r="BM84" s="1"/>
      <c r="BN84" s="1"/>
      <c r="BO84" s="1"/>
      <c r="BP84" s="1"/>
      <c r="BQ84" s="1"/>
      <c r="BR84" s="1"/>
      <c r="BS84" s="1"/>
      <c r="BT84" s="1"/>
      <c r="BU84" s="1"/>
      <c r="BV84" s="1"/>
      <c r="BW84" s="1"/>
      <c r="BX84" s="1"/>
      <c r="BY84" s="1"/>
      <c r="BZ84" s="1"/>
      <c r="CA84" s="1"/>
      <c r="CB84" s="1"/>
      <c r="CC84" s="1"/>
      <c r="CD84" s="1"/>
      <c r="CE84" s="1"/>
      <c r="CF84" s="1"/>
      <c r="CG84" s="1"/>
      <c r="CH84" s="1"/>
      <c r="CI84" s="1"/>
      <c r="CJ84" s="1"/>
      <c r="CK84" s="1"/>
      <c r="CL84" s="1"/>
      <c r="CM84" s="1"/>
      <c r="CN84" s="1"/>
      <c r="CO84" s="1"/>
      <c r="CP84" s="1"/>
      <c r="CQ84" s="1"/>
      <c r="CR84" s="1"/>
      <c r="CS84" s="1"/>
      <c r="CT84" s="1"/>
      <c r="CU84" s="1"/>
      <c r="CV84" s="1"/>
      <c r="CW84" s="1"/>
      <c r="CX84" s="1"/>
      <c r="CY84" s="1"/>
      <c r="CZ84" s="1"/>
      <c r="DA84" s="1"/>
      <c r="DB84" s="1"/>
      <c r="DC84" s="1"/>
      <c r="DD84" s="1"/>
      <c r="DE84" s="1"/>
      <c r="DF84" s="1"/>
      <c r="DG84" s="1"/>
      <c r="DH84" s="1"/>
      <c r="DI84" s="1"/>
      <c r="DJ84" s="1"/>
      <c r="DK84" s="1"/>
      <c r="DL84" s="1"/>
      <c r="DM84" s="1"/>
      <c r="DN84" s="1"/>
      <c r="DO84" s="1"/>
      <c r="DP84" s="1"/>
      <c r="DQ84" s="1"/>
      <c r="DR84" s="1"/>
      <c r="DS84" s="1"/>
      <c r="DT84" s="1"/>
      <c r="DU84" s="1"/>
      <c r="DV84" s="1"/>
      <c r="DW84" s="1"/>
      <c r="DX84" s="1"/>
      <c r="DY84" s="1"/>
      <c r="DZ84" s="1"/>
      <c r="EA84" s="1"/>
      <c r="EB84" s="1"/>
      <c r="EC84" s="1"/>
      <c r="ED84" s="1"/>
      <c r="EE84" s="1"/>
      <c r="EF84" s="1"/>
    </row>
    <row r="85" spans="1:136" ht="15" customHeight="1" x14ac:dyDescent="0.25">
      <c r="A85" s="20" t="s">
        <v>158</v>
      </c>
      <c r="B85" s="21" t="s">
        <v>159</v>
      </c>
      <c r="C85" s="22" t="s">
        <v>9</v>
      </c>
      <c r="D85" s="27" t="s">
        <v>160</v>
      </c>
      <c r="E85" s="55" t="s">
        <v>1795</v>
      </c>
      <c r="F85" s="1"/>
      <c r="G85" s="1"/>
      <c r="H85" s="21"/>
      <c r="I85" s="21"/>
      <c r="J85" s="21"/>
      <c r="K85" s="21"/>
      <c r="L85" s="21"/>
      <c r="M85" s="33" t="s">
        <v>72</v>
      </c>
      <c r="N85" s="43"/>
      <c r="O85" s="1"/>
      <c r="P85" s="22" t="str">
        <f>IF(INDEX(rngLoadCombinations,16,1)="","",INDEX(rngLoadCombinations,16,1))</f>
        <v/>
      </c>
      <c r="Q85" s="21">
        <v>0</v>
      </c>
      <c r="R85" s="33">
        <v>0</v>
      </c>
      <c r="S85" s="21">
        <v>0</v>
      </c>
      <c r="T85" s="1"/>
      <c r="U85" s="1"/>
      <c r="V85" s="1"/>
      <c r="W85" s="1"/>
      <c r="X85" s="1"/>
      <c r="Y85" s="1"/>
      <c r="Z85" s="1"/>
      <c r="AA85" s="1"/>
      <c r="AB85" s="1"/>
      <c r="AC85" s="1"/>
      <c r="AD85" s="1"/>
      <c r="AE85" s="1"/>
      <c r="AF85" s="1"/>
      <c r="AG85" s="1"/>
      <c r="AH85" s="1"/>
      <c r="AI85" s="1"/>
      <c r="AJ85" s="1"/>
      <c r="AK85" s="1"/>
      <c r="AL85" s="1"/>
      <c r="AM85" s="1"/>
      <c r="AN85" s="1"/>
      <c r="AO85" s="1"/>
      <c r="AP85" s="1"/>
      <c r="AQ85" s="1"/>
      <c r="AR85" s="1"/>
      <c r="AS85" s="1"/>
      <c r="AT85" s="1"/>
      <c r="AU85" s="1"/>
      <c r="AV85" s="1"/>
      <c r="AW85" s="1"/>
      <c r="AX85" s="1"/>
      <c r="AY85" s="1"/>
      <c r="AZ85" s="1"/>
      <c r="BA85" s="1"/>
      <c r="BB85" s="1"/>
      <c r="BC85" s="1"/>
      <c r="BD85" s="1"/>
      <c r="BE85" s="1"/>
      <c r="BF85" s="1"/>
      <c r="BG85" s="1"/>
      <c r="BH85" s="1"/>
      <c r="BI85" s="1"/>
      <c r="BJ85" s="1"/>
      <c r="BK85" s="1"/>
      <c r="BL85" s="1"/>
      <c r="BM85" s="1"/>
      <c r="BN85" s="1"/>
      <c r="BO85" s="1"/>
      <c r="BP85" s="1"/>
      <c r="BQ85" s="1"/>
      <c r="BR85" s="1"/>
      <c r="BS85" s="1"/>
      <c r="BT85" s="1"/>
      <c r="BU85" s="1"/>
      <c r="BV85" s="1"/>
      <c r="BW85" s="1"/>
      <c r="BX85" s="1"/>
      <c r="BY85" s="1"/>
      <c r="BZ85" s="1"/>
      <c r="CA85" s="1"/>
      <c r="CB85" s="1"/>
      <c r="CC85" s="1"/>
      <c r="CD85" s="1"/>
      <c r="CE85" s="1"/>
      <c r="CF85" s="1"/>
      <c r="CG85" s="1"/>
      <c r="CH85" s="1"/>
      <c r="CI85" s="1"/>
      <c r="CJ85" s="1"/>
      <c r="CK85" s="1"/>
      <c r="CL85" s="1"/>
      <c r="CM85" s="1"/>
      <c r="CN85" s="1"/>
      <c r="CO85" s="1"/>
      <c r="CP85" s="1"/>
      <c r="CQ85" s="1"/>
      <c r="CR85" s="1"/>
      <c r="CS85" s="1"/>
      <c r="CT85" s="1"/>
      <c r="CU85" s="1"/>
      <c r="CV85" s="1"/>
      <c r="CW85" s="1"/>
      <c r="CX85" s="1"/>
      <c r="CY85" s="1"/>
      <c r="CZ85" s="1"/>
      <c r="DA85" s="1"/>
      <c r="DB85" s="1"/>
      <c r="DC85" s="1"/>
      <c r="DD85" s="1"/>
      <c r="DE85" s="1"/>
      <c r="DF85" s="1"/>
      <c r="DG85" s="1"/>
      <c r="DH85" s="1"/>
      <c r="DI85" s="1"/>
      <c r="DJ85" s="1"/>
      <c r="DK85" s="1"/>
      <c r="DL85" s="1"/>
      <c r="DM85" s="1"/>
      <c r="DN85" s="1"/>
      <c r="DO85" s="1"/>
      <c r="DP85" s="1"/>
      <c r="DQ85" s="1"/>
      <c r="DR85" s="1"/>
      <c r="DS85" s="1"/>
      <c r="DT85" s="1"/>
      <c r="DU85" s="1"/>
      <c r="DV85" s="1"/>
      <c r="DW85" s="1"/>
      <c r="DX85" s="1"/>
      <c r="DY85" s="1"/>
      <c r="DZ85" s="1"/>
      <c r="EA85" s="1"/>
      <c r="EB85" s="1"/>
      <c r="EC85" s="1"/>
      <c r="ED85" s="1"/>
      <c r="EE85" s="1"/>
      <c r="EF85" s="1"/>
    </row>
    <row r="86" spans="1:136" ht="15" customHeight="1" x14ac:dyDescent="0.25">
      <c r="A86" s="20" t="s">
        <v>161</v>
      </c>
      <c r="B86" s="21" t="s">
        <v>162</v>
      </c>
      <c r="C86" s="22" t="s">
        <v>9</v>
      </c>
      <c r="D86" s="27" t="s">
        <v>163</v>
      </c>
      <c r="E86" s="55" t="s">
        <v>1795</v>
      </c>
      <c r="F86" s="1"/>
      <c r="G86" s="1"/>
      <c r="H86" s="21"/>
      <c r="I86" s="21"/>
      <c r="J86" s="21"/>
      <c r="K86" s="21"/>
      <c r="L86" s="21"/>
      <c r="M86" s="33" t="s">
        <v>72</v>
      </c>
      <c r="N86" s="43"/>
      <c r="O86" s="1"/>
      <c r="P86" s="22" t="str">
        <f>IF(INDEX(rngLoadCombinations,17,1)="","",INDEX(rngLoadCombinations,17,1))</f>
        <v/>
      </c>
      <c r="Q86" s="21">
        <v>0</v>
      </c>
      <c r="R86" s="33">
        <v>0</v>
      </c>
      <c r="S86" s="21">
        <v>0</v>
      </c>
      <c r="T86" s="1"/>
      <c r="U86" s="1"/>
      <c r="V86" s="1"/>
      <c r="W86" s="1"/>
      <c r="X86" s="1"/>
      <c r="Y86" s="1"/>
      <c r="Z86" s="1"/>
      <c r="AA86" s="1"/>
      <c r="AB86" s="1"/>
      <c r="AC86" s="1"/>
      <c r="AD86" s="1"/>
      <c r="AE86" s="1"/>
      <c r="AF86" s="1"/>
      <c r="AG86" s="1"/>
      <c r="AH86" s="1"/>
      <c r="AI86" s="1"/>
      <c r="AJ86" s="1"/>
      <c r="AK86" s="1"/>
      <c r="AL86" s="1"/>
      <c r="AM86" s="1"/>
      <c r="AN86" s="1"/>
      <c r="AO86" s="1"/>
      <c r="AP86" s="1"/>
      <c r="AQ86" s="1"/>
      <c r="AR86" s="1"/>
      <c r="AS86" s="1"/>
      <c r="AT86" s="1"/>
      <c r="AU86" s="1"/>
      <c r="AV86" s="1"/>
      <c r="AW86" s="1"/>
      <c r="AX86" s="1"/>
      <c r="AY86" s="1"/>
      <c r="AZ86" s="1"/>
      <c r="BA86" s="1"/>
      <c r="BB86" s="1"/>
      <c r="BC86" s="1"/>
      <c r="BD86" s="1"/>
      <c r="BE86" s="1"/>
      <c r="BF86" s="1"/>
      <c r="BG86" s="1"/>
      <c r="BH86" s="1"/>
      <c r="BI86" s="1"/>
      <c r="BJ86" s="1"/>
      <c r="BK86" s="1"/>
      <c r="BL86" s="1"/>
      <c r="BM86" s="1"/>
      <c r="BN86" s="1"/>
      <c r="BO86" s="1"/>
      <c r="BP86" s="1"/>
      <c r="BQ86" s="1"/>
      <c r="BR86" s="1"/>
      <c r="BS86" s="1"/>
      <c r="BT86" s="1"/>
      <c r="BU86" s="1"/>
      <c r="BV86" s="1"/>
      <c r="BW86" s="1"/>
      <c r="BX86" s="1"/>
      <c r="BY86" s="1"/>
      <c r="BZ86" s="1"/>
      <c r="CA86" s="1"/>
      <c r="CB86" s="1"/>
      <c r="CC86" s="1"/>
      <c r="CD86" s="1"/>
      <c r="CE86" s="1"/>
      <c r="CF86" s="1"/>
      <c r="CG86" s="1"/>
      <c r="CH86" s="1"/>
      <c r="CI86" s="1"/>
      <c r="CJ86" s="1"/>
      <c r="CK86" s="1"/>
      <c r="CL86" s="1"/>
      <c r="CM86" s="1"/>
      <c r="CN86" s="1"/>
      <c r="CO86" s="1"/>
      <c r="CP86" s="1"/>
      <c r="CQ86" s="1"/>
      <c r="CR86" s="1"/>
      <c r="CS86" s="1"/>
      <c r="CT86" s="1"/>
      <c r="CU86" s="1"/>
      <c r="CV86" s="1"/>
      <c r="CW86" s="1"/>
      <c r="CX86" s="1"/>
      <c r="CY86" s="1"/>
      <c r="CZ86" s="1"/>
      <c r="DA86" s="1"/>
      <c r="DB86" s="1"/>
      <c r="DC86" s="1"/>
      <c r="DD86" s="1"/>
      <c r="DE86" s="1"/>
      <c r="DF86" s="1"/>
      <c r="DG86" s="1"/>
      <c r="DH86" s="1"/>
      <c r="DI86" s="1"/>
      <c r="DJ86" s="1"/>
      <c r="DK86" s="1"/>
      <c r="DL86" s="1"/>
      <c r="DM86" s="1"/>
      <c r="DN86" s="1"/>
      <c r="DO86" s="1"/>
      <c r="DP86" s="1"/>
      <c r="DQ86" s="1"/>
      <c r="DR86" s="1"/>
      <c r="DS86" s="1"/>
      <c r="DT86" s="1"/>
      <c r="DU86" s="1"/>
      <c r="DV86" s="1"/>
      <c r="DW86" s="1"/>
      <c r="DX86" s="1"/>
      <c r="DY86" s="1"/>
      <c r="DZ86" s="1"/>
      <c r="EA86" s="1"/>
      <c r="EB86" s="1"/>
      <c r="EC86" s="1"/>
      <c r="ED86" s="1"/>
      <c r="EE86" s="1"/>
      <c r="EF86" s="1"/>
    </row>
    <row r="87" spans="1:136" ht="15" customHeight="1" x14ac:dyDescent="0.25">
      <c r="A87" s="20" t="s">
        <v>164</v>
      </c>
      <c r="B87" s="21">
        <v>1</v>
      </c>
      <c r="C87" s="22" t="s">
        <v>9</v>
      </c>
      <c r="D87" s="27" t="s">
        <v>165</v>
      </c>
      <c r="E87" s="55" t="s">
        <v>1795</v>
      </c>
      <c r="F87" s="1"/>
      <c r="G87" s="1"/>
      <c r="H87" s="21"/>
      <c r="I87" s="21"/>
      <c r="J87" s="21"/>
      <c r="K87" s="21"/>
      <c r="L87" s="21"/>
      <c r="M87" s="33" t="s">
        <v>72</v>
      </c>
      <c r="N87" s="43"/>
      <c r="O87" s="1"/>
      <c r="P87" s="22" t="str">
        <f>IF(INDEX(rngLoadCombinations,18,1)="","",INDEX(rngLoadCombinations,18,1))</f>
        <v/>
      </c>
      <c r="Q87" s="21">
        <v>0</v>
      </c>
      <c r="R87" s="33">
        <v>0</v>
      </c>
      <c r="S87" s="21">
        <v>0</v>
      </c>
      <c r="T87" s="1"/>
      <c r="U87" s="1"/>
      <c r="V87" s="1"/>
      <c r="W87" s="1"/>
      <c r="X87" s="1"/>
      <c r="Y87" s="1"/>
      <c r="Z87" s="1"/>
      <c r="AA87" s="1"/>
      <c r="AB87" s="1"/>
      <c r="AC87" s="1"/>
      <c r="AD87" s="1"/>
      <c r="AE87" s="1"/>
      <c r="AF87" s="1"/>
      <c r="AG87" s="1"/>
      <c r="AH87" s="1"/>
      <c r="AI87" s="1"/>
      <c r="AJ87" s="1"/>
      <c r="AK87" s="1"/>
      <c r="AL87" s="1"/>
      <c r="AM87" s="1"/>
      <c r="AN87" s="1"/>
      <c r="AO87" s="1"/>
      <c r="AP87" s="1"/>
      <c r="AQ87" s="1"/>
      <c r="AR87" s="1"/>
      <c r="AS87" s="1"/>
      <c r="AT87" s="1"/>
      <c r="AU87" s="1"/>
      <c r="AV87" s="1"/>
      <c r="AW87" s="1"/>
      <c r="AX87" s="1"/>
      <c r="AY87" s="1"/>
      <c r="AZ87" s="1"/>
      <c r="BA87" s="1"/>
      <c r="BB87" s="1"/>
      <c r="BC87" s="1"/>
      <c r="BD87" s="1"/>
      <c r="BE87" s="1"/>
      <c r="BF87" s="1"/>
      <c r="BG87" s="1"/>
      <c r="BH87" s="1"/>
      <c r="BI87" s="1"/>
      <c r="BJ87" s="1"/>
      <c r="BK87" s="1"/>
      <c r="BL87" s="1"/>
      <c r="BM87" s="1"/>
      <c r="BN87" s="1"/>
      <c r="BO87" s="1"/>
      <c r="BP87" s="1"/>
      <c r="BQ87" s="1"/>
      <c r="BR87" s="1"/>
      <c r="BS87" s="1"/>
      <c r="BT87" s="1"/>
      <c r="BU87" s="1"/>
      <c r="BV87" s="1"/>
      <c r="BW87" s="1"/>
      <c r="BX87" s="1"/>
      <c r="BY87" s="1"/>
      <c r="BZ87" s="1"/>
      <c r="CA87" s="1"/>
      <c r="CB87" s="1"/>
      <c r="CC87" s="1"/>
      <c r="CD87" s="1"/>
      <c r="CE87" s="1"/>
      <c r="CF87" s="1"/>
      <c r="CG87" s="1"/>
      <c r="CH87" s="1"/>
      <c r="CI87" s="1"/>
      <c r="CJ87" s="1"/>
      <c r="CK87" s="1"/>
      <c r="CL87" s="1"/>
      <c r="CM87" s="1"/>
      <c r="CN87" s="1"/>
      <c r="CO87" s="1"/>
      <c r="CP87" s="1"/>
      <c r="CQ87" s="1"/>
      <c r="CR87" s="1"/>
      <c r="CS87" s="1"/>
      <c r="CT87" s="1"/>
      <c r="CU87" s="1"/>
      <c r="CV87" s="1"/>
      <c r="CW87" s="1"/>
      <c r="CX87" s="1"/>
      <c r="CY87" s="1"/>
      <c r="CZ87" s="1"/>
      <c r="DA87" s="1"/>
      <c r="DB87" s="1"/>
      <c r="DC87" s="1"/>
      <c r="DD87" s="1"/>
      <c r="DE87" s="1"/>
      <c r="DF87" s="1"/>
      <c r="DG87" s="1"/>
      <c r="DH87" s="1"/>
      <c r="DI87" s="1"/>
      <c r="DJ87" s="1"/>
      <c r="DK87" s="1"/>
      <c r="DL87" s="1"/>
      <c r="DM87" s="1"/>
      <c r="DN87" s="1"/>
      <c r="DO87" s="1"/>
      <c r="DP87" s="1"/>
      <c r="DQ87" s="1"/>
      <c r="DR87" s="1"/>
      <c r="DS87" s="1"/>
      <c r="DT87" s="1"/>
      <c r="DU87" s="1"/>
      <c r="DV87" s="1"/>
      <c r="DW87" s="1"/>
      <c r="DX87" s="1"/>
      <c r="DY87" s="1"/>
      <c r="DZ87" s="1"/>
      <c r="EA87" s="1"/>
      <c r="EB87" s="1"/>
      <c r="EC87" s="1"/>
      <c r="ED87" s="1"/>
      <c r="EE87" s="1"/>
      <c r="EF87" s="1"/>
    </row>
    <row r="88" spans="1:136" ht="15" customHeight="1" x14ac:dyDescent="0.25">
      <c r="A88" s="24" t="s">
        <v>166</v>
      </c>
      <c r="B88" s="25"/>
      <c r="C88" s="25" t="s">
        <v>9</v>
      </c>
      <c r="D88" s="28"/>
      <c r="E88" s="25"/>
      <c r="F88" s="1"/>
      <c r="G88" s="1"/>
      <c r="H88" s="21"/>
      <c r="I88" s="21"/>
      <c r="J88" s="21"/>
      <c r="K88" s="21"/>
      <c r="L88" s="21"/>
      <c r="M88" s="33" t="s">
        <v>72</v>
      </c>
      <c r="N88" s="43"/>
      <c r="O88" s="1"/>
      <c r="P88" s="22" t="str">
        <f>IF(INDEX(rngLoadCombinations,19,1)="","",INDEX(rngLoadCombinations,19,1))</f>
        <v/>
      </c>
      <c r="Q88" s="21">
        <v>0</v>
      </c>
      <c r="R88" s="33">
        <v>0</v>
      </c>
      <c r="S88" s="21">
        <v>0</v>
      </c>
      <c r="T88" s="1"/>
      <c r="U88" s="1"/>
      <c r="V88" s="1"/>
      <c r="W88" s="1"/>
      <c r="X88" s="1"/>
      <c r="Y88" s="1"/>
      <c r="Z88" s="1"/>
      <c r="AA88" s="1"/>
      <c r="AB88" s="1"/>
      <c r="AC88" s="1"/>
      <c r="AD88" s="1"/>
      <c r="AE88" s="1"/>
      <c r="AF88" s="1"/>
      <c r="AG88" s="1"/>
      <c r="AH88" s="1"/>
      <c r="AI88" s="1"/>
      <c r="AJ88" s="1"/>
      <c r="AK88" s="1"/>
      <c r="AL88" s="1"/>
      <c r="AM88" s="1"/>
      <c r="AN88" s="1"/>
      <c r="AO88" s="1"/>
      <c r="AP88" s="1"/>
      <c r="AQ88" s="1"/>
      <c r="AR88" s="1"/>
      <c r="AS88" s="1"/>
      <c r="AT88" s="1"/>
      <c r="AU88" s="1"/>
      <c r="AV88" s="1"/>
      <c r="AW88" s="1"/>
      <c r="AX88" s="1"/>
      <c r="AY88" s="1"/>
      <c r="AZ88" s="1"/>
      <c r="BA88" s="1"/>
      <c r="BB88" s="1"/>
      <c r="BC88" s="1"/>
      <c r="BD88" s="1"/>
      <c r="BE88" s="1"/>
      <c r="BF88" s="1"/>
      <c r="BG88" s="1"/>
      <c r="BH88" s="1"/>
      <c r="BI88" s="1"/>
      <c r="BJ88" s="1"/>
      <c r="BK88" s="1"/>
      <c r="BL88" s="1"/>
      <c r="BM88" s="1"/>
      <c r="BN88" s="1"/>
      <c r="BO88" s="1"/>
      <c r="BP88" s="1"/>
      <c r="BQ88" s="1"/>
      <c r="BR88" s="1"/>
      <c r="BS88" s="1"/>
      <c r="BT88" s="1"/>
      <c r="BU88" s="1"/>
      <c r="BV88" s="1"/>
      <c r="BW88" s="1"/>
      <c r="BX88" s="1"/>
      <c r="BY88" s="1"/>
      <c r="BZ88" s="1"/>
      <c r="CA88" s="1"/>
      <c r="CB88" s="1"/>
      <c r="CC88" s="1"/>
      <c r="CD88" s="1"/>
      <c r="CE88" s="1"/>
      <c r="CF88" s="1"/>
      <c r="CG88" s="1"/>
      <c r="CH88" s="1"/>
      <c r="CI88" s="1"/>
      <c r="CJ88" s="1"/>
      <c r="CK88" s="1"/>
      <c r="CL88" s="1"/>
      <c r="CM88" s="1"/>
      <c r="CN88" s="1"/>
      <c r="CO88" s="1"/>
      <c r="CP88" s="1"/>
      <c r="CQ88" s="1"/>
      <c r="CR88" s="1"/>
      <c r="CS88" s="1"/>
      <c r="CT88" s="1"/>
      <c r="CU88" s="1"/>
      <c r="CV88" s="1"/>
      <c r="CW88" s="1"/>
      <c r="CX88" s="1"/>
      <c r="CY88" s="1"/>
      <c r="CZ88" s="1"/>
      <c r="DA88" s="1"/>
      <c r="DB88" s="1"/>
      <c r="DC88" s="1"/>
      <c r="DD88" s="1"/>
      <c r="DE88" s="1"/>
      <c r="DF88" s="1"/>
      <c r="DG88" s="1"/>
      <c r="DH88" s="1"/>
      <c r="DI88" s="1"/>
      <c r="DJ88" s="1"/>
      <c r="DK88" s="1"/>
      <c r="DL88" s="1"/>
      <c r="DM88" s="1"/>
      <c r="DN88" s="1"/>
      <c r="DO88" s="1"/>
      <c r="DP88" s="1"/>
      <c r="DQ88" s="1"/>
      <c r="DR88" s="1"/>
      <c r="DS88" s="1"/>
      <c r="DT88" s="1"/>
      <c r="DU88" s="1"/>
      <c r="DV88" s="1"/>
      <c r="DW88" s="1"/>
      <c r="DX88" s="1"/>
      <c r="DY88" s="1"/>
      <c r="DZ88" s="1"/>
      <c r="EA88" s="1"/>
      <c r="EB88" s="1"/>
      <c r="EC88" s="1"/>
      <c r="ED88" s="1"/>
      <c r="EE88" s="1"/>
      <c r="EF88" s="1"/>
    </row>
    <row r="89" spans="1:136" ht="15" customHeight="1" x14ac:dyDescent="0.25">
      <c r="A89" s="20" t="s">
        <v>167</v>
      </c>
      <c r="B89" s="21">
        <v>10</v>
      </c>
      <c r="C89" s="22" t="str">
        <f>INDEX(rngUnitSettings,MATCH("Length",INDEX(rngUnitSettings,,1),0),2)</f>
        <v>mm</v>
      </c>
      <c r="D89" s="27" t="s">
        <v>168</v>
      </c>
      <c r="E89" s="55" t="s">
        <v>1795</v>
      </c>
      <c r="F89" s="1"/>
      <c r="G89" s="1"/>
      <c r="H89" s="21"/>
      <c r="I89" s="21"/>
      <c r="J89" s="21"/>
      <c r="K89" s="21"/>
      <c r="L89" s="21"/>
      <c r="M89" s="33" t="s">
        <v>72</v>
      </c>
      <c r="N89" s="43"/>
      <c r="O89" s="1"/>
      <c r="P89" s="22" t="str">
        <f>IF(INDEX(rngLoadCombinations,20,1)="","",INDEX(rngLoadCombinations,20,1))</f>
        <v/>
      </c>
      <c r="Q89" s="21">
        <v>0</v>
      </c>
      <c r="R89" s="33">
        <v>0</v>
      </c>
      <c r="S89" s="21">
        <v>0</v>
      </c>
      <c r="T89" s="1"/>
      <c r="U89" s="1"/>
      <c r="V89" s="1"/>
      <c r="W89" s="1"/>
      <c r="X89" s="1"/>
      <c r="Y89" s="1"/>
      <c r="Z89" s="1"/>
      <c r="AA89" s="1"/>
      <c r="AB89" s="1"/>
      <c r="AC89" s="1"/>
      <c r="AD89" s="1"/>
      <c r="AE89" s="1"/>
      <c r="AF89" s="1"/>
      <c r="AG89" s="1"/>
      <c r="AH89" s="1"/>
      <c r="AI89" s="1"/>
      <c r="AJ89" s="1"/>
      <c r="AK89" s="1"/>
      <c r="AL89" s="1"/>
      <c r="AM89" s="1"/>
      <c r="AN89" s="1"/>
      <c r="AO89" s="1"/>
      <c r="AP89" s="1"/>
      <c r="AQ89" s="1"/>
      <c r="AR89" s="1"/>
      <c r="AS89" s="1"/>
      <c r="AT89" s="1"/>
      <c r="AU89" s="1"/>
      <c r="AV89" s="1"/>
      <c r="AW89" s="1"/>
      <c r="AX89" s="1"/>
      <c r="AY89" s="1"/>
      <c r="AZ89" s="1"/>
      <c r="BA89" s="1"/>
      <c r="BB89" s="1"/>
      <c r="BC89" s="1"/>
      <c r="BD89" s="1"/>
      <c r="BE89" s="1"/>
      <c r="BF89" s="1"/>
      <c r="BG89" s="1"/>
      <c r="BH89" s="1"/>
      <c r="BI89" s="1"/>
      <c r="BJ89" s="1"/>
      <c r="BK89" s="1"/>
      <c r="BL89" s="1"/>
      <c r="BM89" s="1"/>
      <c r="BN89" s="1"/>
      <c r="BO89" s="1"/>
      <c r="BP89" s="1"/>
      <c r="BQ89" s="1"/>
      <c r="BR89" s="1"/>
      <c r="BS89" s="1"/>
      <c r="BT89" s="1"/>
      <c r="BU89" s="1"/>
      <c r="BV89" s="1"/>
      <c r="BW89" s="1"/>
      <c r="BX89" s="1"/>
      <c r="BY89" s="1"/>
      <c r="BZ89" s="1"/>
      <c r="CA89" s="1"/>
      <c r="CB89" s="1"/>
      <c r="CC89" s="1"/>
      <c r="CD89" s="1"/>
      <c r="CE89" s="1"/>
      <c r="CF89" s="1"/>
      <c r="CG89" s="1"/>
      <c r="CH89" s="1"/>
      <c r="CI89" s="1"/>
      <c r="CJ89" s="1"/>
      <c r="CK89" s="1"/>
      <c r="CL89" s="1"/>
      <c r="CM89" s="1"/>
      <c r="CN89" s="1"/>
      <c r="CO89" s="1"/>
      <c r="CP89" s="1"/>
      <c r="CQ89" s="1"/>
      <c r="CR89" s="1"/>
      <c r="CS89" s="1"/>
      <c r="CT89" s="1"/>
      <c r="CU89" s="1"/>
      <c r="CV89" s="1"/>
      <c r="CW89" s="1"/>
      <c r="CX89" s="1"/>
      <c r="CY89" s="1"/>
      <c r="CZ89" s="1"/>
      <c r="DA89" s="1"/>
      <c r="DB89" s="1"/>
      <c r="DC89" s="1"/>
      <c r="DD89" s="1"/>
      <c r="DE89" s="1"/>
      <c r="DF89" s="1"/>
      <c r="DG89" s="1"/>
      <c r="DH89" s="1"/>
      <c r="DI89" s="1"/>
      <c r="DJ89" s="1"/>
      <c r="DK89" s="1"/>
      <c r="DL89" s="1"/>
      <c r="DM89" s="1"/>
      <c r="DN89" s="1"/>
      <c r="DO89" s="1"/>
      <c r="DP89" s="1"/>
      <c r="DQ89" s="1"/>
      <c r="DR89" s="1"/>
      <c r="DS89" s="1"/>
      <c r="DT89" s="1"/>
      <c r="DU89" s="1"/>
      <c r="DV89" s="1"/>
      <c r="DW89" s="1"/>
      <c r="DX89" s="1"/>
      <c r="DY89" s="1"/>
      <c r="DZ89" s="1"/>
      <c r="EA89" s="1"/>
      <c r="EB89" s="1"/>
      <c r="EC89" s="1"/>
      <c r="ED89" s="1"/>
      <c r="EE89" s="1"/>
      <c r="EF89" s="1"/>
    </row>
    <row r="90" spans="1:136" ht="15" customHeight="1" x14ac:dyDescent="0.25">
      <c r="A90" s="20" t="s">
        <v>169</v>
      </c>
      <c r="B90" s="21">
        <v>50</v>
      </c>
      <c r="C90" s="22" t="str">
        <f>INDEX(rngUnitSettings,MATCH("Length",INDEX(rngUnitSettings,,1),0),2)</f>
        <v>mm</v>
      </c>
      <c r="D90" s="27" t="s">
        <v>170</v>
      </c>
      <c r="E90" s="55" t="s">
        <v>1795</v>
      </c>
      <c r="F90" s="1"/>
      <c r="G90" s="1"/>
      <c r="H90" s="21"/>
      <c r="I90" s="21"/>
      <c r="J90" s="21"/>
      <c r="K90" s="21"/>
      <c r="L90" s="21"/>
      <c r="M90" s="33" t="s">
        <v>72</v>
      </c>
      <c r="N90" s="43"/>
      <c r="O90" s="1"/>
      <c r="P90" s="22" t="str">
        <f>IF(INDEX(rngLoadCombinations,21,1)="","",INDEX(rngLoadCombinations,21,1))</f>
        <v/>
      </c>
      <c r="Q90" s="21">
        <v>0</v>
      </c>
      <c r="R90" s="33">
        <v>0</v>
      </c>
      <c r="S90" s="21">
        <v>0</v>
      </c>
      <c r="T90" s="1"/>
      <c r="U90" s="1"/>
      <c r="V90" s="1"/>
      <c r="W90" s="1"/>
      <c r="X90" s="1"/>
      <c r="Y90" s="1"/>
      <c r="Z90" s="1"/>
      <c r="AA90" s="1"/>
      <c r="AB90" s="1"/>
      <c r="AC90" s="1"/>
      <c r="AD90" s="1"/>
      <c r="AE90" s="1"/>
      <c r="AF90" s="1"/>
      <c r="AG90" s="1"/>
      <c r="AH90" s="1"/>
      <c r="AI90" s="1"/>
      <c r="AJ90" s="1"/>
      <c r="AK90" s="1"/>
      <c r="AL90" s="1"/>
      <c r="AM90" s="1"/>
      <c r="AN90" s="1"/>
      <c r="AO90" s="1"/>
      <c r="AP90" s="1"/>
      <c r="AQ90" s="1"/>
      <c r="AR90" s="1"/>
      <c r="AS90" s="1"/>
      <c r="AT90" s="1"/>
      <c r="AU90" s="1"/>
      <c r="AV90" s="1"/>
      <c r="AW90" s="1"/>
      <c r="AX90" s="1"/>
      <c r="AY90" s="1"/>
      <c r="AZ90" s="1"/>
      <c r="BA90" s="1"/>
      <c r="BB90" s="1"/>
      <c r="BC90" s="1"/>
      <c r="BD90" s="1"/>
      <c r="BE90" s="1"/>
      <c r="BF90" s="1"/>
      <c r="BG90" s="1"/>
      <c r="BH90" s="1"/>
      <c r="BI90" s="1"/>
      <c r="BJ90" s="1"/>
      <c r="BK90" s="1"/>
      <c r="BL90" s="1"/>
      <c r="BM90" s="1"/>
      <c r="BN90" s="1"/>
      <c r="BO90" s="1"/>
      <c r="BP90" s="1"/>
      <c r="BQ90" s="1"/>
      <c r="BR90" s="1"/>
      <c r="BS90" s="1"/>
      <c r="BT90" s="1"/>
      <c r="BU90" s="1"/>
      <c r="BV90" s="1"/>
      <c r="BW90" s="1"/>
      <c r="BX90" s="1"/>
      <c r="BY90" s="1"/>
      <c r="BZ90" s="1"/>
      <c r="CA90" s="1"/>
      <c r="CB90" s="1"/>
      <c r="CC90" s="1"/>
      <c r="CD90" s="1"/>
      <c r="CE90" s="1"/>
      <c r="CF90" s="1"/>
      <c r="CG90" s="1"/>
      <c r="CH90" s="1"/>
      <c r="CI90" s="1"/>
      <c r="CJ90" s="1"/>
      <c r="CK90" s="1"/>
      <c r="CL90" s="1"/>
      <c r="CM90" s="1"/>
      <c r="CN90" s="1"/>
      <c r="CO90" s="1"/>
      <c r="CP90" s="1"/>
      <c r="CQ90" s="1"/>
      <c r="CR90" s="1"/>
      <c r="CS90" s="1"/>
      <c r="CT90" s="1"/>
      <c r="CU90" s="1"/>
      <c r="CV90" s="1"/>
      <c r="CW90" s="1"/>
      <c r="CX90" s="1"/>
      <c r="CY90" s="1"/>
      <c r="CZ90" s="1"/>
      <c r="DA90" s="1"/>
      <c r="DB90" s="1"/>
      <c r="DC90" s="1"/>
      <c r="DD90" s="1"/>
      <c r="DE90" s="1"/>
      <c r="DF90" s="1"/>
      <c r="DG90" s="1"/>
      <c r="DH90" s="1"/>
      <c r="DI90" s="1"/>
      <c r="DJ90" s="1"/>
      <c r="DK90" s="1"/>
      <c r="DL90" s="1"/>
      <c r="DM90" s="1"/>
      <c r="DN90" s="1"/>
      <c r="DO90" s="1"/>
      <c r="DP90" s="1"/>
      <c r="DQ90" s="1"/>
      <c r="DR90" s="1"/>
      <c r="DS90" s="1"/>
      <c r="DT90" s="1"/>
      <c r="DU90" s="1"/>
      <c r="DV90" s="1"/>
      <c r="DW90" s="1"/>
      <c r="DX90" s="1"/>
      <c r="DY90" s="1"/>
      <c r="DZ90" s="1"/>
      <c r="EA90" s="1"/>
      <c r="EB90" s="1"/>
      <c r="EC90" s="1"/>
      <c r="ED90" s="1"/>
      <c r="EE90" s="1"/>
      <c r="EF90" s="1"/>
    </row>
    <row r="91" spans="1:136" ht="15" customHeight="1" x14ac:dyDescent="0.25">
      <c r="A91" s="20" t="s">
        <v>171</v>
      </c>
      <c r="B91" s="21">
        <v>0.2</v>
      </c>
      <c r="C91" s="22" t="s">
        <v>9</v>
      </c>
      <c r="D91" s="27" t="s">
        <v>172</v>
      </c>
      <c r="E91" s="55" t="s">
        <v>1795</v>
      </c>
      <c r="F91" s="1"/>
      <c r="G91" s="1"/>
      <c r="H91" s="21"/>
      <c r="I91" s="21"/>
      <c r="J91" s="21"/>
      <c r="K91" s="21"/>
      <c r="L91" s="21"/>
      <c r="M91" s="33" t="s">
        <v>72</v>
      </c>
      <c r="N91" s="43"/>
      <c r="O91" s="1"/>
      <c r="P91" s="22" t="str">
        <f>IF(INDEX(rngLoadCombinations,22,1)="","",INDEX(rngLoadCombinations,22,1))</f>
        <v/>
      </c>
      <c r="Q91" s="21">
        <v>0</v>
      </c>
      <c r="R91" s="33">
        <v>0</v>
      </c>
      <c r="S91" s="21">
        <v>0</v>
      </c>
      <c r="T91" s="1"/>
      <c r="U91" s="1"/>
      <c r="V91" s="1"/>
      <c r="W91" s="1"/>
      <c r="X91" s="1"/>
      <c r="Y91" s="1"/>
      <c r="Z91" s="1"/>
      <c r="AA91" s="1"/>
      <c r="AB91" s="1"/>
      <c r="AC91" s="1"/>
      <c r="AD91" s="1"/>
      <c r="AE91" s="1"/>
      <c r="AF91" s="1"/>
      <c r="AG91" s="1"/>
      <c r="AH91" s="1"/>
      <c r="AI91" s="1"/>
      <c r="AJ91" s="1"/>
      <c r="AK91" s="1"/>
      <c r="AL91" s="1"/>
      <c r="AM91" s="1"/>
      <c r="AN91" s="1"/>
      <c r="AO91" s="1"/>
      <c r="AP91" s="1"/>
      <c r="AQ91" s="1"/>
      <c r="AR91" s="1"/>
      <c r="AS91" s="1"/>
      <c r="AT91" s="1"/>
      <c r="AU91" s="1"/>
      <c r="AV91" s="1"/>
      <c r="AW91" s="1"/>
      <c r="AX91" s="1"/>
      <c r="AY91" s="1"/>
      <c r="AZ91" s="1"/>
      <c r="BA91" s="1"/>
      <c r="BB91" s="1"/>
      <c r="BC91" s="1"/>
      <c r="BD91" s="1"/>
      <c r="BE91" s="1"/>
      <c r="BF91" s="1"/>
      <c r="BG91" s="1"/>
      <c r="BH91" s="1"/>
      <c r="BI91" s="1"/>
      <c r="BJ91" s="1"/>
      <c r="BK91" s="1"/>
      <c r="BL91" s="1"/>
      <c r="BM91" s="1"/>
      <c r="BN91" s="1"/>
      <c r="BO91" s="1"/>
      <c r="BP91" s="1"/>
      <c r="BQ91" s="1"/>
      <c r="BR91" s="1"/>
      <c r="BS91" s="1"/>
      <c r="BT91" s="1"/>
      <c r="BU91" s="1"/>
      <c r="BV91" s="1"/>
      <c r="BW91" s="1"/>
      <c r="BX91" s="1"/>
      <c r="BY91" s="1"/>
      <c r="BZ91" s="1"/>
      <c r="CA91" s="1"/>
      <c r="CB91" s="1"/>
      <c r="CC91" s="1"/>
      <c r="CD91" s="1"/>
      <c r="CE91" s="1"/>
      <c r="CF91" s="1"/>
      <c r="CG91" s="1"/>
      <c r="CH91" s="1"/>
      <c r="CI91" s="1"/>
      <c r="CJ91" s="1"/>
      <c r="CK91" s="1"/>
      <c r="CL91" s="1"/>
      <c r="CM91" s="1"/>
      <c r="CN91" s="1"/>
      <c r="CO91" s="1"/>
      <c r="CP91" s="1"/>
      <c r="CQ91" s="1"/>
      <c r="CR91" s="1"/>
      <c r="CS91" s="1"/>
      <c r="CT91" s="1"/>
      <c r="CU91" s="1"/>
      <c r="CV91" s="1"/>
      <c r="CW91" s="1"/>
      <c r="CX91" s="1"/>
      <c r="CY91" s="1"/>
      <c r="CZ91" s="1"/>
      <c r="DA91" s="1"/>
      <c r="DB91" s="1"/>
      <c r="DC91" s="1"/>
      <c r="DD91" s="1"/>
      <c r="DE91" s="1"/>
      <c r="DF91" s="1"/>
      <c r="DG91" s="1"/>
      <c r="DH91" s="1"/>
      <c r="DI91" s="1"/>
      <c r="DJ91" s="1"/>
      <c r="DK91" s="1"/>
      <c r="DL91" s="1"/>
      <c r="DM91" s="1"/>
      <c r="DN91" s="1"/>
      <c r="DO91" s="1"/>
      <c r="DP91" s="1"/>
      <c r="DQ91" s="1"/>
      <c r="DR91" s="1"/>
      <c r="DS91" s="1"/>
      <c r="DT91" s="1"/>
      <c r="DU91" s="1"/>
      <c r="DV91" s="1"/>
      <c r="DW91" s="1"/>
      <c r="DX91" s="1"/>
      <c r="DY91" s="1"/>
      <c r="DZ91" s="1"/>
      <c r="EA91" s="1"/>
      <c r="EB91" s="1"/>
      <c r="EC91" s="1"/>
      <c r="ED91" s="1"/>
      <c r="EE91" s="1"/>
      <c r="EF91" s="1"/>
    </row>
    <row r="92" spans="1:136" ht="15" customHeight="1" x14ac:dyDescent="0.25">
      <c r="A92" s="20" t="s">
        <v>173</v>
      </c>
      <c r="B92" s="21" t="s">
        <v>174</v>
      </c>
      <c r="C92" s="22" t="s">
        <v>9</v>
      </c>
      <c r="D92" s="27" t="s">
        <v>175</v>
      </c>
      <c r="E92" s="55" t="s">
        <v>1795</v>
      </c>
      <c r="F92" s="1"/>
      <c r="G92" s="1"/>
      <c r="H92" s="21"/>
      <c r="I92" s="21"/>
      <c r="J92" s="21"/>
      <c r="K92" s="21"/>
      <c r="L92" s="21"/>
      <c r="M92" s="33" t="s">
        <v>72</v>
      </c>
      <c r="N92" s="43"/>
      <c r="O92" s="1"/>
      <c r="P92" s="22" t="str">
        <f>IF(INDEX(rngLoadCombinations,23,1)="","",INDEX(rngLoadCombinations,23,1))</f>
        <v/>
      </c>
      <c r="Q92" s="21">
        <v>0</v>
      </c>
      <c r="R92" s="33">
        <v>0</v>
      </c>
      <c r="S92" s="21">
        <v>0</v>
      </c>
      <c r="T92" s="1"/>
      <c r="U92" s="1"/>
      <c r="V92" s="1"/>
      <c r="W92" s="1"/>
      <c r="X92" s="1"/>
      <c r="Y92" s="1"/>
      <c r="Z92" s="1"/>
      <c r="AA92" s="1"/>
      <c r="AB92" s="1"/>
      <c r="AC92" s="1"/>
      <c r="AD92" s="1"/>
      <c r="AE92" s="1"/>
      <c r="AF92" s="1"/>
      <c r="AG92" s="1"/>
      <c r="AH92" s="1"/>
      <c r="AI92" s="1"/>
      <c r="AJ92" s="1"/>
      <c r="AK92" s="1"/>
      <c r="AL92" s="1"/>
      <c r="AM92" s="1"/>
      <c r="AN92" s="1"/>
      <c r="AO92" s="1"/>
      <c r="AP92" s="1"/>
      <c r="AQ92" s="1"/>
      <c r="AR92" s="1"/>
      <c r="AS92" s="1"/>
      <c r="AT92" s="1"/>
      <c r="AU92" s="1"/>
      <c r="AV92" s="1"/>
      <c r="AW92" s="1"/>
      <c r="AX92" s="1"/>
      <c r="AY92" s="1"/>
      <c r="AZ92" s="1"/>
      <c r="BA92" s="1"/>
      <c r="BB92" s="1"/>
      <c r="BC92" s="1"/>
      <c r="BD92" s="1"/>
      <c r="BE92" s="1"/>
      <c r="BF92" s="1"/>
      <c r="BG92" s="1"/>
      <c r="BH92" s="1"/>
      <c r="BI92" s="1"/>
      <c r="BJ92" s="1"/>
      <c r="BK92" s="1"/>
      <c r="BL92" s="1"/>
      <c r="BM92" s="1"/>
      <c r="BN92" s="1"/>
      <c r="BO92" s="1"/>
      <c r="BP92" s="1"/>
      <c r="BQ92" s="1"/>
      <c r="BR92" s="1"/>
      <c r="BS92" s="1"/>
      <c r="BT92" s="1"/>
      <c r="BU92" s="1"/>
      <c r="BV92" s="1"/>
      <c r="BW92" s="1"/>
      <c r="BX92" s="1"/>
      <c r="BY92" s="1"/>
      <c r="BZ92" s="1"/>
      <c r="CA92" s="1"/>
      <c r="CB92" s="1"/>
      <c r="CC92" s="1"/>
      <c r="CD92" s="1"/>
      <c r="CE92" s="1"/>
      <c r="CF92" s="1"/>
      <c r="CG92" s="1"/>
      <c r="CH92" s="1"/>
      <c r="CI92" s="1"/>
      <c r="CJ92" s="1"/>
      <c r="CK92" s="1"/>
      <c r="CL92" s="1"/>
      <c r="CM92" s="1"/>
      <c r="CN92" s="1"/>
      <c r="CO92" s="1"/>
      <c r="CP92" s="1"/>
      <c r="CQ92" s="1"/>
      <c r="CR92" s="1"/>
      <c r="CS92" s="1"/>
      <c r="CT92" s="1"/>
      <c r="CU92" s="1"/>
      <c r="CV92" s="1"/>
      <c r="CW92" s="1"/>
      <c r="CX92" s="1"/>
      <c r="CY92" s="1"/>
      <c r="CZ92" s="1"/>
      <c r="DA92" s="1"/>
      <c r="DB92" s="1"/>
      <c r="DC92" s="1"/>
      <c r="DD92" s="1"/>
      <c r="DE92" s="1"/>
      <c r="DF92" s="1"/>
      <c r="DG92" s="1"/>
      <c r="DH92" s="1"/>
      <c r="DI92" s="1"/>
      <c r="DJ92" s="1"/>
      <c r="DK92" s="1"/>
      <c r="DL92" s="1"/>
      <c r="DM92" s="1"/>
      <c r="DN92" s="1"/>
      <c r="DO92" s="1"/>
      <c r="DP92" s="1"/>
      <c r="DQ92" s="1"/>
      <c r="DR92" s="1"/>
      <c r="DS92" s="1"/>
      <c r="DT92" s="1"/>
      <c r="DU92" s="1"/>
      <c r="DV92" s="1"/>
      <c r="DW92" s="1"/>
      <c r="DX92" s="1"/>
      <c r="DY92" s="1"/>
      <c r="DZ92" s="1"/>
      <c r="EA92" s="1"/>
      <c r="EB92" s="1"/>
      <c r="EC92" s="1"/>
      <c r="ED92" s="1"/>
      <c r="EE92" s="1"/>
      <c r="EF92" s="1"/>
    </row>
    <row r="93" spans="1:136" ht="15" customHeight="1" x14ac:dyDescent="0.25">
      <c r="A93" s="20" t="s">
        <v>176</v>
      </c>
      <c r="B93" s="21" t="s">
        <v>177</v>
      </c>
      <c r="C93" s="22" t="s">
        <v>9</v>
      </c>
      <c r="D93" s="27" t="s">
        <v>178</v>
      </c>
      <c r="E93" s="55" t="s">
        <v>1795</v>
      </c>
      <c r="F93" s="1"/>
      <c r="G93" s="1"/>
      <c r="H93" s="21"/>
      <c r="I93" s="21"/>
      <c r="J93" s="21"/>
      <c r="K93" s="21"/>
      <c r="L93" s="21"/>
      <c r="M93" s="33" t="s">
        <v>72</v>
      </c>
      <c r="N93" s="43"/>
      <c r="O93" s="1"/>
      <c r="P93" s="22" t="str">
        <f>IF(INDEX(rngLoadCombinations,24,1)="","",INDEX(rngLoadCombinations,24,1))</f>
        <v/>
      </c>
      <c r="Q93" s="21">
        <v>0</v>
      </c>
      <c r="R93" s="33">
        <v>0</v>
      </c>
      <c r="S93" s="21">
        <v>0</v>
      </c>
      <c r="T93" s="1"/>
      <c r="U93" s="1"/>
      <c r="V93" s="1"/>
      <c r="W93" s="1"/>
      <c r="X93" s="1"/>
      <c r="Y93" s="1"/>
      <c r="Z93" s="1"/>
      <c r="AA93" s="1"/>
      <c r="AB93" s="1"/>
      <c r="AC93" s="1"/>
      <c r="AD93" s="1"/>
      <c r="AE93" s="1"/>
      <c r="AF93" s="1"/>
      <c r="AG93" s="1"/>
      <c r="AH93" s="1"/>
      <c r="AI93" s="1"/>
      <c r="AJ93" s="1"/>
      <c r="AK93" s="1"/>
      <c r="AL93" s="1"/>
      <c r="AM93" s="1"/>
      <c r="AN93" s="1"/>
      <c r="AO93" s="1"/>
      <c r="AP93" s="1"/>
      <c r="AQ93" s="1"/>
      <c r="AR93" s="1"/>
      <c r="AS93" s="1"/>
      <c r="AT93" s="1"/>
      <c r="AU93" s="1"/>
      <c r="AV93" s="1"/>
      <c r="AW93" s="1"/>
      <c r="AX93" s="1"/>
      <c r="AY93" s="1"/>
      <c r="AZ93" s="1"/>
      <c r="BA93" s="1"/>
      <c r="BB93" s="1"/>
      <c r="BC93" s="1"/>
      <c r="BD93" s="1"/>
      <c r="BE93" s="1"/>
      <c r="BF93" s="1"/>
      <c r="BG93" s="1"/>
      <c r="BH93" s="1"/>
      <c r="BI93" s="1"/>
      <c r="BJ93" s="1"/>
      <c r="BK93" s="1"/>
      <c r="BL93" s="1"/>
      <c r="BM93" s="1"/>
      <c r="BN93" s="1"/>
      <c r="BO93" s="1"/>
      <c r="BP93" s="1"/>
      <c r="BQ93" s="1"/>
      <c r="BR93" s="1"/>
      <c r="BS93" s="1"/>
      <c r="BT93" s="1"/>
      <c r="BU93" s="1"/>
      <c r="BV93" s="1"/>
      <c r="BW93" s="1"/>
      <c r="BX93" s="1"/>
      <c r="BY93" s="1"/>
      <c r="BZ93" s="1"/>
      <c r="CA93" s="1"/>
      <c r="CB93" s="1"/>
      <c r="CC93" s="1"/>
      <c r="CD93" s="1"/>
      <c r="CE93" s="1"/>
      <c r="CF93" s="1"/>
      <c r="CG93" s="1"/>
      <c r="CH93" s="1"/>
      <c r="CI93" s="1"/>
      <c r="CJ93" s="1"/>
      <c r="CK93" s="1"/>
      <c r="CL93" s="1"/>
      <c r="CM93" s="1"/>
      <c r="CN93" s="1"/>
      <c r="CO93" s="1"/>
      <c r="CP93" s="1"/>
      <c r="CQ93" s="1"/>
      <c r="CR93" s="1"/>
      <c r="CS93" s="1"/>
      <c r="CT93" s="1"/>
      <c r="CU93" s="1"/>
      <c r="CV93" s="1"/>
      <c r="CW93" s="1"/>
      <c r="CX93" s="1"/>
      <c r="CY93" s="1"/>
      <c r="CZ93" s="1"/>
      <c r="DA93" s="1"/>
      <c r="DB93" s="1"/>
      <c r="DC93" s="1"/>
      <c r="DD93" s="1"/>
      <c r="DE93" s="1"/>
      <c r="DF93" s="1"/>
      <c r="DG93" s="1"/>
      <c r="DH93" s="1"/>
      <c r="DI93" s="1"/>
      <c r="DJ93" s="1"/>
      <c r="DK93" s="1"/>
      <c r="DL93" s="1"/>
      <c r="DM93" s="1"/>
      <c r="DN93" s="1"/>
      <c r="DO93" s="1"/>
      <c r="DP93" s="1"/>
      <c r="DQ93" s="1"/>
      <c r="DR93" s="1"/>
      <c r="DS93" s="1"/>
      <c r="DT93" s="1"/>
      <c r="DU93" s="1"/>
      <c r="DV93" s="1"/>
      <c r="DW93" s="1"/>
      <c r="DX93" s="1"/>
      <c r="DY93" s="1"/>
      <c r="DZ93" s="1"/>
      <c r="EA93" s="1"/>
      <c r="EB93" s="1"/>
      <c r="EC93" s="1"/>
      <c r="ED93" s="1"/>
      <c r="EE93" s="1"/>
      <c r="EF93" s="1"/>
    </row>
    <row r="94" spans="1:136" ht="15" customHeight="1" x14ac:dyDescent="0.25">
      <c r="A94" s="20" t="s">
        <v>179</v>
      </c>
      <c r="B94" s="21" t="s">
        <v>180</v>
      </c>
      <c r="C94" s="22" t="s">
        <v>9</v>
      </c>
      <c r="D94" s="27" t="s">
        <v>181</v>
      </c>
      <c r="E94" s="55" t="s">
        <v>1795</v>
      </c>
      <c r="F94" s="1"/>
      <c r="G94" s="1"/>
      <c r="H94" s="21"/>
      <c r="I94" s="21"/>
      <c r="J94" s="21"/>
      <c r="K94" s="21"/>
      <c r="L94" s="21"/>
      <c r="M94" s="33" t="s">
        <v>72</v>
      </c>
      <c r="N94" s="43"/>
      <c r="O94" s="1"/>
      <c r="P94" s="22" t="str">
        <f>IF(INDEX(rngLoadCombinations,25,1)="","",INDEX(rngLoadCombinations,25,1))</f>
        <v/>
      </c>
      <c r="Q94" s="21">
        <v>0</v>
      </c>
      <c r="R94" s="33">
        <v>0</v>
      </c>
      <c r="S94" s="21">
        <v>0</v>
      </c>
      <c r="T94" s="1"/>
      <c r="U94" s="1"/>
      <c r="V94" s="1"/>
      <c r="W94" s="1"/>
      <c r="X94" s="1"/>
      <c r="Y94" s="1"/>
      <c r="Z94" s="1"/>
      <c r="AA94" s="1"/>
      <c r="AB94" s="1"/>
      <c r="AC94" s="1"/>
      <c r="AD94" s="1"/>
      <c r="AE94" s="1"/>
      <c r="AF94" s="1"/>
      <c r="AG94" s="1"/>
      <c r="AH94" s="1"/>
      <c r="AI94" s="1"/>
      <c r="AJ94" s="1"/>
      <c r="AK94" s="1"/>
      <c r="AL94" s="1"/>
      <c r="AM94" s="1"/>
      <c r="AN94" s="1"/>
      <c r="AO94" s="1"/>
      <c r="AP94" s="1"/>
      <c r="AQ94" s="1"/>
      <c r="AR94" s="1"/>
      <c r="AS94" s="1"/>
      <c r="AT94" s="1"/>
      <c r="AU94" s="1"/>
      <c r="AV94" s="1"/>
      <c r="AW94" s="1"/>
      <c r="AX94" s="1"/>
      <c r="AY94" s="1"/>
      <c r="AZ94" s="1"/>
      <c r="BA94" s="1"/>
      <c r="BB94" s="1"/>
      <c r="BC94" s="1"/>
      <c r="BD94" s="1"/>
      <c r="BE94" s="1"/>
      <c r="BF94" s="1"/>
      <c r="BG94" s="1"/>
      <c r="BH94" s="1"/>
      <c r="BI94" s="1"/>
      <c r="BJ94" s="1"/>
      <c r="BK94" s="1"/>
      <c r="BL94" s="1"/>
      <c r="BM94" s="1"/>
      <c r="BN94" s="1"/>
      <c r="BO94" s="1"/>
      <c r="BP94" s="1"/>
      <c r="BQ94" s="1"/>
      <c r="BR94" s="1"/>
      <c r="BS94" s="1"/>
      <c r="BT94" s="1"/>
      <c r="BU94" s="1"/>
      <c r="BV94" s="1"/>
      <c r="BW94" s="1"/>
      <c r="BX94" s="1"/>
      <c r="BY94" s="1"/>
      <c r="BZ94" s="1"/>
      <c r="CA94" s="1"/>
      <c r="CB94" s="1"/>
      <c r="CC94" s="1"/>
      <c r="CD94" s="1"/>
      <c r="CE94" s="1"/>
      <c r="CF94" s="1"/>
      <c r="CG94" s="1"/>
      <c r="CH94" s="1"/>
      <c r="CI94" s="1"/>
      <c r="CJ94" s="1"/>
      <c r="CK94" s="1"/>
      <c r="CL94" s="1"/>
      <c r="CM94" s="1"/>
      <c r="CN94" s="1"/>
      <c r="CO94" s="1"/>
      <c r="CP94" s="1"/>
      <c r="CQ94" s="1"/>
      <c r="CR94" s="1"/>
      <c r="CS94" s="1"/>
      <c r="CT94" s="1"/>
      <c r="CU94" s="1"/>
      <c r="CV94" s="1"/>
      <c r="CW94" s="1"/>
      <c r="CX94" s="1"/>
      <c r="CY94" s="1"/>
      <c r="CZ94" s="1"/>
      <c r="DA94" s="1"/>
      <c r="DB94" s="1"/>
      <c r="DC94" s="1"/>
      <c r="DD94" s="1"/>
      <c r="DE94" s="1"/>
      <c r="DF94" s="1"/>
      <c r="DG94" s="1"/>
      <c r="DH94" s="1"/>
      <c r="DI94" s="1"/>
      <c r="DJ94" s="1"/>
      <c r="DK94" s="1"/>
      <c r="DL94" s="1"/>
      <c r="DM94" s="1"/>
      <c r="DN94" s="1"/>
      <c r="DO94" s="1"/>
      <c r="DP94" s="1"/>
      <c r="DQ94" s="1"/>
      <c r="DR94" s="1"/>
      <c r="DS94" s="1"/>
      <c r="DT94" s="1"/>
      <c r="DU94" s="1"/>
      <c r="DV94" s="1"/>
      <c r="DW94" s="1"/>
      <c r="DX94" s="1"/>
      <c r="DY94" s="1"/>
      <c r="DZ94" s="1"/>
      <c r="EA94" s="1"/>
      <c r="EB94" s="1"/>
      <c r="EC94" s="1"/>
      <c r="ED94" s="1"/>
      <c r="EE94" s="1"/>
      <c r="EF94" s="1"/>
    </row>
    <row r="95" spans="1:136" ht="15" customHeight="1" x14ac:dyDescent="0.25">
      <c r="A95" s="20"/>
      <c r="B95" s="22"/>
      <c r="C95" s="22"/>
      <c r="D95" s="27"/>
      <c r="E95" s="22"/>
      <c r="F95" s="1"/>
      <c r="G95" s="1"/>
      <c r="H95" s="21"/>
      <c r="I95" s="21"/>
      <c r="J95" s="21"/>
      <c r="K95" s="21"/>
      <c r="L95" s="21"/>
      <c r="M95" s="33" t="s">
        <v>72</v>
      </c>
      <c r="N95" s="43"/>
      <c r="O95" s="1"/>
      <c r="P95" s="22" t="str">
        <f>IF(INDEX(rngLoadCombinations,26,1)="","",INDEX(rngLoadCombinations,26,1))</f>
        <v/>
      </c>
      <c r="Q95" s="21">
        <v>0</v>
      </c>
      <c r="R95" s="33">
        <v>0</v>
      </c>
      <c r="S95" s="21">
        <v>0</v>
      </c>
      <c r="T95" s="1"/>
      <c r="U95" s="1"/>
      <c r="V95" s="1"/>
      <c r="W95" s="1"/>
      <c r="X95" s="1"/>
      <c r="Y95" s="1"/>
      <c r="Z95" s="1"/>
      <c r="AA95" s="1"/>
      <c r="AB95" s="1"/>
      <c r="AC95" s="1"/>
      <c r="AD95" s="1"/>
      <c r="AE95" s="1"/>
      <c r="AF95" s="1"/>
      <c r="AG95" s="1"/>
      <c r="AH95" s="1"/>
      <c r="AI95" s="1"/>
      <c r="AJ95" s="1"/>
      <c r="AK95" s="1"/>
      <c r="AL95" s="1"/>
      <c r="AM95" s="1"/>
      <c r="AN95" s="1"/>
      <c r="AO95" s="1"/>
      <c r="AP95" s="1"/>
      <c r="AQ95" s="1"/>
      <c r="AR95" s="1"/>
      <c r="AS95" s="1"/>
      <c r="AT95" s="1"/>
      <c r="AU95" s="1"/>
      <c r="AV95" s="1"/>
      <c r="AW95" s="1"/>
      <c r="AX95" s="1"/>
      <c r="AY95" s="1"/>
      <c r="AZ95" s="1"/>
      <c r="BA95" s="1"/>
      <c r="BB95" s="1"/>
      <c r="BC95" s="1"/>
      <c r="BD95" s="1"/>
      <c r="BE95" s="1"/>
      <c r="BF95" s="1"/>
      <c r="BG95" s="1"/>
      <c r="BH95" s="1"/>
      <c r="BI95" s="1"/>
      <c r="BJ95" s="1"/>
      <c r="BK95" s="1"/>
      <c r="BL95" s="1"/>
      <c r="BM95" s="1"/>
      <c r="BN95" s="1"/>
      <c r="BO95" s="1"/>
      <c r="BP95" s="1"/>
      <c r="BQ95" s="1"/>
      <c r="BR95" s="1"/>
      <c r="BS95" s="1"/>
      <c r="BT95" s="1"/>
      <c r="BU95" s="1"/>
      <c r="BV95" s="1"/>
      <c r="BW95" s="1"/>
      <c r="BX95" s="1"/>
      <c r="BY95" s="1"/>
      <c r="BZ95" s="1"/>
      <c r="CA95" s="1"/>
      <c r="CB95" s="1"/>
      <c r="CC95" s="1"/>
      <c r="CD95" s="1"/>
      <c r="CE95" s="1"/>
      <c r="CF95" s="1"/>
      <c r="CG95" s="1"/>
      <c r="CH95" s="1"/>
      <c r="CI95" s="1"/>
      <c r="CJ95" s="1"/>
      <c r="CK95" s="1"/>
      <c r="CL95" s="1"/>
      <c r="CM95" s="1"/>
      <c r="CN95" s="1"/>
      <c r="CO95" s="1"/>
      <c r="CP95" s="1"/>
      <c r="CQ95" s="1"/>
      <c r="CR95" s="1"/>
      <c r="CS95" s="1"/>
      <c r="CT95" s="1"/>
      <c r="CU95" s="1"/>
      <c r="CV95" s="1"/>
      <c r="CW95" s="1"/>
      <c r="CX95" s="1"/>
      <c r="CY95" s="1"/>
      <c r="CZ95" s="1"/>
      <c r="DA95" s="1"/>
      <c r="DB95" s="1"/>
      <c r="DC95" s="1"/>
      <c r="DD95" s="1"/>
      <c r="DE95" s="1"/>
      <c r="DF95" s="1"/>
      <c r="DG95" s="1"/>
      <c r="DH95" s="1"/>
      <c r="DI95" s="1"/>
      <c r="DJ95" s="1"/>
      <c r="DK95" s="1"/>
      <c r="DL95" s="1"/>
      <c r="DM95" s="1"/>
      <c r="DN95" s="1"/>
      <c r="DO95" s="1"/>
      <c r="DP95" s="1"/>
      <c r="DQ95" s="1"/>
      <c r="DR95" s="1"/>
      <c r="DS95" s="1"/>
      <c r="DT95" s="1"/>
      <c r="DU95" s="1"/>
      <c r="DV95" s="1"/>
      <c r="DW95" s="1"/>
      <c r="DX95" s="1"/>
      <c r="DY95" s="1"/>
      <c r="DZ95" s="1"/>
      <c r="EA95" s="1"/>
      <c r="EB95" s="1"/>
      <c r="EC95" s="1"/>
      <c r="ED95" s="1"/>
      <c r="EE95" s="1"/>
      <c r="EF95" s="1"/>
    </row>
    <row r="96" spans="1:136" ht="15" customHeight="1" x14ac:dyDescent="0.25">
      <c r="A96" s="17" t="s">
        <v>182</v>
      </c>
      <c r="B96" s="18"/>
      <c r="C96" s="18"/>
      <c r="D96" s="26"/>
      <c r="E96" s="18"/>
      <c r="F96" s="1"/>
      <c r="G96" s="1"/>
      <c r="H96" s="21"/>
      <c r="I96" s="21"/>
      <c r="J96" s="21"/>
      <c r="K96" s="21"/>
      <c r="L96" s="21"/>
      <c r="M96" s="33" t="s">
        <v>72</v>
      </c>
      <c r="N96" s="43"/>
      <c r="O96" s="1"/>
      <c r="P96" s="22" t="str">
        <f>IF(INDEX(rngLoadCombinations,27,1)="","",INDEX(rngLoadCombinations,27,1))</f>
        <v/>
      </c>
      <c r="Q96" s="21">
        <v>0</v>
      </c>
      <c r="R96" s="33">
        <v>0</v>
      </c>
      <c r="S96" s="21">
        <v>0</v>
      </c>
      <c r="T96" s="1"/>
      <c r="U96" s="1"/>
      <c r="V96" s="1"/>
      <c r="W96" s="1"/>
      <c r="X96" s="1"/>
      <c r="Y96" s="1"/>
      <c r="Z96" s="1"/>
      <c r="AA96" s="1"/>
      <c r="AB96" s="1"/>
      <c r="AC96" s="1"/>
      <c r="AD96" s="1"/>
      <c r="AE96" s="1"/>
      <c r="AF96" s="1"/>
      <c r="AG96" s="1"/>
      <c r="AH96" s="1"/>
      <c r="AI96" s="1"/>
      <c r="AJ96" s="1"/>
      <c r="AK96" s="1"/>
      <c r="AL96" s="1"/>
      <c r="AM96" s="1"/>
      <c r="AN96" s="1"/>
      <c r="AO96" s="1"/>
      <c r="AP96" s="1"/>
      <c r="AQ96" s="1"/>
      <c r="AR96" s="1"/>
      <c r="AS96" s="1"/>
      <c r="AT96" s="1"/>
      <c r="AU96" s="1"/>
      <c r="AV96" s="1"/>
      <c r="AW96" s="1"/>
      <c r="AX96" s="1"/>
      <c r="AY96" s="1"/>
      <c r="AZ96" s="1"/>
      <c r="BA96" s="1"/>
      <c r="BB96" s="1"/>
      <c r="BC96" s="1"/>
      <c r="BD96" s="1"/>
      <c r="BE96" s="1"/>
      <c r="BF96" s="1"/>
      <c r="BG96" s="1"/>
      <c r="BH96" s="1"/>
      <c r="BI96" s="1"/>
      <c r="BJ96" s="1"/>
      <c r="BK96" s="1"/>
      <c r="BL96" s="1"/>
      <c r="BM96" s="1"/>
      <c r="BN96" s="1"/>
      <c r="BO96" s="1"/>
      <c r="BP96" s="1"/>
      <c r="BQ96" s="1"/>
      <c r="BR96" s="1"/>
      <c r="BS96" s="1"/>
      <c r="BT96" s="1"/>
      <c r="BU96" s="1"/>
      <c r="BV96" s="1"/>
      <c r="BW96" s="1"/>
      <c r="BX96" s="1"/>
      <c r="BY96" s="1"/>
      <c r="BZ96" s="1"/>
      <c r="CA96" s="1"/>
      <c r="CB96" s="1"/>
      <c r="CC96" s="1"/>
      <c r="CD96" s="1"/>
      <c r="CE96" s="1"/>
      <c r="CF96" s="1"/>
      <c r="CG96" s="1"/>
      <c r="CH96" s="1"/>
      <c r="CI96" s="1"/>
      <c r="CJ96" s="1"/>
      <c r="CK96" s="1"/>
      <c r="CL96" s="1"/>
      <c r="CM96" s="1"/>
      <c r="CN96" s="1"/>
      <c r="CO96" s="1"/>
      <c r="CP96" s="1"/>
      <c r="CQ96" s="1"/>
      <c r="CR96" s="1"/>
      <c r="CS96" s="1"/>
      <c r="CT96" s="1"/>
      <c r="CU96" s="1"/>
      <c r="CV96" s="1"/>
      <c r="CW96" s="1"/>
      <c r="CX96" s="1"/>
      <c r="CY96" s="1"/>
      <c r="CZ96" s="1"/>
      <c r="DA96" s="1"/>
      <c r="DB96" s="1"/>
      <c r="DC96" s="1"/>
      <c r="DD96" s="1"/>
      <c r="DE96" s="1"/>
      <c r="DF96" s="1"/>
      <c r="DG96" s="1"/>
      <c r="DH96" s="1"/>
      <c r="DI96" s="1"/>
      <c r="DJ96" s="1"/>
      <c r="DK96" s="1"/>
      <c r="DL96" s="1"/>
      <c r="DM96" s="1"/>
      <c r="DN96" s="1"/>
      <c r="DO96" s="1"/>
      <c r="DP96" s="1"/>
      <c r="DQ96" s="1"/>
      <c r="DR96" s="1"/>
      <c r="DS96" s="1"/>
      <c r="DT96" s="1"/>
      <c r="DU96" s="1"/>
      <c r="DV96" s="1"/>
      <c r="DW96" s="1"/>
      <c r="DX96" s="1"/>
      <c r="DY96" s="1"/>
      <c r="DZ96" s="1"/>
      <c r="EA96" s="1"/>
      <c r="EB96" s="1"/>
      <c r="EC96" s="1"/>
      <c r="ED96" s="1"/>
      <c r="EE96" s="1"/>
      <c r="EF96" s="1"/>
    </row>
    <row r="97" spans="1:136" ht="15" customHeight="1" x14ac:dyDescent="0.25">
      <c r="A97" s="24" t="s">
        <v>53</v>
      </c>
      <c r="B97" s="25"/>
      <c r="C97" s="25"/>
      <c r="D97" s="28"/>
      <c r="E97" s="25"/>
      <c r="F97" s="1"/>
      <c r="G97" s="1"/>
      <c r="H97" s="21"/>
      <c r="I97" s="21"/>
      <c r="J97" s="21"/>
      <c r="K97" s="21"/>
      <c r="L97" s="21"/>
      <c r="M97" s="33" t="s">
        <v>72</v>
      </c>
      <c r="N97" s="43"/>
      <c r="O97" s="1"/>
      <c r="P97" s="22" t="str">
        <f>IF(INDEX(rngLoadCombinations,28,1)="","",INDEX(rngLoadCombinations,28,1))</f>
        <v/>
      </c>
      <c r="Q97" s="21">
        <v>0</v>
      </c>
      <c r="R97" s="33">
        <v>0</v>
      </c>
      <c r="S97" s="21">
        <v>0</v>
      </c>
      <c r="T97" s="1"/>
      <c r="U97" s="1"/>
      <c r="V97" s="1"/>
      <c r="W97" s="1"/>
      <c r="X97" s="1"/>
      <c r="Y97" s="1"/>
      <c r="Z97" s="1"/>
      <c r="AA97" s="1"/>
      <c r="AB97" s="1"/>
      <c r="AC97" s="1"/>
      <c r="AD97" s="1"/>
      <c r="AE97" s="1"/>
      <c r="AF97" s="1"/>
      <c r="AG97" s="1"/>
      <c r="AH97" s="1"/>
      <c r="AI97" s="1"/>
      <c r="AJ97" s="1"/>
      <c r="AK97" s="1"/>
      <c r="AL97" s="1"/>
      <c r="AM97" s="1"/>
      <c r="AN97" s="1"/>
      <c r="AO97" s="1"/>
      <c r="AP97" s="1"/>
      <c r="AQ97" s="1"/>
      <c r="AR97" s="1"/>
      <c r="AS97" s="1"/>
      <c r="AT97" s="1"/>
      <c r="AU97" s="1"/>
      <c r="AV97" s="1"/>
      <c r="AW97" s="1"/>
      <c r="AX97" s="1"/>
      <c r="AY97" s="1"/>
      <c r="AZ97" s="1"/>
      <c r="BA97" s="1"/>
      <c r="BB97" s="1"/>
      <c r="BC97" s="1"/>
      <c r="BD97" s="1"/>
      <c r="BE97" s="1"/>
      <c r="BF97" s="1"/>
      <c r="BG97" s="1"/>
      <c r="BH97" s="1"/>
      <c r="BI97" s="1"/>
      <c r="BJ97" s="1"/>
      <c r="BK97" s="1"/>
      <c r="BL97" s="1"/>
      <c r="BM97" s="1"/>
      <c r="BN97" s="1"/>
      <c r="BO97" s="1"/>
      <c r="BP97" s="1"/>
      <c r="BQ97" s="1"/>
      <c r="BR97" s="1"/>
      <c r="BS97" s="1"/>
      <c r="BT97" s="1"/>
      <c r="BU97" s="1"/>
      <c r="BV97" s="1"/>
      <c r="BW97" s="1"/>
      <c r="BX97" s="1"/>
      <c r="BY97" s="1"/>
      <c r="BZ97" s="1"/>
      <c r="CA97" s="1"/>
      <c r="CB97" s="1"/>
      <c r="CC97" s="1"/>
      <c r="CD97" s="1"/>
      <c r="CE97" s="1"/>
      <c r="CF97" s="1"/>
      <c r="CG97" s="1"/>
      <c r="CH97" s="1"/>
      <c r="CI97" s="1"/>
      <c r="CJ97" s="1"/>
      <c r="CK97" s="1"/>
      <c r="CL97" s="1"/>
      <c r="CM97" s="1"/>
      <c r="CN97" s="1"/>
      <c r="CO97" s="1"/>
      <c r="CP97" s="1"/>
      <c r="CQ97" s="1"/>
      <c r="CR97" s="1"/>
      <c r="CS97" s="1"/>
      <c r="CT97" s="1"/>
      <c r="CU97" s="1"/>
      <c r="CV97" s="1"/>
      <c r="CW97" s="1"/>
      <c r="CX97" s="1"/>
      <c r="CY97" s="1"/>
      <c r="CZ97" s="1"/>
      <c r="DA97" s="1"/>
      <c r="DB97" s="1"/>
      <c r="DC97" s="1"/>
      <c r="DD97" s="1"/>
      <c r="DE97" s="1"/>
      <c r="DF97" s="1"/>
      <c r="DG97" s="1"/>
      <c r="DH97" s="1"/>
      <c r="DI97" s="1"/>
      <c r="DJ97" s="1"/>
      <c r="DK97" s="1"/>
      <c r="DL97" s="1"/>
      <c r="DM97" s="1"/>
      <c r="DN97" s="1"/>
      <c r="DO97" s="1"/>
      <c r="DP97" s="1"/>
      <c r="DQ97" s="1"/>
      <c r="DR97" s="1"/>
      <c r="DS97" s="1"/>
      <c r="DT97" s="1"/>
      <c r="DU97" s="1"/>
      <c r="DV97" s="1"/>
      <c r="DW97" s="1"/>
      <c r="DX97" s="1"/>
      <c r="DY97" s="1"/>
      <c r="DZ97" s="1"/>
      <c r="EA97" s="1"/>
      <c r="EB97" s="1"/>
      <c r="EC97" s="1"/>
      <c r="ED97" s="1"/>
      <c r="EE97" s="1"/>
      <c r="EF97" s="1"/>
    </row>
    <row r="98" spans="1:136" ht="15" customHeight="1" x14ac:dyDescent="0.25">
      <c r="A98" s="20" t="s">
        <v>183</v>
      </c>
      <c r="B98" s="21" t="s">
        <v>184</v>
      </c>
      <c r="C98" s="22" t="s">
        <v>9</v>
      </c>
      <c r="D98" s="27" t="s">
        <v>185</v>
      </c>
      <c r="E98" s="55" t="s">
        <v>1795</v>
      </c>
      <c r="F98" s="1"/>
      <c r="G98" s="1"/>
      <c r="H98" s="21"/>
      <c r="I98" s="21"/>
      <c r="J98" s="21"/>
      <c r="K98" s="21"/>
      <c r="L98" s="21"/>
      <c r="M98" s="33" t="s">
        <v>72</v>
      </c>
      <c r="N98" s="43"/>
      <c r="O98" s="1"/>
      <c r="P98" s="22" t="str">
        <f>IF(INDEX(rngLoadCombinations,29,1)="","",INDEX(rngLoadCombinations,29,1))</f>
        <v/>
      </c>
      <c r="Q98" s="21">
        <v>0</v>
      </c>
      <c r="R98" s="33">
        <v>0</v>
      </c>
      <c r="S98" s="21">
        <v>0</v>
      </c>
      <c r="T98" s="1"/>
      <c r="U98" s="1"/>
      <c r="V98" s="1"/>
      <c r="W98" s="1"/>
      <c r="X98" s="1"/>
      <c r="Y98" s="1"/>
      <c r="Z98" s="1"/>
      <c r="AA98" s="1"/>
      <c r="AB98" s="1"/>
      <c r="AC98" s="1"/>
      <c r="AD98" s="1"/>
      <c r="AE98" s="1"/>
      <c r="AF98" s="1"/>
      <c r="AG98" s="1"/>
      <c r="AH98" s="1"/>
      <c r="AI98" s="1"/>
      <c r="AJ98" s="1"/>
      <c r="AK98" s="1"/>
      <c r="AL98" s="1"/>
      <c r="AM98" s="1"/>
      <c r="AN98" s="1"/>
      <c r="AO98" s="1"/>
      <c r="AP98" s="1"/>
      <c r="AQ98" s="1"/>
      <c r="AR98" s="1"/>
      <c r="AS98" s="1"/>
      <c r="AT98" s="1"/>
      <c r="AU98" s="1"/>
      <c r="AV98" s="1"/>
      <c r="AW98" s="1"/>
      <c r="AX98" s="1"/>
      <c r="AY98" s="1"/>
      <c r="AZ98" s="1"/>
      <c r="BA98" s="1"/>
      <c r="BB98" s="1"/>
      <c r="BC98" s="1"/>
      <c r="BD98" s="1"/>
      <c r="BE98" s="1"/>
      <c r="BF98" s="1"/>
      <c r="BG98" s="1"/>
      <c r="BH98" s="1"/>
      <c r="BI98" s="1"/>
      <c r="BJ98" s="1"/>
      <c r="BK98" s="1"/>
      <c r="BL98" s="1"/>
      <c r="BM98" s="1"/>
      <c r="BN98" s="1"/>
      <c r="BO98" s="1"/>
      <c r="BP98" s="1"/>
      <c r="BQ98" s="1"/>
      <c r="BR98" s="1"/>
      <c r="BS98" s="1"/>
      <c r="BT98" s="1"/>
      <c r="BU98" s="1"/>
      <c r="BV98" s="1"/>
      <c r="BW98" s="1"/>
      <c r="BX98" s="1"/>
      <c r="BY98" s="1"/>
      <c r="BZ98" s="1"/>
      <c r="CA98" s="1"/>
      <c r="CB98" s="1"/>
      <c r="CC98" s="1"/>
      <c r="CD98" s="1"/>
      <c r="CE98" s="1"/>
      <c r="CF98" s="1"/>
      <c r="CG98" s="1"/>
      <c r="CH98" s="1"/>
      <c r="CI98" s="1"/>
      <c r="CJ98" s="1"/>
      <c r="CK98" s="1"/>
      <c r="CL98" s="1"/>
      <c r="CM98" s="1"/>
      <c r="CN98" s="1"/>
      <c r="CO98" s="1"/>
      <c r="CP98" s="1"/>
      <c r="CQ98" s="1"/>
      <c r="CR98" s="1"/>
      <c r="CS98" s="1"/>
      <c r="CT98" s="1"/>
      <c r="CU98" s="1"/>
      <c r="CV98" s="1"/>
      <c r="CW98" s="1"/>
      <c r="CX98" s="1"/>
      <c r="CY98" s="1"/>
      <c r="CZ98" s="1"/>
      <c r="DA98" s="1"/>
      <c r="DB98" s="1"/>
      <c r="DC98" s="1"/>
      <c r="DD98" s="1"/>
      <c r="DE98" s="1"/>
      <c r="DF98" s="1"/>
      <c r="DG98" s="1"/>
      <c r="DH98" s="1"/>
      <c r="DI98" s="1"/>
      <c r="DJ98" s="1"/>
      <c r="DK98" s="1"/>
      <c r="DL98" s="1"/>
      <c r="DM98" s="1"/>
      <c r="DN98" s="1"/>
      <c r="DO98" s="1"/>
      <c r="DP98" s="1"/>
      <c r="DQ98" s="1"/>
      <c r="DR98" s="1"/>
      <c r="DS98" s="1"/>
      <c r="DT98" s="1"/>
      <c r="DU98" s="1"/>
      <c r="DV98" s="1"/>
      <c r="DW98" s="1"/>
      <c r="DX98" s="1"/>
      <c r="DY98" s="1"/>
      <c r="DZ98" s="1"/>
      <c r="EA98" s="1"/>
      <c r="EB98" s="1"/>
      <c r="EC98" s="1"/>
      <c r="ED98" s="1"/>
      <c r="EE98" s="1"/>
      <c r="EF98" s="1"/>
    </row>
    <row r="99" spans="1:136" ht="15" customHeight="1" x14ac:dyDescent="0.25">
      <c r="A99" s="20" t="s">
        <v>186</v>
      </c>
      <c r="B99" s="21" t="s">
        <v>187</v>
      </c>
      <c r="C99" s="22" t="s">
        <v>9</v>
      </c>
      <c r="D99" s="27" t="s">
        <v>188</v>
      </c>
      <c r="E99" s="55" t="s">
        <v>1795</v>
      </c>
      <c r="F99" s="1"/>
      <c r="G99" s="1"/>
      <c r="H99" s="21"/>
      <c r="I99" s="21"/>
      <c r="J99" s="21"/>
      <c r="K99" s="21"/>
      <c r="L99" s="21"/>
      <c r="M99" s="33" t="s">
        <v>72</v>
      </c>
      <c r="N99" s="43"/>
      <c r="O99" s="1"/>
      <c r="P99" s="22" t="str">
        <f>IF(INDEX(rngLoadCombinations,30,1)="","",INDEX(rngLoadCombinations,30,1))</f>
        <v/>
      </c>
      <c r="Q99" s="21">
        <v>0</v>
      </c>
      <c r="R99" s="33">
        <v>0</v>
      </c>
      <c r="S99" s="21">
        <v>0</v>
      </c>
      <c r="T99" s="1"/>
      <c r="U99" s="1"/>
      <c r="V99" s="1"/>
      <c r="W99" s="1"/>
      <c r="X99" s="1"/>
      <c r="Y99" s="1"/>
      <c r="Z99" s="1"/>
      <c r="AA99" s="1"/>
      <c r="AB99" s="1"/>
      <c r="AC99" s="1"/>
      <c r="AD99" s="1"/>
      <c r="AE99" s="1"/>
      <c r="AF99" s="1"/>
      <c r="AG99" s="1"/>
      <c r="AH99" s="1"/>
      <c r="AI99" s="1"/>
      <c r="AJ99" s="1"/>
      <c r="AK99" s="1"/>
      <c r="AL99" s="1"/>
      <c r="AM99" s="1"/>
      <c r="AN99" s="1"/>
      <c r="AO99" s="1"/>
      <c r="AP99" s="1"/>
      <c r="AQ99" s="1"/>
      <c r="AR99" s="1"/>
      <c r="AS99" s="1"/>
      <c r="AT99" s="1"/>
      <c r="AU99" s="1"/>
      <c r="AV99" s="1"/>
      <c r="AW99" s="1"/>
      <c r="AX99" s="1"/>
      <c r="AY99" s="1"/>
      <c r="AZ99" s="1"/>
      <c r="BA99" s="1"/>
      <c r="BB99" s="1"/>
      <c r="BC99" s="1"/>
      <c r="BD99" s="1"/>
      <c r="BE99" s="1"/>
      <c r="BF99" s="1"/>
      <c r="BG99" s="1"/>
      <c r="BH99" s="1"/>
      <c r="BI99" s="1"/>
      <c r="BJ99" s="1"/>
      <c r="BK99" s="1"/>
      <c r="BL99" s="1"/>
      <c r="BM99" s="1"/>
      <c r="BN99" s="1"/>
      <c r="BO99" s="1"/>
      <c r="BP99" s="1"/>
      <c r="BQ99" s="1"/>
      <c r="BR99" s="1"/>
      <c r="BS99" s="1"/>
      <c r="BT99" s="1"/>
      <c r="BU99" s="1"/>
      <c r="BV99" s="1"/>
      <c r="BW99" s="1"/>
      <c r="BX99" s="1"/>
      <c r="BY99" s="1"/>
      <c r="BZ99" s="1"/>
      <c r="CA99" s="1"/>
      <c r="CB99" s="1"/>
      <c r="CC99" s="1"/>
      <c r="CD99" s="1"/>
      <c r="CE99" s="1"/>
      <c r="CF99" s="1"/>
      <c r="CG99" s="1"/>
      <c r="CH99" s="1"/>
      <c r="CI99" s="1"/>
      <c r="CJ99" s="1"/>
      <c r="CK99" s="1"/>
      <c r="CL99" s="1"/>
      <c r="CM99" s="1"/>
      <c r="CN99" s="1"/>
      <c r="CO99" s="1"/>
      <c r="CP99" s="1"/>
      <c r="CQ99" s="1"/>
      <c r="CR99" s="1"/>
      <c r="CS99" s="1"/>
      <c r="CT99" s="1"/>
      <c r="CU99" s="1"/>
      <c r="CV99" s="1"/>
      <c r="CW99" s="1"/>
      <c r="CX99" s="1"/>
      <c r="CY99" s="1"/>
      <c r="CZ99" s="1"/>
      <c r="DA99" s="1"/>
      <c r="DB99" s="1"/>
      <c r="DC99" s="1"/>
      <c r="DD99" s="1"/>
      <c r="DE99" s="1"/>
      <c r="DF99" s="1"/>
      <c r="DG99" s="1"/>
      <c r="DH99" s="1"/>
      <c r="DI99" s="1"/>
      <c r="DJ99" s="1"/>
      <c r="DK99" s="1"/>
      <c r="DL99" s="1"/>
      <c r="DM99" s="1"/>
      <c r="DN99" s="1"/>
      <c r="DO99" s="1"/>
      <c r="DP99" s="1"/>
      <c r="DQ99" s="1"/>
      <c r="DR99" s="1"/>
      <c r="DS99" s="1"/>
      <c r="DT99" s="1"/>
      <c r="DU99" s="1"/>
      <c r="DV99" s="1"/>
      <c r="DW99" s="1"/>
      <c r="DX99" s="1"/>
      <c r="DY99" s="1"/>
      <c r="DZ99" s="1"/>
      <c r="EA99" s="1"/>
      <c r="EB99" s="1"/>
      <c r="EC99" s="1"/>
      <c r="ED99" s="1"/>
      <c r="EE99" s="1"/>
      <c r="EF99" s="1"/>
    </row>
    <row r="100" spans="1:136" ht="15" customHeight="1" x14ac:dyDescent="0.25">
      <c r="A100" s="20" t="s">
        <v>189</v>
      </c>
      <c r="B100" s="21" t="s">
        <v>190</v>
      </c>
      <c r="C100" s="22" t="s">
        <v>9</v>
      </c>
      <c r="D100" s="27" t="s">
        <v>191</v>
      </c>
      <c r="E100" s="55" t="s">
        <v>1795</v>
      </c>
      <c r="F100" s="1"/>
      <c r="G100" s="1"/>
      <c r="H100" s="21"/>
      <c r="I100" s="21"/>
      <c r="J100" s="21"/>
      <c r="K100" s="21"/>
      <c r="L100" s="21"/>
      <c r="M100" s="33" t="s">
        <v>72</v>
      </c>
      <c r="N100" s="43"/>
      <c r="O100" s="1"/>
      <c r="P100" s="22" t="str">
        <f>IF(INDEX(rngLoadCombinations,31,1)="","",INDEX(rngLoadCombinations,31,1))</f>
        <v/>
      </c>
      <c r="Q100" s="21">
        <v>0</v>
      </c>
      <c r="R100" s="33">
        <v>0</v>
      </c>
      <c r="S100" s="21">
        <v>0</v>
      </c>
      <c r="T100" s="1"/>
      <c r="U100" s="1"/>
      <c r="V100" s="1"/>
      <c r="W100" s="1"/>
      <c r="X100" s="1"/>
      <c r="Y100" s="1"/>
      <c r="Z100" s="1"/>
      <c r="AA100" s="1"/>
      <c r="AB100" s="1"/>
      <c r="AC100" s="1"/>
      <c r="AD100" s="1"/>
      <c r="AE100" s="1"/>
      <c r="AF100" s="1"/>
      <c r="AG100" s="1"/>
      <c r="AH100" s="1"/>
      <c r="AI100" s="1"/>
      <c r="AJ100" s="1"/>
      <c r="AK100" s="1"/>
      <c r="AL100" s="1"/>
      <c r="AM100" s="1"/>
      <c r="AN100" s="1"/>
      <c r="AO100" s="1"/>
      <c r="AP100" s="1"/>
      <c r="AQ100" s="1"/>
      <c r="AR100" s="1"/>
      <c r="AS100" s="1"/>
      <c r="AT100" s="1"/>
      <c r="AU100" s="1"/>
      <c r="AV100" s="1"/>
      <c r="AW100" s="1"/>
      <c r="AX100" s="1"/>
      <c r="AY100" s="1"/>
      <c r="AZ100" s="1"/>
      <c r="BA100" s="1"/>
      <c r="BB100" s="1"/>
      <c r="BC100" s="1"/>
      <c r="BD100" s="1"/>
      <c r="BE100" s="1"/>
      <c r="BF100" s="1"/>
      <c r="BG100" s="1"/>
      <c r="BH100" s="1"/>
      <c r="BI100" s="1"/>
      <c r="BJ100" s="1"/>
      <c r="BK100" s="1"/>
      <c r="BL100" s="1"/>
      <c r="BM100" s="1"/>
      <c r="BN100" s="1"/>
      <c r="BO100" s="1"/>
      <c r="BP100" s="1"/>
      <c r="BQ100" s="1"/>
      <c r="BR100" s="1"/>
      <c r="BS100" s="1"/>
      <c r="BT100" s="1"/>
      <c r="BU100" s="1"/>
      <c r="BV100" s="1"/>
      <c r="BW100" s="1"/>
      <c r="BX100" s="1"/>
      <c r="BY100" s="1"/>
      <c r="BZ100" s="1"/>
      <c r="CA100" s="1"/>
      <c r="CB100" s="1"/>
      <c r="CC100" s="1"/>
      <c r="CD100" s="1"/>
      <c r="CE100" s="1"/>
      <c r="CF100" s="1"/>
      <c r="CG100" s="1"/>
      <c r="CH100" s="1"/>
      <c r="CI100" s="1"/>
      <c r="CJ100" s="1"/>
      <c r="CK100" s="1"/>
      <c r="CL100" s="1"/>
      <c r="CM100" s="1"/>
      <c r="CN100" s="1"/>
      <c r="CO100" s="1"/>
      <c r="CP100" s="1"/>
      <c r="CQ100" s="1"/>
      <c r="CR100" s="1"/>
      <c r="CS100" s="1"/>
      <c r="CT100" s="1"/>
      <c r="CU100" s="1"/>
      <c r="CV100" s="1"/>
      <c r="CW100" s="1"/>
      <c r="CX100" s="1"/>
      <c r="CY100" s="1"/>
      <c r="CZ100" s="1"/>
      <c r="DA100" s="1"/>
      <c r="DB100" s="1"/>
      <c r="DC100" s="1"/>
      <c r="DD100" s="1"/>
      <c r="DE100" s="1"/>
      <c r="DF100" s="1"/>
      <c r="DG100" s="1"/>
      <c r="DH100" s="1"/>
      <c r="DI100" s="1"/>
      <c r="DJ100" s="1"/>
      <c r="DK100" s="1"/>
      <c r="DL100" s="1"/>
      <c r="DM100" s="1"/>
      <c r="DN100" s="1"/>
      <c r="DO100" s="1"/>
      <c r="DP100" s="1"/>
      <c r="DQ100" s="1"/>
      <c r="DR100" s="1"/>
      <c r="DS100" s="1"/>
      <c r="DT100" s="1"/>
      <c r="DU100" s="1"/>
      <c r="DV100" s="1"/>
      <c r="DW100" s="1"/>
      <c r="DX100" s="1"/>
      <c r="DY100" s="1"/>
      <c r="DZ100" s="1"/>
      <c r="EA100" s="1"/>
      <c r="EB100" s="1"/>
      <c r="EC100" s="1"/>
      <c r="ED100" s="1"/>
      <c r="EE100" s="1"/>
      <c r="EF100" s="1"/>
    </row>
    <row r="101" spans="1:136" ht="15" customHeight="1" x14ac:dyDescent="0.25">
      <c r="A101" s="20" t="s">
        <v>192</v>
      </c>
      <c r="B101" s="21" t="s">
        <v>193</v>
      </c>
      <c r="C101" s="22" t="s">
        <v>9</v>
      </c>
      <c r="D101" s="27" t="s">
        <v>194</v>
      </c>
      <c r="E101" s="55" t="s">
        <v>1795</v>
      </c>
      <c r="F101" s="1"/>
      <c r="G101" s="1"/>
      <c r="H101" s="1"/>
      <c r="I101" s="1"/>
      <c r="J101" s="1"/>
      <c r="K101" s="1"/>
      <c r="L101" s="1"/>
      <c r="M101" s="1"/>
      <c r="N101" s="1"/>
      <c r="O101" s="1"/>
      <c r="P101" s="1"/>
      <c r="Q101" s="1"/>
      <c r="R101" s="1"/>
      <c r="S101" s="1"/>
      <c r="T101" s="1"/>
      <c r="U101" s="1"/>
      <c r="V101" s="1"/>
      <c r="W101" s="1"/>
      <c r="X101" s="1"/>
      <c r="Y101" s="1"/>
      <c r="Z101" s="1"/>
      <c r="AA101" s="1"/>
      <c r="AB101" s="1"/>
      <c r="AC101" s="1"/>
      <c r="AD101" s="1"/>
      <c r="AE101" s="1"/>
      <c r="AF101" s="1"/>
      <c r="AG101" s="1"/>
      <c r="AH101" s="1"/>
      <c r="AI101" s="1"/>
      <c r="AJ101" s="1"/>
      <c r="AK101" s="1"/>
      <c r="AL101" s="1"/>
      <c r="AM101" s="1"/>
      <c r="AN101" s="1"/>
      <c r="AO101" s="1"/>
      <c r="AP101" s="1"/>
      <c r="AQ101" s="1"/>
      <c r="AR101" s="1"/>
      <c r="AS101" s="1"/>
      <c r="AT101" s="1"/>
      <c r="AU101" s="1"/>
      <c r="AV101" s="1"/>
      <c r="AW101" s="1"/>
      <c r="AX101" s="1"/>
      <c r="AY101" s="1"/>
      <c r="AZ101" s="1"/>
      <c r="BA101" s="1"/>
      <c r="BB101" s="1"/>
      <c r="BC101" s="1"/>
      <c r="BD101" s="1"/>
      <c r="BE101" s="1"/>
      <c r="BF101" s="1"/>
      <c r="BG101" s="1"/>
      <c r="BH101" s="1"/>
      <c r="BI101" s="1"/>
      <c r="BJ101" s="1"/>
      <c r="BK101" s="1"/>
      <c r="BL101" s="1"/>
      <c r="BM101" s="1"/>
      <c r="BN101" s="1"/>
      <c r="BO101" s="1"/>
      <c r="BP101" s="1"/>
      <c r="BQ101" s="1"/>
      <c r="BR101" s="1"/>
      <c r="BS101" s="1"/>
      <c r="BT101" s="1"/>
      <c r="BU101" s="1"/>
      <c r="BV101" s="1"/>
      <c r="BW101" s="1"/>
      <c r="BX101" s="1"/>
      <c r="BY101" s="1"/>
      <c r="BZ101" s="1"/>
      <c r="CA101" s="1"/>
      <c r="CB101" s="1"/>
      <c r="CC101" s="1"/>
      <c r="CD101" s="1"/>
      <c r="CE101" s="1"/>
      <c r="CF101" s="1"/>
      <c r="CG101" s="1"/>
      <c r="CH101" s="1"/>
      <c r="CI101" s="1"/>
      <c r="CJ101" s="1"/>
      <c r="CK101" s="1"/>
      <c r="CL101" s="1"/>
      <c r="CM101" s="1"/>
      <c r="CN101" s="1"/>
      <c r="CO101" s="1"/>
      <c r="CP101" s="1"/>
      <c r="CQ101" s="1"/>
      <c r="CR101" s="1"/>
      <c r="CS101" s="1"/>
      <c r="CT101" s="1"/>
      <c r="CU101" s="1"/>
      <c r="CV101" s="1"/>
      <c r="CW101" s="1"/>
      <c r="CX101" s="1"/>
      <c r="CY101" s="1"/>
      <c r="CZ101" s="1"/>
      <c r="DA101" s="1"/>
      <c r="DB101" s="1"/>
      <c r="DC101" s="1"/>
      <c r="DD101" s="1"/>
      <c r="DE101" s="1"/>
      <c r="DF101" s="1"/>
      <c r="DG101" s="1"/>
      <c r="DH101" s="1"/>
      <c r="DI101" s="1"/>
      <c r="DJ101" s="1"/>
      <c r="DK101" s="1"/>
      <c r="DL101" s="1"/>
      <c r="DM101" s="1"/>
      <c r="DN101" s="1"/>
      <c r="DO101" s="1"/>
      <c r="DP101" s="1"/>
      <c r="DQ101" s="1"/>
      <c r="DR101" s="1"/>
      <c r="DS101" s="1"/>
      <c r="DT101" s="1"/>
      <c r="DU101" s="1"/>
      <c r="DV101" s="1"/>
      <c r="DW101" s="1"/>
      <c r="DX101" s="1"/>
      <c r="DY101" s="1"/>
      <c r="DZ101" s="1"/>
      <c r="EA101" s="1"/>
      <c r="EB101" s="1"/>
      <c r="EC101" s="1"/>
      <c r="ED101" s="1"/>
      <c r="EE101" s="1"/>
      <c r="EF101" s="1"/>
    </row>
    <row r="102" spans="1:136" ht="15" customHeight="1" x14ac:dyDescent="0.25">
      <c r="A102" s="24" t="s">
        <v>195</v>
      </c>
      <c r="B102" s="25"/>
      <c r="C102" s="25"/>
      <c r="D102" s="28"/>
      <c r="E102" s="25"/>
      <c r="F102" s="1"/>
      <c r="G102" s="1"/>
      <c r="H102" s="61" t="s">
        <v>1825</v>
      </c>
      <c r="I102" s="62"/>
      <c r="J102" s="62"/>
      <c r="K102" s="62"/>
      <c r="L102" s="62"/>
      <c r="M102" s="62"/>
      <c r="N102" s="1"/>
      <c r="O102" s="1"/>
      <c r="P102" s="1"/>
      <c r="Q102" s="1"/>
      <c r="R102" s="1"/>
      <c r="S102" s="1"/>
      <c r="T102" s="1"/>
      <c r="U102" s="1"/>
      <c r="V102" s="1"/>
      <c r="W102" s="1"/>
      <c r="X102" s="1"/>
      <c r="Y102" s="1"/>
      <c r="Z102" s="1"/>
      <c r="AA102" s="1"/>
      <c r="AB102" s="1"/>
      <c r="AC102" s="1"/>
      <c r="AD102" s="1"/>
      <c r="AE102" s="1"/>
      <c r="AF102" s="1"/>
      <c r="AG102" s="1"/>
      <c r="AH102" s="1"/>
      <c r="AI102" s="1"/>
      <c r="AJ102" s="1"/>
      <c r="AK102" s="1"/>
      <c r="AL102" s="1"/>
      <c r="AM102" s="1"/>
      <c r="AN102" s="1"/>
      <c r="AO102" s="1"/>
      <c r="AP102" s="1"/>
      <c r="AQ102" s="1"/>
      <c r="AR102" s="1"/>
      <c r="AS102" s="1"/>
      <c r="AT102" s="1"/>
      <c r="AU102" s="1"/>
      <c r="AV102" s="1"/>
      <c r="AW102" s="1"/>
      <c r="AX102" s="1"/>
      <c r="AY102" s="1"/>
      <c r="AZ102" s="1"/>
      <c r="BA102" s="1"/>
      <c r="BB102" s="1"/>
      <c r="BC102" s="1"/>
      <c r="BD102" s="1"/>
      <c r="BE102" s="1"/>
      <c r="BF102" s="1"/>
      <c r="BG102" s="1"/>
      <c r="BH102" s="1"/>
      <c r="BI102" s="1"/>
      <c r="BJ102" s="1"/>
      <c r="BK102" s="1"/>
      <c r="BL102" s="1"/>
      <c r="BM102" s="1"/>
      <c r="BN102" s="1"/>
      <c r="BO102" s="1"/>
      <c r="BP102" s="1"/>
      <c r="BQ102" s="1"/>
      <c r="BR102" s="1"/>
      <c r="BS102" s="1"/>
      <c r="BT102" s="1"/>
      <c r="BU102" s="1"/>
      <c r="BV102" s="1"/>
      <c r="BW102" s="1"/>
      <c r="BX102" s="1"/>
      <c r="BY102" s="1"/>
      <c r="BZ102" s="1"/>
      <c r="CA102" s="1"/>
      <c r="CB102" s="1"/>
      <c r="CC102" s="1"/>
      <c r="CD102" s="1"/>
      <c r="CE102" s="1"/>
      <c r="CF102" s="1"/>
      <c r="CG102" s="1"/>
      <c r="CH102" s="1"/>
      <c r="CI102" s="1"/>
      <c r="CJ102" s="1"/>
      <c r="CK102" s="1"/>
      <c r="CL102" s="1"/>
      <c r="CM102" s="1"/>
      <c r="CN102" s="1"/>
      <c r="CO102" s="1"/>
      <c r="CP102" s="1"/>
      <c r="CQ102" s="1"/>
      <c r="CR102" s="1"/>
      <c r="CS102" s="1"/>
      <c r="CT102" s="1"/>
      <c r="CU102" s="1"/>
      <c r="CV102" s="1"/>
      <c r="CW102" s="1"/>
      <c r="CX102" s="1"/>
      <c r="CY102" s="1"/>
      <c r="CZ102" s="1"/>
      <c r="DA102" s="1"/>
      <c r="DB102" s="1"/>
      <c r="DC102" s="1"/>
      <c r="DD102" s="1"/>
      <c r="DE102" s="1"/>
      <c r="DF102" s="1"/>
      <c r="DG102" s="1"/>
      <c r="DH102" s="1"/>
      <c r="DI102" s="1"/>
      <c r="DJ102" s="1"/>
      <c r="DK102" s="1"/>
      <c r="DL102" s="1"/>
      <c r="DM102" s="1"/>
      <c r="DN102" s="1"/>
      <c r="DO102" s="1"/>
      <c r="DP102" s="1"/>
      <c r="DQ102" s="1"/>
      <c r="DR102" s="1"/>
      <c r="DS102" s="1"/>
      <c r="DT102" s="1"/>
      <c r="DU102" s="1"/>
      <c r="DV102" s="1"/>
      <c r="DW102" s="1"/>
      <c r="DX102" s="1"/>
      <c r="DY102" s="1"/>
      <c r="DZ102" s="1"/>
      <c r="EA102" s="1"/>
      <c r="EB102" s="1"/>
      <c r="EC102" s="1"/>
      <c r="ED102" s="1"/>
      <c r="EE102" s="1"/>
      <c r="EF102" s="1"/>
    </row>
    <row r="103" spans="1:136" ht="15" customHeight="1" x14ac:dyDescent="0.25">
      <c r="A103" s="20" t="s">
        <v>196</v>
      </c>
      <c r="B103" s="21">
        <v>9.9999999999999995E-7</v>
      </c>
      <c r="C103" s="22" t="str">
        <f>INDEX(rngUnitSettings,MATCH("Area",INDEX(rngUnitSettings,,1),0),2)</f>
        <v>mm2</v>
      </c>
      <c r="D103" s="27" t="s">
        <v>197</v>
      </c>
      <c r="E103" s="55" t="s">
        <v>1795</v>
      </c>
      <c r="F103" s="1"/>
      <c r="G103" s="1"/>
      <c r="H103" s="17" t="s">
        <v>1</v>
      </c>
      <c r="I103" s="17" t="s">
        <v>457</v>
      </c>
      <c r="J103" s="17" t="s">
        <v>458</v>
      </c>
      <c r="K103" s="18" t="s">
        <v>3</v>
      </c>
      <c r="L103" s="26" t="s">
        <v>4</v>
      </c>
      <c r="M103" s="18" t="s">
        <v>5</v>
      </c>
      <c r="N103" s="1"/>
      <c r="O103" s="1"/>
      <c r="P103" s="1"/>
      <c r="Q103" s="1"/>
      <c r="R103" s="1"/>
      <c r="S103" s="1"/>
      <c r="T103" s="1"/>
      <c r="U103" s="1"/>
      <c r="V103" s="1"/>
      <c r="W103" s="1"/>
      <c r="X103" s="1"/>
      <c r="Y103" s="1"/>
      <c r="Z103" s="1"/>
      <c r="AA103" s="1"/>
      <c r="AB103" s="1"/>
      <c r="AC103" s="1"/>
      <c r="AD103" s="1"/>
      <c r="AE103" s="1"/>
      <c r="AF103" s="1"/>
      <c r="AG103" s="1"/>
      <c r="AH103" s="1"/>
      <c r="AI103" s="1"/>
      <c r="AJ103" s="1"/>
      <c r="AK103" s="1"/>
      <c r="AL103" s="1"/>
      <c r="AM103" s="1"/>
      <c r="AN103" s="1"/>
      <c r="AO103" s="1"/>
      <c r="AP103" s="1"/>
      <c r="AQ103" s="1"/>
      <c r="AR103" s="1"/>
      <c r="AS103" s="1"/>
      <c r="AT103" s="1"/>
      <c r="AU103" s="1"/>
      <c r="AV103" s="1"/>
      <c r="AW103" s="1"/>
      <c r="AX103" s="1"/>
      <c r="AY103" s="1"/>
      <c r="AZ103" s="1"/>
      <c r="BA103" s="1"/>
      <c r="BB103" s="1"/>
      <c r="BC103" s="1"/>
      <c r="BD103" s="1"/>
      <c r="BE103" s="1"/>
      <c r="BF103" s="1"/>
      <c r="BG103" s="1"/>
      <c r="BH103" s="1"/>
      <c r="BI103" s="1"/>
      <c r="BJ103" s="1"/>
      <c r="BK103" s="1"/>
      <c r="BL103" s="1"/>
      <c r="BM103" s="1"/>
      <c r="BN103" s="1"/>
      <c r="BO103" s="1"/>
      <c r="BP103" s="1"/>
      <c r="BQ103" s="1"/>
      <c r="BR103" s="1"/>
      <c r="BS103" s="1"/>
      <c r="BT103" s="1"/>
      <c r="BU103" s="1"/>
      <c r="BV103" s="1"/>
      <c r="BW103" s="1"/>
      <c r="BX103" s="1"/>
      <c r="BY103" s="1"/>
      <c r="BZ103" s="1"/>
      <c r="CA103" s="1"/>
      <c r="CB103" s="1"/>
      <c r="CC103" s="1"/>
      <c r="CD103" s="1"/>
      <c r="CE103" s="1"/>
      <c r="CF103" s="1"/>
      <c r="CG103" s="1"/>
      <c r="CH103" s="1"/>
      <c r="CI103" s="1"/>
      <c r="CJ103" s="1"/>
      <c r="CK103" s="1"/>
      <c r="CL103" s="1"/>
      <c r="CM103" s="1"/>
      <c r="CN103" s="1"/>
      <c r="CO103" s="1"/>
      <c r="CP103" s="1"/>
      <c r="CQ103" s="1"/>
      <c r="CR103" s="1"/>
      <c r="CS103" s="1"/>
      <c r="CT103" s="1"/>
      <c r="CU103" s="1"/>
      <c r="CV103" s="1"/>
      <c r="CW103" s="1"/>
      <c r="CX103" s="1"/>
      <c r="CY103" s="1"/>
      <c r="CZ103" s="1"/>
      <c r="DA103" s="1"/>
      <c r="DB103" s="1"/>
      <c r="DC103" s="1"/>
      <c r="DD103" s="1"/>
      <c r="DE103" s="1"/>
      <c r="DF103" s="1"/>
      <c r="DG103" s="1"/>
      <c r="DH103" s="1"/>
      <c r="DI103" s="1"/>
      <c r="DJ103" s="1"/>
      <c r="DK103" s="1"/>
      <c r="DL103" s="1"/>
      <c r="DM103" s="1"/>
      <c r="DN103" s="1"/>
      <c r="DO103" s="1"/>
      <c r="DP103" s="1"/>
      <c r="DQ103" s="1"/>
      <c r="DR103" s="1"/>
      <c r="DS103" s="1"/>
      <c r="DT103" s="1"/>
      <c r="DU103" s="1"/>
      <c r="DV103" s="1"/>
      <c r="DW103" s="1"/>
      <c r="DX103" s="1"/>
      <c r="DY103" s="1"/>
      <c r="DZ103" s="1"/>
      <c r="EA103" s="1"/>
      <c r="EB103" s="1"/>
      <c r="EC103" s="1"/>
      <c r="ED103" s="1"/>
      <c r="EE103" s="1"/>
      <c r="EF103" s="1"/>
    </row>
    <row r="104" spans="1:136" ht="15" customHeight="1" x14ac:dyDescent="0.25">
      <c r="A104" s="24" t="s">
        <v>198</v>
      </c>
      <c r="B104" s="25"/>
      <c r="C104" s="25"/>
      <c r="D104" s="28"/>
      <c r="E104" s="25"/>
      <c r="F104" s="1"/>
      <c r="G104" s="1"/>
      <c r="H104" s="20" t="s">
        <v>459</v>
      </c>
      <c r="I104" s="21" t="s">
        <v>8</v>
      </c>
      <c r="J104" s="21" t="s">
        <v>8</v>
      </c>
      <c r="K104" s="22" t="s">
        <v>460</v>
      </c>
      <c r="L104" s="27" t="s">
        <v>461</v>
      </c>
      <c r="M104" s="55" t="s">
        <v>1795</v>
      </c>
      <c r="N104" s="1"/>
      <c r="O104" s="1"/>
      <c r="P104" s="1"/>
      <c r="Q104" s="1"/>
      <c r="R104" s="1"/>
      <c r="S104" s="1"/>
      <c r="T104" s="1"/>
      <c r="U104" s="1"/>
      <c r="V104" s="1"/>
      <c r="W104" s="1"/>
      <c r="X104" s="1"/>
      <c r="Y104" s="1"/>
      <c r="Z104" s="1"/>
      <c r="AA104" s="1"/>
      <c r="AB104" s="1"/>
      <c r="AC104" s="1"/>
      <c r="AD104" s="1"/>
      <c r="AE104" s="1"/>
      <c r="AF104" s="1"/>
      <c r="AG104" s="1"/>
      <c r="AH104" s="1"/>
      <c r="AI104" s="1"/>
      <c r="AJ104" s="1"/>
      <c r="AK104" s="1"/>
      <c r="AL104" s="1"/>
      <c r="AM104" s="1"/>
      <c r="AN104" s="1"/>
      <c r="AO104" s="1"/>
      <c r="AP104" s="1"/>
      <c r="AQ104" s="1"/>
      <c r="AR104" s="1"/>
      <c r="AS104" s="1"/>
      <c r="AT104" s="1"/>
      <c r="AU104" s="1"/>
      <c r="AV104" s="1"/>
      <c r="AW104" s="1"/>
      <c r="AX104" s="1"/>
      <c r="AY104" s="1"/>
      <c r="AZ104" s="1"/>
      <c r="BA104" s="1"/>
      <c r="BB104" s="1"/>
      <c r="BC104" s="1"/>
      <c r="BD104" s="1"/>
      <c r="BE104" s="1"/>
      <c r="BF104" s="1"/>
      <c r="BG104" s="1"/>
      <c r="BH104" s="1"/>
      <c r="BI104" s="1"/>
      <c r="BJ104" s="1"/>
      <c r="BK104" s="1"/>
      <c r="BL104" s="1"/>
      <c r="BM104" s="1"/>
      <c r="BN104" s="1"/>
      <c r="BO104" s="1"/>
      <c r="BP104" s="1"/>
      <c r="BQ104" s="1"/>
      <c r="BR104" s="1"/>
      <c r="BS104" s="1"/>
      <c r="BT104" s="1"/>
      <c r="BU104" s="1"/>
      <c r="BV104" s="1"/>
      <c r="BW104" s="1"/>
      <c r="BX104" s="1"/>
      <c r="BY104" s="1"/>
      <c r="BZ104" s="1"/>
      <c r="CA104" s="1"/>
      <c r="CB104" s="1"/>
      <c r="CC104" s="1"/>
      <c r="CD104" s="1"/>
      <c r="CE104" s="1"/>
      <c r="CF104" s="1"/>
      <c r="CG104" s="1"/>
      <c r="CH104" s="1"/>
      <c r="CI104" s="1"/>
      <c r="CJ104" s="1"/>
      <c r="CK104" s="1"/>
      <c r="CL104" s="1"/>
      <c r="CM104" s="1"/>
      <c r="CN104" s="1"/>
      <c r="CO104" s="1"/>
      <c r="CP104" s="1"/>
      <c r="CQ104" s="1"/>
      <c r="CR104" s="1"/>
      <c r="CS104" s="1"/>
      <c r="CT104" s="1"/>
      <c r="CU104" s="1"/>
      <c r="CV104" s="1"/>
      <c r="CW104" s="1"/>
      <c r="CX104" s="1"/>
      <c r="CY104" s="1"/>
      <c r="CZ104" s="1"/>
      <c r="DA104" s="1"/>
      <c r="DB104" s="1"/>
      <c r="DC104" s="1"/>
      <c r="DD104" s="1"/>
      <c r="DE104" s="1"/>
      <c r="DF104" s="1"/>
      <c r="DG104" s="1"/>
      <c r="DH104" s="1"/>
      <c r="DI104" s="1"/>
      <c r="DJ104" s="1"/>
      <c r="DK104" s="1"/>
      <c r="DL104" s="1"/>
      <c r="DM104" s="1"/>
      <c r="DN104" s="1"/>
      <c r="DO104" s="1"/>
      <c r="DP104" s="1"/>
      <c r="DQ104" s="1"/>
      <c r="DR104" s="1"/>
      <c r="DS104" s="1"/>
      <c r="DT104" s="1"/>
      <c r="DU104" s="1"/>
      <c r="DV104" s="1"/>
      <c r="DW104" s="1"/>
      <c r="DX104" s="1"/>
      <c r="DY104" s="1"/>
      <c r="DZ104" s="1"/>
      <c r="EA104" s="1"/>
      <c r="EB104" s="1"/>
      <c r="EC104" s="1"/>
      <c r="ED104" s="1"/>
      <c r="EE104" s="1"/>
      <c r="EF104" s="1"/>
    </row>
    <row r="105" spans="1:136" ht="15" customHeight="1" x14ac:dyDescent="0.25">
      <c r="A105" s="20" t="s">
        <v>199</v>
      </c>
      <c r="B105" s="21" t="s">
        <v>200</v>
      </c>
      <c r="C105" s="22" t="s">
        <v>9</v>
      </c>
      <c r="D105" s="27" t="s">
        <v>201</v>
      </c>
      <c r="E105" s="55" t="s">
        <v>1795</v>
      </c>
      <c r="F105" s="1"/>
      <c r="G105" s="1"/>
      <c r="H105" s="20" t="s">
        <v>462</v>
      </c>
      <c r="I105" s="21" t="s">
        <v>463</v>
      </c>
      <c r="J105" s="21" t="s">
        <v>463</v>
      </c>
      <c r="K105" s="22" t="s">
        <v>9</v>
      </c>
      <c r="L105" s="27" t="s">
        <v>464</v>
      </c>
      <c r="M105" s="55" t="s">
        <v>1795</v>
      </c>
      <c r="N105" s="1"/>
      <c r="O105" s="1"/>
      <c r="P105" s="1"/>
      <c r="Q105" s="1"/>
      <c r="R105" s="1"/>
      <c r="S105" s="1"/>
      <c r="T105" s="1"/>
      <c r="U105" s="1"/>
      <c r="V105" s="1"/>
      <c r="W105" s="1"/>
      <c r="X105" s="1"/>
      <c r="Y105" s="1"/>
      <c r="Z105" s="1"/>
      <c r="AA105" s="1"/>
      <c r="AB105" s="1"/>
      <c r="AC105" s="1"/>
      <c r="AD105" s="1"/>
      <c r="AE105" s="1"/>
      <c r="AF105" s="1"/>
      <c r="AG105" s="1"/>
      <c r="AH105" s="1"/>
      <c r="AI105" s="1"/>
      <c r="AJ105" s="1"/>
      <c r="AK105" s="1"/>
      <c r="AL105" s="1"/>
      <c r="AM105" s="1"/>
      <c r="AN105" s="1"/>
      <c r="AO105" s="1"/>
      <c r="AP105" s="1"/>
      <c r="AQ105" s="1"/>
      <c r="AR105" s="1"/>
      <c r="AS105" s="1"/>
      <c r="AT105" s="1"/>
      <c r="AU105" s="1"/>
      <c r="AV105" s="1"/>
      <c r="AW105" s="1"/>
      <c r="AX105" s="1"/>
      <c r="AY105" s="1"/>
      <c r="AZ105" s="1"/>
      <c r="BA105" s="1"/>
      <c r="BB105" s="1"/>
      <c r="BC105" s="1"/>
      <c r="BD105" s="1"/>
      <c r="BE105" s="1"/>
      <c r="BF105" s="1"/>
      <c r="BG105" s="1"/>
      <c r="BH105" s="1"/>
      <c r="BI105" s="1"/>
      <c r="BJ105" s="1"/>
      <c r="BK105" s="1"/>
      <c r="BL105" s="1"/>
      <c r="BM105" s="1"/>
      <c r="BN105" s="1"/>
      <c r="BO105" s="1"/>
      <c r="BP105" s="1"/>
      <c r="BQ105" s="1"/>
      <c r="BR105" s="1"/>
      <c r="BS105" s="1"/>
      <c r="BT105" s="1"/>
      <c r="BU105" s="1"/>
      <c r="BV105" s="1"/>
      <c r="BW105" s="1"/>
      <c r="BX105" s="1"/>
      <c r="BY105" s="1"/>
      <c r="BZ105" s="1"/>
      <c r="CA105" s="1"/>
      <c r="CB105" s="1"/>
      <c r="CC105" s="1"/>
      <c r="CD105" s="1"/>
      <c r="CE105" s="1"/>
      <c r="CF105" s="1"/>
      <c r="CG105" s="1"/>
      <c r="CH105" s="1"/>
      <c r="CI105" s="1"/>
      <c r="CJ105" s="1"/>
      <c r="CK105" s="1"/>
      <c r="CL105" s="1"/>
      <c r="CM105" s="1"/>
      <c r="CN105" s="1"/>
      <c r="CO105" s="1"/>
      <c r="CP105" s="1"/>
      <c r="CQ105" s="1"/>
      <c r="CR105" s="1"/>
      <c r="CS105" s="1"/>
      <c r="CT105" s="1"/>
      <c r="CU105" s="1"/>
      <c r="CV105" s="1"/>
      <c r="CW105" s="1"/>
      <c r="CX105" s="1"/>
      <c r="CY105" s="1"/>
      <c r="CZ105" s="1"/>
      <c r="DA105" s="1"/>
      <c r="DB105" s="1"/>
      <c r="DC105" s="1"/>
      <c r="DD105" s="1"/>
      <c r="DE105" s="1"/>
      <c r="DF105" s="1"/>
      <c r="DG105" s="1"/>
      <c r="DH105" s="1"/>
      <c r="DI105" s="1"/>
      <c r="DJ105" s="1"/>
      <c r="DK105" s="1"/>
      <c r="DL105" s="1"/>
      <c r="DM105" s="1"/>
      <c r="DN105" s="1"/>
      <c r="DO105" s="1"/>
      <c r="DP105" s="1"/>
      <c r="DQ105" s="1"/>
      <c r="DR105" s="1"/>
      <c r="DS105" s="1"/>
      <c r="DT105" s="1"/>
      <c r="DU105" s="1"/>
      <c r="DV105" s="1"/>
      <c r="DW105" s="1"/>
      <c r="DX105" s="1"/>
      <c r="DY105" s="1"/>
      <c r="DZ105" s="1"/>
      <c r="EA105" s="1"/>
      <c r="EB105" s="1"/>
      <c r="EC105" s="1"/>
      <c r="ED105" s="1"/>
      <c r="EE105" s="1"/>
      <c r="EF105" s="1"/>
    </row>
    <row r="106" spans="1:136" ht="15" customHeight="1" x14ac:dyDescent="0.25">
      <c r="A106" s="20" t="s">
        <v>202</v>
      </c>
      <c r="B106" s="21" t="s">
        <v>8</v>
      </c>
      <c r="C106" s="22" t="s">
        <v>9</v>
      </c>
      <c r="D106" s="27" t="s">
        <v>203</v>
      </c>
      <c r="E106" s="55" t="s">
        <v>1795</v>
      </c>
      <c r="F106" s="1"/>
      <c r="G106" s="1"/>
      <c r="H106" s="20" t="s">
        <v>465</v>
      </c>
      <c r="I106" s="21">
        <v>30</v>
      </c>
      <c r="J106" s="21">
        <v>100</v>
      </c>
      <c r="K106" s="22" t="s">
        <v>41</v>
      </c>
      <c r="L106" s="27" t="s">
        <v>466</v>
      </c>
      <c r="M106" s="55" t="s">
        <v>1795</v>
      </c>
      <c r="N106" s="1"/>
      <c r="O106" s="1"/>
      <c r="P106" s="1"/>
      <c r="Q106" s="1"/>
      <c r="R106" s="1"/>
      <c r="S106" s="1"/>
      <c r="T106" s="1"/>
      <c r="U106" s="1"/>
      <c r="V106" s="1"/>
      <c r="W106" s="1"/>
      <c r="X106" s="1"/>
      <c r="Y106" s="1"/>
      <c r="Z106" s="1"/>
      <c r="AA106" s="1"/>
      <c r="AB106" s="1"/>
      <c r="AC106" s="1"/>
      <c r="AD106" s="1"/>
      <c r="AE106" s="1"/>
      <c r="AF106" s="1"/>
      <c r="AG106" s="1"/>
      <c r="AH106" s="1"/>
      <c r="AI106" s="1"/>
      <c r="AJ106" s="1"/>
      <c r="AK106" s="1"/>
      <c r="AL106" s="1"/>
      <c r="AM106" s="1"/>
      <c r="AN106" s="1"/>
      <c r="AO106" s="1"/>
      <c r="AP106" s="1"/>
      <c r="AQ106" s="1"/>
      <c r="AR106" s="1"/>
      <c r="AS106" s="1"/>
      <c r="AT106" s="1"/>
      <c r="AU106" s="1"/>
      <c r="AV106" s="1"/>
      <c r="AW106" s="1"/>
      <c r="AX106" s="1"/>
      <c r="AY106" s="1"/>
      <c r="AZ106" s="1"/>
      <c r="BA106" s="1"/>
      <c r="BB106" s="1"/>
      <c r="BC106" s="1"/>
      <c r="BD106" s="1"/>
      <c r="BE106" s="1"/>
      <c r="BF106" s="1"/>
      <c r="BG106" s="1"/>
      <c r="BH106" s="1"/>
      <c r="BI106" s="1"/>
      <c r="BJ106" s="1"/>
      <c r="BK106" s="1"/>
      <c r="BL106" s="1"/>
      <c r="BM106" s="1"/>
      <c r="BN106" s="1"/>
      <c r="BO106" s="1"/>
      <c r="BP106" s="1"/>
      <c r="BQ106" s="1"/>
      <c r="BR106" s="1"/>
      <c r="BS106" s="1"/>
      <c r="BT106" s="1"/>
      <c r="BU106" s="1"/>
      <c r="BV106" s="1"/>
      <c r="BW106" s="1"/>
      <c r="BX106" s="1"/>
      <c r="BY106" s="1"/>
      <c r="BZ106" s="1"/>
      <c r="CA106" s="1"/>
      <c r="CB106" s="1"/>
      <c r="CC106" s="1"/>
      <c r="CD106" s="1"/>
      <c r="CE106" s="1"/>
      <c r="CF106" s="1"/>
      <c r="CG106" s="1"/>
      <c r="CH106" s="1"/>
      <c r="CI106" s="1"/>
      <c r="CJ106" s="1"/>
      <c r="CK106" s="1"/>
      <c r="CL106" s="1"/>
      <c r="CM106" s="1"/>
      <c r="CN106" s="1"/>
      <c r="CO106" s="1"/>
      <c r="CP106" s="1"/>
      <c r="CQ106" s="1"/>
      <c r="CR106" s="1"/>
      <c r="CS106" s="1"/>
      <c r="CT106" s="1"/>
      <c r="CU106" s="1"/>
      <c r="CV106" s="1"/>
      <c r="CW106" s="1"/>
      <c r="CX106" s="1"/>
      <c r="CY106" s="1"/>
      <c r="CZ106" s="1"/>
      <c r="DA106" s="1"/>
      <c r="DB106" s="1"/>
      <c r="DC106" s="1"/>
      <c r="DD106" s="1"/>
      <c r="DE106" s="1"/>
      <c r="DF106" s="1"/>
      <c r="DG106" s="1"/>
      <c r="DH106" s="1"/>
      <c r="DI106" s="1"/>
      <c r="DJ106" s="1"/>
      <c r="DK106" s="1"/>
      <c r="DL106" s="1"/>
      <c r="DM106" s="1"/>
      <c r="DN106" s="1"/>
      <c r="DO106" s="1"/>
      <c r="DP106" s="1"/>
      <c r="DQ106" s="1"/>
      <c r="DR106" s="1"/>
      <c r="DS106" s="1"/>
      <c r="DT106" s="1"/>
      <c r="DU106" s="1"/>
      <c r="DV106" s="1"/>
      <c r="DW106" s="1"/>
      <c r="DX106" s="1"/>
      <c r="DY106" s="1"/>
      <c r="DZ106" s="1"/>
      <c r="EA106" s="1"/>
      <c r="EB106" s="1"/>
      <c r="EC106" s="1"/>
      <c r="ED106" s="1"/>
      <c r="EE106" s="1"/>
      <c r="EF106" s="1"/>
    </row>
    <row r="107" spans="1:136" ht="15" customHeight="1" x14ac:dyDescent="0.25">
      <c r="A107" s="20" t="s">
        <v>204</v>
      </c>
      <c r="B107" s="21" t="s">
        <v>205</v>
      </c>
      <c r="C107" s="22" t="s">
        <v>9</v>
      </c>
      <c r="D107" s="27" t="s">
        <v>206</v>
      </c>
      <c r="E107" s="55" t="s">
        <v>1795</v>
      </c>
      <c r="F107" s="1"/>
      <c r="G107" s="1"/>
      <c r="H107" s="20" t="s">
        <v>467</v>
      </c>
      <c r="I107" s="21" t="s">
        <v>8</v>
      </c>
      <c r="J107" s="22" t="s">
        <v>9</v>
      </c>
      <c r="K107" s="22" t="s">
        <v>460</v>
      </c>
      <c r="L107" s="27" t="s">
        <v>468</v>
      </c>
      <c r="M107" s="55" t="s">
        <v>1795</v>
      </c>
      <c r="N107" s="1"/>
      <c r="O107" s="1"/>
      <c r="P107" s="1"/>
      <c r="Q107" s="1"/>
      <c r="R107" s="1"/>
      <c r="S107" s="1"/>
      <c r="T107" s="1"/>
      <c r="U107" s="1"/>
      <c r="V107" s="1"/>
      <c r="W107" s="1"/>
      <c r="X107" s="1"/>
      <c r="Y107" s="1"/>
      <c r="Z107" s="1"/>
      <c r="AA107" s="1"/>
      <c r="AB107" s="1"/>
      <c r="AC107" s="1"/>
      <c r="AD107" s="1"/>
      <c r="AE107" s="1"/>
      <c r="AF107" s="1"/>
      <c r="AG107" s="1"/>
      <c r="AH107" s="1"/>
      <c r="AI107" s="1"/>
      <c r="AJ107" s="1"/>
      <c r="AK107" s="1"/>
      <c r="AL107" s="1"/>
      <c r="AM107" s="1"/>
      <c r="AN107" s="1"/>
      <c r="AO107" s="1"/>
      <c r="AP107" s="1"/>
      <c r="AQ107" s="1"/>
      <c r="AR107" s="1"/>
      <c r="AS107" s="1"/>
      <c r="AT107" s="1"/>
      <c r="AU107" s="1"/>
      <c r="AV107" s="1"/>
      <c r="AW107" s="1"/>
      <c r="AX107" s="1"/>
      <c r="AY107" s="1"/>
      <c r="AZ107" s="1"/>
      <c r="BA107" s="1"/>
      <c r="BB107" s="1"/>
      <c r="BC107" s="1"/>
      <c r="BD107" s="1"/>
      <c r="BE107" s="1"/>
      <c r="BF107" s="1"/>
      <c r="BG107" s="1"/>
      <c r="BH107" s="1"/>
      <c r="BI107" s="1"/>
      <c r="BJ107" s="1"/>
      <c r="BK107" s="1"/>
      <c r="BL107" s="1"/>
      <c r="BM107" s="1"/>
      <c r="BN107" s="1"/>
      <c r="BO107" s="1"/>
      <c r="BP107" s="1"/>
      <c r="BQ107" s="1"/>
      <c r="BR107" s="1"/>
      <c r="BS107" s="1"/>
      <c r="BT107" s="1"/>
      <c r="BU107" s="1"/>
      <c r="BV107" s="1"/>
      <c r="BW107" s="1"/>
      <c r="BX107" s="1"/>
      <c r="BY107" s="1"/>
      <c r="BZ107" s="1"/>
      <c r="CA107" s="1"/>
      <c r="CB107" s="1"/>
      <c r="CC107" s="1"/>
      <c r="CD107" s="1"/>
      <c r="CE107" s="1"/>
      <c r="CF107" s="1"/>
      <c r="CG107" s="1"/>
      <c r="CH107" s="1"/>
      <c r="CI107" s="1"/>
      <c r="CJ107" s="1"/>
      <c r="CK107" s="1"/>
      <c r="CL107" s="1"/>
      <c r="CM107" s="1"/>
      <c r="CN107" s="1"/>
      <c r="CO107" s="1"/>
      <c r="CP107" s="1"/>
      <c r="CQ107" s="1"/>
      <c r="CR107" s="1"/>
      <c r="CS107" s="1"/>
      <c r="CT107" s="1"/>
      <c r="CU107" s="1"/>
      <c r="CV107" s="1"/>
      <c r="CW107" s="1"/>
      <c r="CX107" s="1"/>
      <c r="CY107" s="1"/>
      <c r="CZ107" s="1"/>
      <c r="DA107" s="1"/>
      <c r="DB107" s="1"/>
      <c r="DC107" s="1"/>
      <c r="DD107" s="1"/>
      <c r="DE107" s="1"/>
      <c r="DF107" s="1"/>
      <c r="DG107" s="1"/>
      <c r="DH107" s="1"/>
      <c r="DI107" s="1"/>
      <c r="DJ107" s="1"/>
      <c r="DK107" s="1"/>
      <c r="DL107" s="1"/>
      <c r="DM107" s="1"/>
      <c r="DN107" s="1"/>
      <c r="DO107" s="1"/>
      <c r="DP107" s="1"/>
      <c r="DQ107" s="1"/>
      <c r="DR107" s="1"/>
      <c r="DS107" s="1"/>
      <c r="DT107" s="1"/>
      <c r="DU107" s="1"/>
      <c r="DV107" s="1"/>
      <c r="DW107" s="1"/>
      <c r="DX107" s="1"/>
      <c r="DY107" s="1"/>
      <c r="DZ107" s="1"/>
      <c r="EA107" s="1"/>
      <c r="EB107" s="1"/>
      <c r="EC107" s="1"/>
      <c r="ED107" s="1"/>
      <c r="EE107" s="1"/>
      <c r="EF107" s="1"/>
    </row>
    <row r="108" spans="1:136" ht="15" customHeight="1" x14ac:dyDescent="0.25">
      <c r="A108" s="20" t="s">
        <v>207</v>
      </c>
      <c r="B108" s="21" t="s">
        <v>8</v>
      </c>
      <c r="C108" s="22" t="s">
        <v>9</v>
      </c>
      <c r="D108" s="27" t="s">
        <v>208</v>
      </c>
      <c r="E108" s="55" t="s">
        <v>1795</v>
      </c>
      <c r="F108" s="1"/>
      <c r="G108" s="1"/>
      <c r="H108" s="20" t="s">
        <v>469</v>
      </c>
      <c r="I108" s="21">
        <v>1.35</v>
      </c>
      <c r="J108" s="21">
        <v>1.75</v>
      </c>
      <c r="K108" s="22" t="s">
        <v>268</v>
      </c>
      <c r="L108" s="27" t="s">
        <v>470</v>
      </c>
      <c r="M108" s="55" t="s">
        <v>1795</v>
      </c>
      <c r="N108" s="1"/>
      <c r="O108" s="1"/>
      <c r="P108" s="1"/>
      <c r="Q108" s="1"/>
      <c r="R108" s="1"/>
      <c r="S108" s="1"/>
      <c r="T108" s="1"/>
      <c r="U108" s="1"/>
      <c r="V108" s="1"/>
      <c r="W108" s="1"/>
      <c r="X108" s="1"/>
      <c r="Y108" s="1"/>
      <c r="Z108" s="1"/>
      <c r="AA108" s="1"/>
      <c r="AB108" s="1"/>
      <c r="AC108" s="1"/>
      <c r="AD108" s="1"/>
      <c r="AE108" s="1"/>
      <c r="AF108" s="1"/>
      <c r="AG108" s="1"/>
      <c r="AH108" s="1"/>
      <c r="AI108" s="1"/>
      <c r="AJ108" s="1"/>
      <c r="AK108" s="1"/>
      <c r="AL108" s="1"/>
      <c r="AM108" s="1"/>
      <c r="AN108" s="1"/>
      <c r="AO108" s="1"/>
      <c r="AP108" s="1"/>
      <c r="AQ108" s="1"/>
      <c r="AR108" s="1"/>
      <c r="AS108" s="1"/>
      <c r="AT108" s="1"/>
      <c r="AU108" s="1"/>
      <c r="AV108" s="1"/>
      <c r="AW108" s="1"/>
      <c r="AX108" s="1"/>
      <c r="AY108" s="1"/>
      <c r="AZ108" s="1"/>
      <c r="BA108" s="1"/>
      <c r="BB108" s="1"/>
      <c r="BC108" s="1"/>
      <c r="BD108" s="1"/>
      <c r="BE108" s="1"/>
      <c r="BF108" s="1"/>
      <c r="BG108" s="1"/>
      <c r="BH108" s="1"/>
      <c r="BI108" s="1"/>
      <c r="BJ108" s="1"/>
      <c r="BK108" s="1"/>
      <c r="BL108" s="1"/>
      <c r="BM108" s="1"/>
      <c r="BN108" s="1"/>
      <c r="BO108" s="1"/>
      <c r="BP108" s="1"/>
      <c r="BQ108" s="1"/>
      <c r="BR108" s="1"/>
      <c r="BS108" s="1"/>
      <c r="BT108" s="1"/>
      <c r="BU108" s="1"/>
      <c r="BV108" s="1"/>
      <c r="BW108" s="1"/>
      <c r="BX108" s="1"/>
      <c r="BY108" s="1"/>
      <c r="BZ108" s="1"/>
      <c r="CA108" s="1"/>
      <c r="CB108" s="1"/>
      <c r="CC108" s="1"/>
      <c r="CD108" s="1"/>
      <c r="CE108" s="1"/>
      <c r="CF108" s="1"/>
      <c r="CG108" s="1"/>
      <c r="CH108" s="1"/>
      <c r="CI108" s="1"/>
      <c r="CJ108" s="1"/>
      <c r="CK108" s="1"/>
      <c r="CL108" s="1"/>
      <c r="CM108" s="1"/>
      <c r="CN108" s="1"/>
      <c r="CO108" s="1"/>
      <c r="CP108" s="1"/>
      <c r="CQ108" s="1"/>
      <c r="CR108" s="1"/>
      <c r="CS108" s="1"/>
      <c r="CT108" s="1"/>
      <c r="CU108" s="1"/>
      <c r="CV108" s="1"/>
      <c r="CW108" s="1"/>
      <c r="CX108" s="1"/>
      <c r="CY108" s="1"/>
      <c r="CZ108" s="1"/>
      <c r="DA108" s="1"/>
      <c r="DB108" s="1"/>
      <c r="DC108" s="1"/>
      <c r="DD108" s="1"/>
      <c r="DE108" s="1"/>
      <c r="DF108" s="1"/>
      <c r="DG108" s="1"/>
      <c r="DH108" s="1"/>
      <c r="DI108" s="1"/>
      <c r="DJ108" s="1"/>
      <c r="DK108" s="1"/>
      <c r="DL108" s="1"/>
      <c r="DM108" s="1"/>
      <c r="DN108" s="1"/>
      <c r="DO108" s="1"/>
      <c r="DP108" s="1"/>
      <c r="DQ108" s="1"/>
      <c r="DR108" s="1"/>
      <c r="DS108" s="1"/>
      <c r="DT108" s="1"/>
      <c r="DU108" s="1"/>
      <c r="DV108" s="1"/>
      <c r="DW108" s="1"/>
      <c r="DX108" s="1"/>
      <c r="DY108" s="1"/>
      <c r="DZ108" s="1"/>
      <c r="EA108" s="1"/>
      <c r="EB108" s="1"/>
      <c r="EC108" s="1"/>
      <c r="ED108" s="1"/>
      <c r="EE108" s="1"/>
      <c r="EF108" s="1"/>
    </row>
    <row r="109" spans="1:136" ht="15" customHeight="1" x14ac:dyDescent="0.25">
      <c r="A109" s="20" t="s">
        <v>209</v>
      </c>
      <c r="B109" s="21" t="s">
        <v>8</v>
      </c>
      <c r="C109" s="22" t="s">
        <v>9</v>
      </c>
      <c r="D109" s="27" t="s">
        <v>210</v>
      </c>
      <c r="E109" s="55" t="s">
        <v>1795</v>
      </c>
      <c r="F109" s="1"/>
      <c r="G109" s="1"/>
      <c r="H109" s="20" t="s">
        <v>471</v>
      </c>
      <c r="I109" s="22" t="s">
        <v>9</v>
      </c>
      <c r="J109" s="21">
        <v>0.85</v>
      </c>
      <c r="K109" s="22" t="s">
        <v>268</v>
      </c>
      <c r="L109" s="27" t="s">
        <v>472</v>
      </c>
      <c r="M109" s="55" t="s">
        <v>1795</v>
      </c>
      <c r="N109" s="1"/>
      <c r="O109" s="1"/>
      <c r="P109" s="1"/>
      <c r="Q109" s="1"/>
      <c r="R109" s="1"/>
      <c r="S109" s="1"/>
      <c r="T109" s="1"/>
      <c r="U109" s="1"/>
      <c r="V109" s="1"/>
      <c r="W109" s="1"/>
      <c r="X109" s="1"/>
      <c r="Y109" s="1"/>
      <c r="Z109" s="1"/>
      <c r="AA109" s="1"/>
      <c r="AB109" s="1"/>
      <c r="AC109" s="1"/>
      <c r="AD109" s="1"/>
      <c r="AE109" s="1"/>
      <c r="AF109" s="1"/>
      <c r="AG109" s="1"/>
      <c r="AH109" s="1"/>
      <c r="AI109" s="1"/>
      <c r="AJ109" s="1"/>
      <c r="AK109" s="1"/>
      <c r="AL109" s="1"/>
      <c r="AM109" s="1"/>
      <c r="AN109" s="1"/>
      <c r="AO109" s="1"/>
      <c r="AP109" s="1"/>
      <c r="AQ109" s="1"/>
      <c r="AR109" s="1"/>
      <c r="AS109" s="1"/>
      <c r="AT109" s="1"/>
      <c r="AU109" s="1"/>
      <c r="AV109" s="1"/>
      <c r="AW109" s="1"/>
      <c r="AX109" s="1"/>
      <c r="AY109" s="1"/>
      <c r="AZ109" s="1"/>
      <c r="BA109" s="1"/>
      <c r="BB109" s="1"/>
      <c r="BC109" s="1"/>
      <c r="BD109" s="1"/>
      <c r="BE109" s="1"/>
      <c r="BF109" s="1"/>
      <c r="BG109" s="1"/>
      <c r="BH109" s="1"/>
      <c r="BI109" s="1"/>
      <c r="BJ109" s="1"/>
      <c r="BK109" s="1"/>
      <c r="BL109" s="1"/>
      <c r="BM109" s="1"/>
      <c r="BN109" s="1"/>
      <c r="BO109" s="1"/>
      <c r="BP109" s="1"/>
      <c r="BQ109" s="1"/>
      <c r="BR109" s="1"/>
      <c r="BS109" s="1"/>
      <c r="BT109" s="1"/>
      <c r="BU109" s="1"/>
      <c r="BV109" s="1"/>
      <c r="BW109" s="1"/>
      <c r="BX109" s="1"/>
      <c r="BY109" s="1"/>
      <c r="BZ109" s="1"/>
      <c r="CA109" s="1"/>
      <c r="CB109" s="1"/>
      <c r="CC109" s="1"/>
      <c r="CD109" s="1"/>
      <c r="CE109" s="1"/>
      <c r="CF109" s="1"/>
      <c r="CG109" s="1"/>
      <c r="CH109" s="1"/>
      <c r="CI109" s="1"/>
      <c r="CJ109" s="1"/>
      <c r="CK109" s="1"/>
      <c r="CL109" s="1"/>
      <c r="CM109" s="1"/>
      <c r="CN109" s="1"/>
      <c r="CO109" s="1"/>
      <c r="CP109" s="1"/>
      <c r="CQ109" s="1"/>
      <c r="CR109" s="1"/>
      <c r="CS109" s="1"/>
      <c r="CT109" s="1"/>
      <c r="CU109" s="1"/>
      <c r="CV109" s="1"/>
      <c r="CW109" s="1"/>
      <c r="CX109" s="1"/>
      <c r="CY109" s="1"/>
      <c r="CZ109" s="1"/>
      <c r="DA109" s="1"/>
      <c r="DB109" s="1"/>
      <c r="DC109" s="1"/>
      <c r="DD109" s="1"/>
      <c r="DE109" s="1"/>
      <c r="DF109" s="1"/>
      <c r="DG109" s="1"/>
      <c r="DH109" s="1"/>
      <c r="DI109" s="1"/>
      <c r="DJ109" s="1"/>
      <c r="DK109" s="1"/>
      <c r="DL109" s="1"/>
      <c r="DM109" s="1"/>
      <c r="DN109" s="1"/>
      <c r="DO109" s="1"/>
      <c r="DP109" s="1"/>
      <c r="DQ109" s="1"/>
      <c r="DR109" s="1"/>
      <c r="DS109" s="1"/>
      <c r="DT109" s="1"/>
      <c r="DU109" s="1"/>
      <c r="DV109" s="1"/>
      <c r="DW109" s="1"/>
      <c r="DX109" s="1"/>
      <c r="DY109" s="1"/>
      <c r="DZ109" s="1"/>
      <c r="EA109" s="1"/>
      <c r="EB109" s="1"/>
      <c r="EC109" s="1"/>
      <c r="ED109" s="1"/>
      <c r="EE109" s="1"/>
      <c r="EF109" s="1"/>
    </row>
    <row r="110" spans="1:136" ht="15" customHeight="1" x14ac:dyDescent="0.25">
      <c r="A110" s="20" t="s">
        <v>211</v>
      </c>
      <c r="B110" s="21" t="s">
        <v>212</v>
      </c>
      <c r="C110" s="22" t="s">
        <v>9</v>
      </c>
      <c r="D110" s="27" t="s">
        <v>213</v>
      </c>
      <c r="E110" s="55" t="s">
        <v>1795</v>
      </c>
      <c r="F110" s="1"/>
      <c r="G110" s="1"/>
      <c r="H110" s="20" t="s">
        <v>473</v>
      </c>
      <c r="I110" s="21" t="s">
        <v>268</v>
      </c>
      <c r="J110" s="21" t="s">
        <v>268</v>
      </c>
      <c r="K110" s="22" t="s">
        <v>9</v>
      </c>
      <c r="L110" s="27" t="s">
        <v>474</v>
      </c>
      <c r="M110" s="55" t="s">
        <v>1795</v>
      </c>
      <c r="N110" s="1"/>
      <c r="O110" s="1"/>
      <c r="P110" s="1"/>
      <c r="Q110" s="1"/>
      <c r="R110" s="1"/>
      <c r="S110" s="1"/>
      <c r="T110" s="1"/>
      <c r="U110" s="1"/>
      <c r="V110" s="1"/>
      <c r="W110" s="1"/>
      <c r="X110" s="1"/>
      <c r="Y110" s="1"/>
      <c r="Z110" s="1"/>
      <c r="AA110" s="1"/>
      <c r="AB110" s="1"/>
      <c r="AC110" s="1"/>
      <c r="AD110" s="1"/>
      <c r="AE110" s="1"/>
      <c r="AF110" s="1"/>
      <c r="AG110" s="1"/>
      <c r="AH110" s="1"/>
      <c r="AI110" s="1"/>
      <c r="AJ110" s="1"/>
      <c r="AK110" s="1"/>
      <c r="AL110" s="1"/>
      <c r="AM110" s="1"/>
      <c r="AN110" s="1"/>
      <c r="AO110" s="1"/>
      <c r="AP110" s="1"/>
      <c r="AQ110" s="1"/>
      <c r="AR110" s="1"/>
      <c r="AS110" s="1"/>
      <c r="AT110" s="1"/>
      <c r="AU110" s="1"/>
      <c r="AV110" s="1"/>
      <c r="AW110" s="1"/>
      <c r="AX110" s="1"/>
      <c r="AY110" s="1"/>
      <c r="AZ110" s="1"/>
      <c r="BA110" s="1"/>
      <c r="BB110" s="1"/>
      <c r="BC110" s="1"/>
      <c r="BD110" s="1"/>
      <c r="BE110" s="1"/>
      <c r="BF110" s="1"/>
      <c r="BG110" s="1"/>
      <c r="BH110" s="1"/>
      <c r="BI110" s="1"/>
      <c r="BJ110" s="1"/>
      <c r="BK110" s="1"/>
      <c r="BL110" s="1"/>
      <c r="BM110" s="1"/>
      <c r="BN110" s="1"/>
      <c r="BO110" s="1"/>
      <c r="BP110" s="1"/>
      <c r="BQ110" s="1"/>
      <c r="BR110" s="1"/>
      <c r="BS110" s="1"/>
      <c r="BT110" s="1"/>
      <c r="BU110" s="1"/>
      <c r="BV110" s="1"/>
      <c r="BW110" s="1"/>
      <c r="BX110" s="1"/>
      <c r="BY110" s="1"/>
      <c r="BZ110" s="1"/>
      <c r="CA110" s="1"/>
      <c r="CB110" s="1"/>
      <c r="CC110" s="1"/>
      <c r="CD110" s="1"/>
      <c r="CE110" s="1"/>
      <c r="CF110" s="1"/>
      <c r="CG110" s="1"/>
      <c r="CH110" s="1"/>
      <c r="CI110" s="1"/>
      <c r="CJ110" s="1"/>
      <c r="CK110" s="1"/>
      <c r="CL110" s="1"/>
      <c r="CM110" s="1"/>
      <c r="CN110" s="1"/>
      <c r="CO110" s="1"/>
      <c r="CP110" s="1"/>
      <c r="CQ110" s="1"/>
      <c r="CR110" s="1"/>
      <c r="CS110" s="1"/>
      <c r="CT110" s="1"/>
      <c r="CU110" s="1"/>
      <c r="CV110" s="1"/>
      <c r="CW110" s="1"/>
      <c r="CX110" s="1"/>
      <c r="CY110" s="1"/>
      <c r="CZ110" s="1"/>
      <c r="DA110" s="1"/>
      <c r="DB110" s="1"/>
      <c r="DC110" s="1"/>
      <c r="DD110" s="1"/>
      <c r="DE110" s="1"/>
      <c r="DF110" s="1"/>
      <c r="DG110" s="1"/>
      <c r="DH110" s="1"/>
      <c r="DI110" s="1"/>
      <c r="DJ110" s="1"/>
      <c r="DK110" s="1"/>
      <c r="DL110" s="1"/>
      <c r="DM110" s="1"/>
      <c r="DN110" s="1"/>
      <c r="DO110" s="1"/>
      <c r="DP110" s="1"/>
      <c r="DQ110" s="1"/>
      <c r="DR110" s="1"/>
      <c r="DS110" s="1"/>
      <c r="DT110" s="1"/>
      <c r="DU110" s="1"/>
      <c r="DV110" s="1"/>
      <c r="DW110" s="1"/>
      <c r="DX110" s="1"/>
      <c r="DY110" s="1"/>
      <c r="DZ110" s="1"/>
      <c r="EA110" s="1"/>
      <c r="EB110" s="1"/>
      <c r="EC110" s="1"/>
      <c r="ED110" s="1"/>
      <c r="EE110" s="1"/>
      <c r="EF110" s="1"/>
    </row>
    <row r="111" spans="1:136" ht="15" customHeight="1" x14ac:dyDescent="0.25">
      <c r="A111" s="20" t="s">
        <v>214</v>
      </c>
      <c r="B111" s="21" t="s">
        <v>8</v>
      </c>
      <c r="C111" s="22" t="s">
        <v>9</v>
      </c>
      <c r="D111" s="27" t="s">
        <v>215</v>
      </c>
      <c r="E111" s="55" t="s">
        <v>1795</v>
      </c>
      <c r="F111" s="1"/>
      <c r="G111" s="1"/>
      <c r="H111" s="20" t="s">
        <v>475</v>
      </c>
      <c r="I111" s="21">
        <v>13</v>
      </c>
      <c r="J111" s="21">
        <v>13</v>
      </c>
      <c r="K111" s="22" t="str">
        <f>IF(I110=J110,IF(I110="pt","pt","мм"),"арм.="&amp;IF(I110="pt","pt","мм")&amp;"; разм.="&amp;IF(J110="pt","pt","мм"))</f>
        <v>pt</v>
      </c>
      <c r="L111" s="27" t="s">
        <v>476</v>
      </c>
      <c r="M111" s="55" t="s">
        <v>1795</v>
      </c>
      <c r="N111" s="1"/>
      <c r="O111" s="1"/>
      <c r="P111" s="1"/>
      <c r="Q111" s="1"/>
      <c r="R111" s="1"/>
      <c r="S111" s="1"/>
      <c r="T111" s="1"/>
      <c r="U111" s="1"/>
      <c r="V111" s="1"/>
      <c r="W111" s="1"/>
      <c r="X111" s="1"/>
      <c r="Y111" s="1"/>
      <c r="Z111" s="1"/>
      <c r="AA111" s="1"/>
      <c r="AB111" s="1"/>
      <c r="AC111" s="1"/>
      <c r="AD111" s="1"/>
      <c r="AE111" s="1"/>
      <c r="AF111" s="1"/>
      <c r="AG111" s="1"/>
      <c r="AH111" s="1"/>
      <c r="AI111" s="1"/>
      <c r="AJ111" s="1"/>
      <c r="AK111" s="1"/>
      <c r="AL111" s="1"/>
      <c r="AM111" s="1"/>
      <c r="AN111" s="1"/>
      <c r="AO111" s="1"/>
      <c r="AP111" s="1"/>
      <c r="AQ111" s="1"/>
      <c r="AR111" s="1"/>
      <c r="AS111" s="1"/>
      <c r="AT111" s="1"/>
      <c r="AU111" s="1"/>
      <c r="AV111" s="1"/>
      <c r="AW111" s="1"/>
      <c r="AX111" s="1"/>
      <c r="AY111" s="1"/>
      <c r="AZ111" s="1"/>
      <c r="BA111" s="1"/>
      <c r="BB111" s="1"/>
      <c r="BC111" s="1"/>
      <c r="BD111" s="1"/>
      <c r="BE111" s="1"/>
      <c r="BF111" s="1"/>
      <c r="BG111" s="1"/>
      <c r="BH111" s="1"/>
      <c r="BI111" s="1"/>
      <c r="BJ111" s="1"/>
      <c r="BK111" s="1"/>
      <c r="BL111" s="1"/>
      <c r="BM111" s="1"/>
      <c r="BN111" s="1"/>
      <c r="BO111" s="1"/>
      <c r="BP111" s="1"/>
      <c r="BQ111" s="1"/>
      <c r="BR111" s="1"/>
      <c r="BS111" s="1"/>
      <c r="BT111" s="1"/>
      <c r="BU111" s="1"/>
      <c r="BV111" s="1"/>
      <c r="BW111" s="1"/>
      <c r="BX111" s="1"/>
      <c r="BY111" s="1"/>
      <c r="BZ111" s="1"/>
      <c r="CA111" s="1"/>
      <c r="CB111" s="1"/>
      <c r="CC111" s="1"/>
      <c r="CD111" s="1"/>
      <c r="CE111" s="1"/>
      <c r="CF111" s="1"/>
      <c r="CG111" s="1"/>
      <c r="CH111" s="1"/>
      <c r="CI111" s="1"/>
      <c r="CJ111" s="1"/>
      <c r="CK111" s="1"/>
      <c r="CL111" s="1"/>
      <c r="CM111" s="1"/>
      <c r="CN111" s="1"/>
      <c r="CO111" s="1"/>
      <c r="CP111" s="1"/>
      <c r="CQ111" s="1"/>
      <c r="CR111" s="1"/>
      <c r="CS111" s="1"/>
      <c r="CT111" s="1"/>
      <c r="CU111" s="1"/>
      <c r="CV111" s="1"/>
      <c r="CW111" s="1"/>
      <c r="CX111" s="1"/>
      <c r="CY111" s="1"/>
      <c r="CZ111" s="1"/>
      <c r="DA111" s="1"/>
      <c r="DB111" s="1"/>
      <c r="DC111" s="1"/>
      <c r="DD111" s="1"/>
      <c r="DE111" s="1"/>
      <c r="DF111" s="1"/>
      <c r="DG111" s="1"/>
      <c r="DH111" s="1"/>
      <c r="DI111" s="1"/>
      <c r="DJ111" s="1"/>
      <c r="DK111" s="1"/>
      <c r="DL111" s="1"/>
      <c r="DM111" s="1"/>
      <c r="DN111" s="1"/>
      <c r="DO111" s="1"/>
      <c r="DP111" s="1"/>
      <c r="DQ111" s="1"/>
      <c r="DR111" s="1"/>
      <c r="DS111" s="1"/>
      <c r="DT111" s="1"/>
      <c r="DU111" s="1"/>
      <c r="DV111" s="1"/>
      <c r="DW111" s="1"/>
      <c r="DX111" s="1"/>
      <c r="DY111" s="1"/>
      <c r="DZ111" s="1"/>
      <c r="EA111" s="1"/>
      <c r="EB111" s="1"/>
      <c r="EC111" s="1"/>
      <c r="ED111" s="1"/>
      <c r="EE111" s="1"/>
      <c r="EF111" s="1"/>
    </row>
    <row r="112" spans="1:136" ht="15" customHeight="1" x14ac:dyDescent="0.25">
      <c r="A112" s="20" t="s">
        <v>216</v>
      </c>
      <c r="B112" s="21" t="s">
        <v>217</v>
      </c>
      <c r="C112" s="22" t="s">
        <v>9</v>
      </c>
      <c r="D112" s="27" t="s">
        <v>218</v>
      </c>
      <c r="E112" s="55" t="s">
        <v>1795</v>
      </c>
      <c r="F112" s="1"/>
      <c r="G112" s="1"/>
      <c r="H112" s="20" t="s">
        <v>477</v>
      </c>
      <c r="I112" s="21">
        <v>9</v>
      </c>
      <c r="J112" s="21">
        <v>9</v>
      </c>
      <c r="K112" s="22" t="str">
        <f>IF(I110=J110,IF(I110="pt","pt","мм"),"арм.="&amp;IF(I110="pt","pt","мм")&amp;"; разм.="&amp;IF(J110="pt","pt","мм"))</f>
        <v>pt</v>
      </c>
      <c r="L112" s="27" t="s">
        <v>478</v>
      </c>
      <c r="M112" s="55" t="s">
        <v>1795</v>
      </c>
      <c r="N112" s="1"/>
      <c r="O112" s="1"/>
      <c r="P112" s="1"/>
      <c r="Q112" s="1"/>
      <c r="R112" s="1"/>
      <c r="S112" s="1"/>
      <c r="T112" s="1"/>
      <c r="U112" s="1"/>
      <c r="V112" s="1"/>
      <c r="W112" s="1"/>
      <c r="X112" s="1"/>
      <c r="Y112" s="1"/>
      <c r="Z112" s="1"/>
      <c r="AA112" s="1"/>
      <c r="AB112" s="1"/>
      <c r="AC112" s="1"/>
      <c r="AD112" s="1"/>
      <c r="AE112" s="1"/>
      <c r="AF112" s="1"/>
      <c r="AG112" s="1"/>
      <c r="AH112" s="1"/>
      <c r="AI112" s="1"/>
      <c r="AJ112" s="1"/>
      <c r="AK112" s="1"/>
      <c r="AL112" s="1"/>
      <c r="AM112" s="1"/>
      <c r="AN112" s="1"/>
      <c r="AO112" s="1"/>
      <c r="AP112" s="1"/>
      <c r="AQ112" s="1"/>
      <c r="AR112" s="1"/>
      <c r="AS112" s="1"/>
      <c r="AT112" s="1"/>
      <c r="AU112" s="1"/>
      <c r="AV112" s="1"/>
      <c r="AW112" s="1"/>
      <c r="AX112" s="1"/>
      <c r="AY112" s="1"/>
      <c r="AZ112" s="1"/>
      <c r="BA112" s="1"/>
      <c r="BB112" s="1"/>
      <c r="BC112" s="1"/>
      <c r="BD112" s="1"/>
      <c r="BE112" s="1"/>
      <c r="BF112" s="1"/>
      <c r="BG112" s="1"/>
      <c r="BH112" s="1"/>
      <c r="BI112" s="1"/>
      <c r="BJ112" s="1"/>
      <c r="BK112" s="1"/>
      <c r="BL112" s="1"/>
      <c r="BM112" s="1"/>
      <c r="BN112" s="1"/>
      <c r="BO112" s="1"/>
      <c r="BP112" s="1"/>
      <c r="BQ112" s="1"/>
      <c r="BR112" s="1"/>
      <c r="BS112" s="1"/>
      <c r="BT112" s="1"/>
      <c r="BU112" s="1"/>
      <c r="BV112" s="1"/>
      <c r="BW112" s="1"/>
      <c r="BX112" s="1"/>
      <c r="BY112" s="1"/>
      <c r="BZ112" s="1"/>
      <c r="CA112" s="1"/>
      <c r="CB112" s="1"/>
      <c r="CC112" s="1"/>
      <c r="CD112" s="1"/>
      <c r="CE112" s="1"/>
      <c r="CF112" s="1"/>
      <c r="CG112" s="1"/>
      <c r="CH112" s="1"/>
      <c r="CI112" s="1"/>
      <c r="CJ112" s="1"/>
      <c r="CK112" s="1"/>
      <c r="CL112" s="1"/>
      <c r="CM112" s="1"/>
      <c r="CN112" s="1"/>
      <c r="CO112" s="1"/>
      <c r="CP112" s="1"/>
      <c r="CQ112" s="1"/>
      <c r="CR112" s="1"/>
      <c r="CS112" s="1"/>
      <c r="CT112" s="1"/>
      <c r="CU112" s="1"/>
      <c r="CV112" s="1"/>
      <c r="CW112" s="1"/>
      <c r="CX112" s="1"/>
      <c r="CY112" s="1"/>
      <c r="CZ112" s="1"/>
      <c r="DA112" s="1"/>
      <c r="DB112" s="1"/>
      <c r="DC112" s="1"/>
      <c r="DD112" s="1"/>
      <c r="DE112" s="1"/>
      <c r="DF112" s="1"/>
      <c r="DG112" s="1"/>
      <c r="DH112" s="1"/>
      <c r="DI112" s="1"/>
      <c r="DJ112" s="1"/>
      <c r="DK112" s="1"/>
      <c r="DL112" s="1"/>
      <c r="DM112" s="1"/>
      <c r="DN112" s="1"/>
      <c r="DO112" s="1"/>
      <c r="DP112" s="1"/>
      <c r="DQ112" s="1"/>
      <c r="DR112" s="1"/>
      <c r="DS112" s="1"/>
      <c r="DT112" s="1"/>
      <c r="DU112" s="1"/>
      <c r="DV112" s="1"/>
      <c r="DW112" s="1"/>
      <c r="DX112" s="1"/>
      <c r="DY112" s="1"/>
      <c r="DZ112" s="1"/>
      <c r="EA112" s="1"/>
      <c r="EB112" s="1"/>
      <c r="EC112" s="1"/>
      <c r="ED112" s="1"/>
      <c r="EE112" s="1"/>
      <c r="EF112" s="1"/>
    </row>
    <row r="113" spans="1:136" ht="15" customHeight="1" x14ac:dyDescent="0.25">
      <c r="A113" s="20" t="s">
        <v>219</v>
      </c>
      <c r="B113" s="21" t="s">
        <v>220</v>
      </c>
      <c r="C113" s="22" t="s">
        <v>9</v>
      </c>
      <c r="D113" s="27" t="s">
        <v>221</v>
      </c>
      <c r="E113" s="55" t="s">
        <v>1795</v>
      </c>
      <c r="F113" s="1"/>
      <c r="G113" s="1"/>
      <c r="H113" s="20" t="s">
        <v>479</v>
      </c>
      <c r="I113" s="22" t="s">
        <v>9</v>
      </c>
      <c r="J113" s="21" t="s">
        <v>480</v>
      </c>
      <c r="K113" s="22" t="s">
        <v>9</v>
      </c>
      <c r="L113" s="27" t="s">
        <v>481</v>
      </c>
      <c r="M113" s="55" t="s">
        <v>1795</v>
      </c>
      <c r="N113" s="1"/>
      <c r="O113" s="1"/>
      <c r="P113" s="1"/>
      <c r="Q113" s="1"/>
      <c r="R113" s="1"/>
      <c r="S113" s="1"/>
      <c r="T113" s="1"/>
      <c r="U113" s="1"/>
      <c r="V113" s="1"/>
      <c r="W113" s="1"/>
      <c r="X113" s="1"/>
      <c r="Y113" s="1"/>
      <c r="Z113" s="1"/>
      <c r="AA113" s="1"/>
      <c r="AB113" s="1"/>
      <c r="AC113" s="1"/>
      <c r="AD113" s="1"/>
      <c r="AE113" s="1"/>
      <c r="AF113" s="1"/>
      <c r="AG113" s="1"/>
      <c r="AH113" s="1"/>
      <c r="AI113" s="1"/>
      <c r="AJ113" s="1"/>
      <c r="AK113" s="1"/>
      <c r="AL113" s="1"/>
      <c r="AM113" s="1"/>
      <c r="AN113" s="1"/>
      <c r="AO113" s="1"/>
      <c r="AP113" s="1"/>
      <c r="AQ113" s="1"/>
      <c r="AR113" s="1"/>
      <c r="AS113" s="1"/>
      <c r="AT113" s="1"/>
      <c r="AU113" s="1"/>
      <c r="AV113" s="1"/>
      <c r="AW113" s="1"/>
      <c r="AX113" s="1"/>
      <c r="AY113" s="1"/>
      <c r="AZ113" s="1"/>
      <c r="BA113" s="1"/>
      <c r="BB113" s="1"/>
      <c r="BC113" s="1"/>
      <c r="BD113" s="1"/>
      <c r="BE113" s="1"/>
      <c r="BF113" s="1"/>
      <c r="BG113" s="1"/>
      <c r="BH113" s="1"/>
      <c r="BI113" s="1"/>
      <c r="BJ113" s="1"/>
      <c r="BK113" s="1"/>
      <c r="BL113" s="1"/>
      <c r="BM113" s="1"/>
      <c r="BN113" s="1"/>
      <c r="BO113" s="1"/>
      <c r="BP113" s="1"/>
      <c r="BQ113" s="1"/>
      <c r="BR113" s="1"/>
      <c r="BS113" s="1"/>
      <c r="BT113" s="1"/>
      <c r="BU113" s="1"/>
      <c r="BV113" s="1"/>
      <c r="BW113" s="1"/>
      <c r="BX113" s="1"/>
      <c r="BY113" s="1"/>
      <c r="BZ113" s="1"/>
      <c r="CA113" s="1"/>
      <c r="CB113" s="1"/>
      <c r="CC113" s="1"/>
      <c r="CD113" s="1"/>
      <c r="CE113" s="1"/>
      <c r="CF113" s="1"/>
      <c r="CG113" s="1"/>
      <c r="CH113" s="1"/>
      <c r="CI113" s="1"/>
      <c r="CJ113" s="1"/>
      <c r="CK113" s="1"/>
      <c r="CL113" s="1"/>
      <c r="CM113" s="1"/>
      <c r="CN113" s="1"/>
      <c r="CO113" s="1"/>
      <c r="CP113" s="1"/>
      <c r="CQ113" s="1"/>
      <c r="CR113" s="1"/>
      <c r="CS113" s="1"/>
      <c r="CT113" s="1"/>
      <c r="CU113" s="1"/>
      <c r="CV113" s="1"/>
      <c r="CW113" s="1"/>
      <c r="CX113" s="1"/>
      <c r="CY113" s="1"/>
      <c r="CZ113" s="1"/>
      <c r="DA113" s="1"/>
      <c r="DB113" s="1"/>
      <c r="DC113" s="1"/>
      <c r="DD113" s="1"/>
      <c r="DE113" s="1"/>
      <c r="DF113" s="1"/>
      <c r="DG113" s="1"/>
      <c r="DH113" s="1"/>
      <c r="DI113" s="1"/>
      <c r="DJ113" s="1"/>
      <c r="DK113" s="1"/>
      <c r="DL113" s="1"/>
      <c r="DM113" s="1"/>
      <c r="DN113" s="1"/>
      <c r="DO113" s="1"/>
      <c r="DP113" s="1"/>
      <c r="DQ113" s="1"/>
      <c r="DR113" s="1"/>
      <c r="DS113" s="1"/>
      <c r="DT113" s="1"/>
      <c r="DU113" s="1"/>
      <c r="DV113" s="1"/>
      <c r="DW113" s="1"/>
      <c r="DX113" s="1"/>
      <c r="DY113" s="1"/>
      <c r="DZ113" s="1"/>
      <c r="EA113" s="1"/>
      <c r="EB113" s="1"/>
      <c r="EC113" s="1"/>
      <c r="ED113" s="1"/>
      <c r="EE113" s="1"/>
      <c r="EF113" s="1"/>
    </row>
    <row r="114" spans="1:136" ht="15" customHeight="1" x14ac:dyDescent="0.25">
      <c r="A114" s="20" t="s">
        <v>222</v>
      </c>
      <c r="B114" s="21" t="s">
        <v>223</v>
      </c>
      <c r="C114" s="22" t="s">
        <v>9</v>
      </c>
      <c r="D114" s="27" t="s">
        <v>224</v>
      </c>
      <c r="E114" s="55" t="s">
        <v>1795</v>
      </c>
      <c r="F114" s="1"/>
      <c r="G114" s="1"/>
      <c r="H114" s="20" t="s">
        <v>482</v>
      </c>
      <c r="I114" s="22" t="s">
        <v>9</v>
      </c>
      <c r="J114" s="21" t="s">
        <v>483</v>
      </c>
      <c r="K114" s="22" t="s">
        <v>9</v>
      </c>
      <c r="L114" s="27" t="s">
        <v>484</v>
      </c>
      <c r="M114" s="55" t="s">
        <v>1795</v>
      </c>
      <c r="N114" s="1"/>
      <c r="O114" s="1"/>
      <c r="P114" s="1"/>
      <c r="Q114" s="1"/>
      <c r="R114" s="1"/>
      <c r="S114" s="1"/>
      <c r="T114" s="1"/>
      <c r="U114" s="1"/>
      <c r="V114" s="1"/>
      <c r="W114" s="1"/>
      <c r="X114" s="1"/>
      <c r="Y114" s="1"/>
      <c r="Z114" s="1"/>
      <c r="AA114" s="1"/>
      <c r="AB114" s="1"/>
      <c r="AC114" s="1"/>
      <c r="AD114" s="1"/>
      <c r="AE114" s="1"/>
      <c r="AF114" s="1"/>
      <c r="AG114" s="1"/>
      <c r="AH114" s="1"/>
      <c r="AI114" s="1"/>
      <c r="AJ114" s="1"/>
      <c r="AK114" s="1"/>
      <c r="AL114" s="1"/>
      <c r="AM114" s="1"/>
      <c r="AN114" s="1"/>
      <c r="AO114" s="1"/>
      <c r="AP114" s="1"/>
      <c r="AQ114" s="1"/>
      <c r="AR114" s="1"/>
      <c r="AS114" s="1"/>
      <c r="AT114" s="1"/>
      <c r="AU114" s="1"/>
      <c r="AV114" s="1"/>
      <c r="AW114" s="1"/>
      <c r="AX114" s="1"/>
      <c r="AY114" s="1"/>
      <c r="AZ114" s="1"/>
      <c r="BA114" s="1"/>
      <c r="BB114" s="1"/>
      <c r="BC114" s="1"/>
      <c r="BD114" s="1"/>
      <c r="BE114" s="1"/>
      <c r="BF114" s="1"/>
      <c r="BG114" s="1"/>
      <c r="BH114" s="1"/>
      <c r="BI114" s="1"/>
      <c r="BJ114" s="1"/>
      <c r="BK114" s="1"/>
      <c r="BL114" s="1"/>
      <c r="BM114" s="1"/>
      <c r="BN114" s="1"/>
      <c r="BO114" s="1"/>
      <c r="BP114" s="1"/>
      <c r="BQ114" s="1"/>
      <c r="BR114" s="1"/>
      <c r="BS114" s="1"/>
      <c r="BT114" s="1"/>
      <c r="BU114" s="1"/>
      <c r="BV114" s="1"/>
      <c r="BW114" s="1"/>
      <c r="BX114" s="1"/>
      <c r="BY114" s="1"/>
      <c r="BZ114" s="1"/>
      <c r="CA114" s="1"/>
      <c r="CB114" s="1"/>
      <c r="CC114" s="1"/>
      <c r="CD114" s="1"/>
      <c r="CE114" s="1"/>
      <c r="CF114" s="1"/>
      <c r="CG114" s="1"/>
      <c r="CH114" s="1"/>
      <c r="CI114" s="1"/>
      <c r="CJ114" s="1"/>
      <c r="CK114" s="1"/>
      <c r="CL114" s="1"/>
      <c r="CM114" s="1"/>
      <c r="CN114" s="1"/>
      <c r="CO114" s="1"/>
      <c r="CP114" s="1"/>
      <c r="CQ114" s="1"/>
      <c r="CR114" s="1"/>
      <c r="CS114" s="1"/>
      <c r="CT114" s="1"/>
      <c r="CU114" s="1"/>
      <c r="CV114" s="1"/>
      <c r="CW114" s="1"/>
      <c r="CX114" s="1"/>
      <c r="CY114" s="1"/>
      <c r="CZ114" s="1"/>
      <c r="DA114" s="1"/>
      <c r="DB114" s="1"/>
      <c r="DC114" s="1"/>
      <c r="DD114" s="1"/>
      <c r="DE114" s="1"/>
      <c r="DF114" s="1"/>
      <c r="DG114" s="1"/>
      <c r="DH114" s="1"/>
      <c r="DI114" s="1"/>
      <c r="DJ114" s="1"/>
      <c r="DK114" s="1"/>
      <c r="DL114" s="1"/>
      <c r="DM114" s="1"/>
      <c r="DN114" s="1"/>
      <c r="DO114" s="1"/>
      <c r="DP114" s="1"/>
      <c r="DQ114" s="1"/>
      <c r="DR114" s="1"/>
      <c r="DS114" s="1"/>
      <c r="DT114" s="1"/>
      <c r="DU114" s="1"/>
      <c r="DV114" s="1"/>
      <c r="DW114" s="1"/>
      <c r="DX114" s="1"/>
      <c r="DY114" s="1"/>
      <c r="DZ114" s="1"/>
      <c r="EA114" s="1"/>
      <c r="EB114" s="1"/>
      <c r="EC114" s="1"/>
      <c r="ED114" s="1"/>
      <c r="EE114" s="1"/>
      <c r="EF114" s="1"/>
    </row>
    <row r="115" spans="1:136" ht="15" customHeight="1" x14ac:dyDescent="0.25">
      <c r="A115" s="20" t="s">
        <v>225</v>
      </c>
      <c r="B115" s="21" t="s">
        <v>226</v>
      </c>
      <c r="C115" s="22" t="s">
        <v>9</v>
      </c>
      <c r="D115" s="27" t="s">
        <v>227</v>
      </c>
      <c r="E115" s="55" t="s">
        <v>1795</v>
      </c>
      <c r="F115" s="1"/>
      <c r="G115" s="1"/>
      <c r="H115" s="20" t="s">
        <v>485</v>
      </c>
      <c r="I115" s="41" t="s">
        <v>486</v>
      </c>
      <c r="J115" s="41" t="s">
        <v>486</v>
      </c>
      <c r="K115" s="22" t="s">
        <v>279</v>
      </c>
      <c r="L115" s="27" t="s">
        <v>487</v>
      </c>
      <c r="M115" s="55" t="s">
        <v>1795</v>
      </c>
      <c r="N115" s="1"/>
      <c r="O115" s="1"/>
      <c r="P115" s="1"/>
      <c r="Q115" s="1"/>
      <c r="R115" s="1"/>
      <c r="S115" s="1"/>
      <c r="T115" s="1"/>
      <c r="U115" s="1"/>
      <c r="V115" s="1"/>
      <c r="W115" s="1"/>
      <c r="X115" s="1"/>
      <c r="Y115" s="1"/>
      <c r="Z115" s="1"/>
      <c r="AA115" s="1"/>
      <c r="AB115" s="1"/>
      <c r="AC115" s="1"/>
      <c r="AD115" s="1"/>
      <c r="AE115" s="1"/>
      <c r="AF115" s="1"/>
      <c r="AG115" s="1"/>
      <c r="AH115" s="1"/>
      <c r="AI115" s="1"/>
      <c r="AJ115" s="1"/>
      <c r="AK115" s="1"/>
      <c r="AL115" s="1"/>
      <c r="AM115" s="1"/>
      <c r="AN115" s="1"/>
      <c r="AO115" s="1"/>
      <c r="AP115" s="1"/>
      <c r="AQ115" s="1"/>
      <c r="AR115" s="1"/>
      <c r="AS115" s="1"/>
      <c r="AT115" s="1"/>
      <c r="AU115" s="1"/>
      <c r="AV115" s="1"/>
      <c r="AW115" s="1"/>
      <c r="AX115" s="1"/>
      <c r="AY115" s="1"/>
      <c r="AZ115" s="1"/>
      <c r="BA115" s="1"/>
      <c r="BB115" s="1"/>
      <c r="BC115" s="1"/>
      <c r="BD115" s="1"/>
      <c r="BE115" s="1"/>
      <c r="BF115" s="1"/>
      <c r="BG115" s="1"/>
      <c r="BH115" s="1"/>
      <c r="BI115" s="1"/>
      <c r="BJ115" s="1"/>
      <c r="BK115" s="1"/>
      <c r="BL115" s="1"/>
      <c r="BM115" s="1"/>
      <c r="BN115" s="1"/>
      <c r="BO115" s="1"/>
      <c r="BP115" s="1"/>
      <c r="BQ115" s="1"/>
      <c r="BR115" s="1"/>
      <c r="BS115" s="1"/>
      <c r="BT115" s="1"/>
      <c r="BU115" s="1"/>
      <c r="BV115" s="1"/>
      <c r="BW115" s="1"/>
      <c r="BX115" s="1"/>
      <c r="BY115" s="1"/>
      <c r="BZ115" s="1"/>
      <c r="CA115" s="1"/>
      <c r="CB115" s="1"/>
      <c r="CC115" s="1"/>
      <c r="CD115" s="1"/>
      <c r="CE115" s="1"/>
      <c r="CF115" s="1"/>
      <c r="CG115" s="1"/>
      <c r="CH115" s="1"/>
      <c r="CI115" s="1"/>
      <c r="CJ115" s="1"/>
      <c r="CK115" s="1"/>
      <c r="CL115" s="1"/>
      <c r="CM115" s="1"/>
      <c r="CN115" s="1"/>
      <c r="CO115" s="1"/>
      <c r="CP115" s="1"/>
      <c r="CQ115" s="1"/>
      <c r="CR115" s="1"/>
      <c r="CS115" s="1"/>
      <c r="CT115" s="1"/>
      <c r="CU115" s="1"/>
      <c r="CV115" s="1"/>
      <c r="CW115" s="1"/>
      <c r="CX115" s="1"/>
      <c r="CY115" s="1"/>
      <c r="CZ115" s="1"/>
      <c r="DA115" s="1"/>
      <c r="DB115" s="1"/>
      <c r="DC115" s="1"/>
      <c r="DD115" s="1"/>
      <c r="DE115" s="1"/>
      <c r="DF115" s="1"/>
      <c r="DG115" s="1"/>
      <c r="DH115" s="1"/>
      <c r="DI115" s="1"/>
      <c r="DJ115" s="1"/>
      <c r="DK115" s="1"/>
      <c r="DL115" s="1"/>
      <c r="DM115" s="1"/>
      <c r="DN115" s="1"/>
      <c r="DO115" s="1"/>
      <c r="DP115" s="1"/>
      <c r="DQ115" s="1"/>
      <c r="DR115" s="1"/>
      <c r="DS115" s="1"/>
      <c r="DT115" s="1"/>
      <c r="DU115" s="1"/>
      <c r="DV115" s="1"/>
      <c r="DW115" s="1"/>
      <c r="DX115" s="1"/>
      <c r="DY115" s="1"/>
      <c r="DZ115" s="1"/>
      <c r="EA115" s="1"/>
      <c r="EB115" s="1"/>
      <c r="EC115" s="1"/>
      <c r="ED115" s="1"/>
      <c r="EE115" s="1"/>
      <c r="EF115" s="1"/>
    </row>
    <row r="116" spans="1:136" ht="15" customHeight="1" x14ac:dyDescent="0.25">
      <c r="A116" s="20" t="s">
        <v>228</v>
      </c>
      <c r="B116" s="21" t="s">
        <v>229</v>
      </c>
      <c r="C116" s="22" t="s">
        <v>9</v>
      </c>
      <c r="D116" s="27" t="s">
        <v>230</v>
      </c>
      <c r="E116" s="55" t="s">
        <v>1795</v>
      </c>
      <c r="F116" s="1"/>
      <c r="G116" s="1"/>
      <c r="H116" s="20" t="s">
        <v>488</v>
      </c>
      <c r="I116" s="42" t="s">
        <v>9</v>
      </c>
      <c r="J116" s="41" t="s">
        <v>489</v>
      </c>
      <c r="K116" s="22" t="s">
        <v>279</v>
      </c>
      <c r="L116" s="27" t="s">
        <v>490</v>
      </c>
      <c r="M116" s="55" t="s">
        <v>1795</v>
      </c>
      <c r="N116" s="1"/>
      <c r="O116" s="1"/>
      <c r="P116" s="1"/>
      <c r="Q116" s="1"/>
      <c r="R116" s="1"/>
      <c r="S116" s="1"/>
      <c r="T116" s="1"/>
      <c r="U116" s="1"/>
      <c r="V116" s="1"/>
      <c r="W116" s="1"/>
      <c r="X116" s="1"/>
      <c r="Y116" s="1"/>
      <c r="Z116" s="1"/>
      <c r="AA116" s="1"/>
      <c r="AB116" s="1"/>
      <c r="AC116" s="1"/>
      <c r="AD116" s="1"/>
      <c r="AE116" s="1"/>
      <c r="AF116" s="1"/>
      <c r="AG116" s="1"/>
      <c r="AH116" s="1"/>
      <c r="AI116" s="1"/>
      <c r="AJ116" s="1"/>
      <c r="AK116" s="1"/>
      <c r="AL116" s="1"/>
      <c r="AM116" s="1"/>
      <c r="AN116" s="1"/>
      <c r="AO116" s="1"/>
      <c r="AP116" s="1"/>
      <c r="AQ116" s="1"/>
      <c r="AR116" s="1"/>
      <c r="AS116" s="1"/>
      <c r="AT116" s="1"/>
      <c r="AU116" s="1"/>
      <c r="AV116" s="1"/>
      <c r="AW116" s="1"/>
      <c r="AX116" s="1"/>
      <c r="AY116" s="1"/>
      <c r="AZ116" s="1"/>
      <c r="BA116" s="1"/>
      <c r="BB116" s="1"/>
      <c r="BC116" s="1"/>
      <c r="BD116" s="1"/>
      <c r="BE116" s="1"/>
      <c r="BF116" s="1"/>
      <c r="BG116" s="1"/>
      <c r="BH116" s="1"/>
      <c r="BI116" s="1"/>
      <c r="BJ116" s="1"/>
      <c r="BK116" s="1"/>
      <c r="BL116" s="1"/>
      <c r="BM116" s="1"/>
      <c r="BN116" s="1"/>
      <c r="BO116" s="1"/>
      <c r="BP116" s="1"/>
      <c r="BQ116" s="1"/>
      <c r="BR116" s="1"/>
      <c r="BS116" s="1"/>
      <c r="BT116" s="1"/>
      <c r="BU116" s="1"/>
      <c r="BV116" s="1"/>
      <c r="BW116" s="1"/>
      <c r="BX116" s="1"/>
      <c r="BY116" s="1"/>
      <c r="BZ116" s="1"/>
      <c r="CA116" s="1"/>
      <c r="CB116" s="1"/>
      <c r="CC116" s="1"/>
      <c r="CD116" s="1"/>
      <c r="CE116" s="1"/>
      <c r="CF116" s="1"/>
      <c r="CG116" s="1"/>
      <c r="CH116" s="1"/>
      <c r="CI116" s="1"/>
      <c r="CJ116" s="1"/>
      <c r="CK116" s="1"/>
      <c r="CL116" s="1"/>
      <c r="CM116" s="1"/>
      <c r="CN116" s="1"/>
      <c r="CO116" s="1"/>
      <c r="CP116" s="1"/>
      <c r="CQ116" s="1"/>
      <c r="CR116" s="1"/>
      <c r="CS116" s="1"/>
      <c r="CT116" s="1"/>
      <c r="CU116" s="1"/>
      <c r="CV116" s="1"/>
      <c r="CW116" s="1"/>
      <c r="CX116" s="1"/>
      <c r="CY116" s="1"/>
      <c r="CZ116" s="1"/>
      <c r="DA116" s="1"/>
      <c r="DB116" s="1"/>
      <c r="DC116" s="1"/>
      <c r="DD116" s="1"/>
      <c r="DE116" s="1"/>
      <c r="DF116" s="1"/>
      <c r="DG116" s="1"/>
      <c r="DH116" s="1"/>
      <c r="DI116" s="1"/>
      <c r="DJ116" s="1"/>
      <c r="DK116" s="1"/>
      <c r="DL116" s="1"/>
      <c r="DM116" s="1"/>
      <c r="DN116" s="1"/>
      <c r="DO116" s="1"/>
      <c r="DP116" s="1"/>
      <c r="DQ116" s="1"/>
      <c r="DR116" s="1"/>
      <c r="DS116" s="1"/>
      <c r="DT116" s="1"/>
      <c r="DU116" s="1"/>
      <c r="DV116" s="1"/>
      <c r="DW116" s="1"/>
      <c r="DX116" s="1"/>
      <c r="DY116" s="1"/>
      <c r="DZ116" s="1"/>
      <c r="EA116" s="1"/>
      <c r="EB116" s="1"/>
      <c r="EC116" s="1"/>
      <c r="ED116" s="1"/>
      <c r="EE116" s="1"/>
      <c r="EF116" s="1"/>
    </row>
    <row r="117" spans="1:136" ht="15" customHeight="1" x14ac:dyDescent="0.25">
      <c r="A117" s="20" t="s">
        <v>231</v>
      </c>
      <c r="B117" s="21" t="s">
        <v>232</v>
      </c>
      <c r="C117" s="22" t="s">
        <v>9</v>
      </c>
      <c r="D117" s="27" t="s">
        <v>233</v>
      </c>
      <c r="E117" s="55" t="s">
        <v>1795</v>
      </c>
      <c r="F117" s="1"/>
      <c r="G117" s="1"/>
      <c r="H117" s="20" t="s">
        <v>491</v>
      </c>
      <c r="I117" s="63">
        <v>2</v>
      </c>
      <c r="J117" s="63"/>
      <c r="K117" s="22" t="s">
        <v>268</v>
      </c>
      <c r="L117" s="27" t="s">
        <v>492</v>
      </c>
      <c r="M117" s="55" t="s">
        <v>1795</v>
      </c>
      <c r="N117" s="1"/>
      <c r="O117" s="1"/>
      <c r="P117" s="1"/>
      <c r="Q117" s="1"/>
      <c r="R117" s="1"/>
      <c r="S117" s="1"/>
      <c r="T117" s="1"/>
      <c r="U117" s="1"/>
      <c r="V117" s="1"/>
      <c r="W117" s="1"/>
      <c r="X117" s="1"/>
      <c r="Y117" s="1"/>
      <c r="Z117" s="1"/>
      <c r="AA117" s="1"/>
      <c r="AB117" s="1"/>
      <c r="AC117" s="1"/>
      <c r="AD117" s="1"/>
      <c r="AE117" s="1"/>
      <c r="AF117" s="1"/>
      <c r="AG117" s="1"/>
      <c r="AH117" s="1"/>
      <c r="AI117" s="1"/>
      <c r="AJ117" s="1"/>
      <c r="AK117" s="1"/>
      <c r="AL117" s="1"/>
      <c r="AM117" s="1"/>
      <c r="AN117" s="1"/>
      <c r="AO117" s="1"/>
      <c r="AP117" s="1"/>
      <c r="AQ117" s="1"/>
      <c r="AR117" s="1"/>
      <c r="AS117" s="1"/>
      <c r="AT117" s="1"/>
      <c r="AU117" s="1"/>
      <c r="AV117" s="1"/>
      <c r="AW117" s="1"/>
      <c r="AX117" s="1"/>
      <c r="AY117" s="1"/>
      <c r="AZ117" s="1"/>
      <c r="BA117" s="1"/>
      <c r="BB117" s="1"/>
      <c r="BC117" s="1"/>
      <c r="BD117" s="1"/>
      <c r="BE117" s="1"/>
      <c r="BF117" s="1"/>
      <c r="BG117" s="1"/>
      <c r="BH117" s="1"/>
      <c r="BI117" s="1"/>
      <c r="BJ117" s="1"/>
      <c r="BK117" s="1"/>
      <c r="BL117" s="1"/>
      <c r="BM117" s="1"/>
      <c r="BN117" s="1"/>
      <c r="BO117" s="1"/>
      <c r="BP117" s="1"/>
      <c r="BQ117" s="1"/>
      <c r="BR117" s="1"/>
      <c r="BS117" s="1"/>
      <c r="BT117" s="1"/>
      <c r="BU117" s="1"/>
      <c r="BV117" s="1"/>
      <c r="BW117" s="1"/>
      <c r="BX117" s="1"/>
      <c r="BY117" s="1"/>
      <c r="BZ117" s="1"/>
      <c r="CA117" s="1"/>
      <c r="CB117" s="1"/>
      <c r="CC117" s="1"/>
      <c r="CD117" s="1"/>
      <c r="CE117" s="1"/>
      <c r="CF117" s="1"/>
      <c r="CG117" s="1"/>
      <c r="CH117" s="1"/>
      <c r="CI117" s="1"/>
      <c r="CJ117" s="1"/>
      <c r="CK117" s="1"/>
      <c r="CL117" s="1"/>
      <c r="CM117" s="1"/>
      <c r="CN117" s="1"/>
      <c r="CO117" s="1"/>
      <c r="CP117" s="1"/>
      <c r="CQ117" s="1"/>
      <c r="CR117" s="1"/>
      <c r="CS117" s="1"/>
      <c r="CT117" s="1"/>
      <c r="CU117" s="1"/>
      <c r="CV117" s="1"/>
      <c r="CW117" s="1"/>
      <c r="CX117" s="1"/>
      <c r="CY117" s="1"/>
      <c r="CZ117" s="1"/>
      <c r="DA117" s="1"/>
      <c r="DB117" s="1"/>
      <c r="DC117" s="1"/>
      <c r="DD117" s="1"/>
      <c r="DE117" s="1"/>
      <c r="DF117" s="1"/>
      <c r="DG117" s="1"/>
      <c r="DH117" s="1"/>
      <c r="DI117" s="1"/>
      <c r="DJ117" s="1"/>
      <c r="DK117" s="1"/>
      <c r="DL117" s="1"/>
      <c r="DM117" s="1"/>
      <c r="DN117" s="1"/>
      <c r="DO117" s="1"/>
      <c r="DP117" s="1"/>
      <c r="DQ117" s="1"/>
      <c r="DR117" s="1"/>
      <c r="DS117" s="1"/>
      <c r="DT117" s="1"/>
      <c r="DU117" s="1"/>
      <c r="DV117" s="1"/>
      <c r="DW117" s="1"/>
      <c r="DX117" s="1"/>
      <c r="DY117" s="1"/>
      <c r="DZ117" s="1"/>
      <c r="EA117" s="1"/>
      <c r="EB117" s="1"/>
      <c r="EC117" s="1"/>
      <c r="ED117" s="1"/>
      <c r="EE117" s="1"/>
      <c r="EF117" s="1"/>
    </row>
    <row r="118" spans="1:136" ht="15" customHeight="1" x14ac:dyDescent="0.25">
      <c r="A118" s="20" t="s">
        <v>234</v>
      </c>
      <c r="B118" s="21">
        <v>9</v>
      </c>
      <c r="C118" s="22" t="s">
        <v>235</v>
      </c>
      <c r="D118" s="27" t="s">
        <v>236</v>
      </c>
      <c r="E118" s="55" t="s">
        <v>1795</v>
      </c>
      <c r="F118" s="1"/>
      <c r="G118" s="1"/>
      <c r="H118" s="1"/>
      <c r="I118" s="1"/>
      <c r="J118" s="1"/>
      <c r="K118" s="1"/>
      <c r="L118" s="1"/>
      <c r="M118" s="1"/>
      <c r="N118" s="1"/>
      <c r="O118" s="1"/>
      <c r="P118" s="1"/>
      <c r="Q118" s="1"/>
      <c r="R118" s="1"/>
      <c r="S118" s="1"/>
      <c r="T118" s="1"/>
      <c r="U118" s="1"/>
      <c r="V118" s="1"/>
      <c r="W118" s="1"/>
      <c r="X118" s="1"/>
      <c r="Y118" s="1"/>
      <c r="Z118" s="1"/>
      <c r="AA118" s="1"/>
      <c r="AB118" s="1"/>
      <c r="AC118" s="1"/>
      <c r="AD118" s="1"/>
      <c r="AE118" s="1"/>
      <c r="AF118" s="1"/>
      <c r="AG118" s="1"/>
      <c r="AH118" s="1"/>
      <c r="AI118" s="1"/>
      <c r="AJ118" s="1"/>
      <c r="AK118" s="1"/>
      <c r="AL118" s="1"/>
      <c r="AM118" s="1"/>
      <c r="AN118" s="1"/>
      <c r="AO118" s="1"/>
      <c r="AP118" s="1"/>
      <c r="AQ118" s="1"/>
      <c r="AR118" s="1"/>
      <c r="AS118" s="1"/>
      <c r="AT118" s="1"/>
      <c r="AU118" s="1"/>
      <c r="AV118" s="1"/>
      <c r="AW118" s="1"/>
      <c r="AX118" s="1"/>
      <c r="AY118" s="1"/>
      <c r="AZ118" s="1"/>
      <c r="BA118" s="1"/>
      <c r="BB118" s="1"/>
      <c r="BC118" s="1"/>
      <c r="BD118" s="1"/>
      <c r="BE118" s="1"/>
      <c r="BF118" s="1"/>
      <c r="BG118" s="1"/>
      <c r="BH118" s="1"/>
      <c r="BI118" s="1"/>
      <c r="BJ118" s="1"/>
      <c r="BK118" s="1"/>
      <c r="BL118" s="1"/>
      <c r="BM118" s="1"/>
      <c r="BN118" s="1"/>
      <c r="BO118" s="1"/>
      <c r="BP118" s="1"/>
      <c r="BQ118" s="1"/>
      <c r="BR118" s="1"/>
      <c r="BS118" s="1"/>
      <c r="BT118" s="1"/>
      <c r="BU118" s="1"/>
      <c r="BV118" s="1"/>
      <c r="BW118" s="1"/>
      <c r="BX118" s="1"/>
      <c r="BY118" s="1"/>
      <c r="BZ118" s="1"/>
      <c r="CA118" s="1"/>
      <c r="CB118" s="1"/>
      <c r="CC118" s="1"/>
      <c r="CD118" s="1"/>
      <c r="CE118" s="1"/>
      <c r="CF118" s="1"/>
      <c r="CG118" s="1"/>
      <c r="CH118" s="1"/>
      <c r="CI118" s="1"/>
      <c r="CJ118" s="1"/>
      <c r="CK118" s="1"/>
      <c r="CL118" s="1"/>
      <c r="CM118" s="1"/>
      <c r="CN118" s="1"/>
      <c r="CO118" s="1"/>
      <c r="CP118" s="1"/>
      <c r="CQ118" s="1"/>
      <c r="CR118" s="1"/>
      <c r="CS118" s="1"/>
      <c r="CT118" s="1"/>
      <c r="CU118" s="1"/>
      <c r="CV118" s="1"/>
      <c r="CW118" s="1"/>
      <c r="CX118" s="1"/>
      <c r="CY118" s="1"/>
      <c r="CZ118" s="1"/>
      <c r="DA118" s="1"/>
      <c r="DB118" s="1"/>
      <c r="DC118" s="1"/>
      <c r="DD118" s="1"/>
      <c r="DE118" s="1"/>
      <c r="DF118" s="1"/>
      <c r="DG118" s="1"/>
      <c r="DH118" s="1"/>
      <c r="DI118" s="1"/>
      <c r="DJ118" s="1"/>
      <c r="DK118" s="1"/>
      <c r="DL118" s="1"/>
      <c r="DM118" s="1"/>
      <c r="DN118" s="1"/>
      <c r="DO118" s="1"/>
      <c r="DP118" s="1"/>
      <c r="DQ118" s="1"/>
      <c r="DR118" s="1"/>
      <c r="DS118" s="1"/>
      <c r="DT118" s="1"/>
      <c r="DU118" s="1"/>
      <c r="DV118" s="1"/>
      <c r="DW118" s="1"/>
      <c r="DX118" s="1"/>
      <c r="DY118" s="1"/>
      <c r="DZ118" s="1"/>
      <c r="EA118" s="1"/>
      <c r="EB118" s="1"/>
      <c r="EC118" s="1"/>
      <c r="ED118" s="1"/>
      <c r="EE118" s="1"/>
      <c r="EF118" s="1"/>
    </row>
    <row r="119" spans="1:136" ht="15" customHeight="1" x14ac:dyDescent="0.25">
      <c r="A119" s="20" t="s">
        <v>237</v>
      </c>
      <c r="B119" s="21">
        <v>5</v>
      </c>
      <c r="C119" s="22" t="s">
        <v>235</v>
      </c>
      <c r="D119" s="27" t="s">
        <v>238</v>
      </c>
      <c r="E119" s="55" t="s">
        <v>1795</v>
      </c>
      <c r="F119" s="1"/>
      <c r="G119" s="1"/>
      <c r="H119" s="1"/>
      <c r="I119" s="1"/>
      <c r="J119" s="1"/>
      <c r="K119" s="1"/>
      <c r="L119" s="1"/>
      <c r="M119" s="1"/>
      <c r="N119" s="1"/>
      <c r="O119" s="1"/>
      <c r="P119" s="1"/>
      <c r="Q119" s="1"/>
      <c r="R119" s="1"/>
      <c r="S119" s="1"/>
      <c r="T119" s="1"/>
      <c r="U119" s="1"/>
      <c r="V119" s="1"/>
      <c r="W119" s="1"/>
      <c r="X119" s="1"/>
      <c r="Y119" s="1"/>
      <c r="Z119" s="1"/>
      <c r="AA119" s="1"/>
      <c r="AB119" s="1"/>
      <c r="AC119" s="1"/>
      <c r="AD119" s="1"/>
      <c r="AE119" s="1"/>
      <c r="AF119" s="1"/>
      <c r="AG119" s="1"/>
      <c r="AH119" s="1"/>
      <c r="AI119" s="1"/>
      <c r="AJ119" s="1"/>
      <c r="AK119" s="1"/>
      <c r="AL119" s="1"/>
      <c r="AM119" s="1"/>
      <c r="AN119" s="1"/>
      <c r="AO119" s="1"/>
      <c r="AP119" s="1"/>
      <c r="AQ119" s="1"/>
      <c r="AR119" s="1"/>
      <c r="AS119" s="1"/>
      <c r="AT119" s="1"/>
      <c r="AU119" s="1"/>
      <c r="AV119" s="1"/>
      <c r="AW119" s="1"/>
      <c r="AX119" s="1"/>
      <c r="AY119" s="1"/>
      <c r="AZ119" s="1"/>
      <c r="BA119" s="1"/>
      <c r="BB119" s="1"/>
      <c r="BC119" s="1"/>
      <c r="BD119" s="1"/>
      <c r="BE119" s="1"/>
      <c r="BF119" s="1"/>
      <c r="BG119" s="1"/>
      <c r="BH119" s="1"/>
      <c r="BI119" s="1"/>
      <c r="BJ119" s="1"/>
      <c r="BK119" s="1"/>
      <c r="BL119" s="1"/>
      <c r="BM119" s="1"/>
      <c r="BN119" s="1"/>
      <c r="BO119" s="1"/>
      <c r="BP119" s="1"/>
      <c r="BQ119" s="1"/>
      <c r="BR119" s="1"/>
      <c r="BS119" s="1"/>
      <c r="BT119" s="1"/>
      <c r="BU119" s="1"/>
      <c r="BV119" s="1"/>
      <c r="BW119" s="1"/>
      <c r="BX119" s="1"/>
      <c r="BY119" s="1"/>
      <c r="BZ119" s="1"/>
      <c r="CA119" s="1"/>
      <c r="CB119" s="1"/>
      <c r="CC119" s="1"/>
      <c r="CD119" s="1"/>
      <c r="CE119" s="1"/>
      <c r="CF119" s="1"/>
      <c r="CG119" s="1"/>
      <c r="CH119" s="1"/>
      <c r="CI119" s="1"/>
      <c r="CJ119" s="1"/>
      <c r="CK119" s="1"/>
      <c r="CL119" s="1"/>
      <c r="CM119" s="1"/>
      <c r="CN119" s="1"/>
      <c r="CO119" s="1"/>
      <c r="CP119" s="1"/>
      <c r="CQ119" s="1"/>
      <c r="CR119" s="1"/>
      <c r="CS119" s="1"/>
      <c r="CT119" s="1"/>
      <c r="CU119" s="1"/>
      <c r="CV119" s="1"/>
      <c r="CW119" s="1"/>
      <c r="CX119" s="1"/>
      <c r="CY119" s="1"/>
      <c r="CZ119" s="1"/>
      <c r="DA119" s="1"/>
      <c r="DB119" s="1"/>
      <c r="DC119" s="1"/>
      <c r="DD119" s="1"/>
      <c r="DE119" s="1"/>
      <c r="DF119" s="1"/>
      <c r="DG119" s="1"/>
      <c r="DH119" s="1"/>
      <c r="DI119" s="1"/>
      <c r="DJ119" s="1"/>
      <c r="DK119" s="1"/>
      <c r="DL119" s="1"/>
      <c r="DM119" s="1"/>
      <c r="DN119" s="1"/>
      <c r="DO119" s="1"/>
      <c r="DP119" s="1"/>
      <c r="DQ119" s="1"/>
      <c r="DR119" s="1"/>
      <c r="DS119" s="1"/>
      <c r="DT119" s="1"/>
      <c r="DU119" s="1"/>
      <c r="DV119" s="1"/>
      <c r="DW119" s="1"/>
      <c r="DX119" s="1"/>
      <c r="DY119" s="1"/>
      <c r="DZ119" s="1"/>
      <c r="EA119" s="1"/>
      <c r="EB119" s="1"/>
      <c r="EC119" s="1"/>
      <c r="ED119" s="1"/>
      <c r="EE119" s="1"/>
      <c r="EF119" s="1"/>
    </row>
    <row r="120" spans="1:136" ht="15" customHeight="1" x14ac:dyDescent="0.25">
      <c r="A120" s="20" t="s">
        <v>239</v>
      </c>
      <c r="B120" s="21">
        <v>1</v>
      </c>
      <c r="C120" s="22" t="s">
        <v>235</v>
      </c>
      <c r="D120" s="27" t="s">
        <v>240</v>
      </c>
      <c r="E120" s="55" t="s">
        <v>1795</v>
      </c>
      <c r="F120" s="1"/>
      <c r="G120" s="1"/>
      <c r="H120" s="1"/>
      <c r="I120" s="1"/>
      <c r="J120" s="1"/>
      <c r="K120" s="1"/>
      <c r="L120" s="1"/>
      <c r="M120" s="1"/>
      <c r="N120" s="1"/>
      <c r="O120" s="1"/>
      <c r="P120" s="1"/>
      <c r="Q120" s="1"/>
      <c r="R120" s="1"/>
      <c r="S120" s="1"/>
      <c r="T120" s="1"/>
      <c r="U120" s="1"/>
      <c r="V120" s="1"/>
      <c r="W120" s="1"/>
      <c r="X120" s="1"/>
      <c r="Y120" s="1"/>
      <c r="Z120" s="1"/>
      <c r="AA120" s="1"/>
      <c r="AB120" s="1"/>
      <c r="AC120" s="1"/>
      <c r="AD120" s="1"/>
      <c r="AE120" s="1"/>
      <c r="AF120" s="1"/>
      <c r="AG120" s="1"/>
      <c r="AH120" s="1"/>
      <c r="AI120" s="1"/>
      <c r="AJ120" s="1"/>
      <c r="AK120" s="1"/>
      <c r="AL120" s="1"/>
      <c r="AM120" s="1"/>
      <c r="AN120" s="1"/>
      <c r="AO120" s="1"/>
      <c r="AP120" s="1"/>
      <c r="AQ120" s="1"/>
      <c r="AR120" s="1"/>
      <c r="AS120" s="1"/>
      <c r="AT120" s="1"/>
      <c r="AU120" s="1"/>
      <c r="AV120" s="1"/>
      <c r="AW120" s="1"/>
      <c r="AX120" s="1"/>
      <c r="AY120" s="1"/>
      <c r="AZ120" s="1"/>
      <c r="BA120" s="1"/>
      <c r="BB120" s="1"/>
      <c r="BC120" s="1"/>
      <c r="BD120" s="1"/>
      <c r="BE120" s="1"/>
      <c r="BF120" s="1"/>
      <c r="BG120" s="1"/>
      <c r="BH120" s="1"/>
      <c r="BI120" s="1"/>
      <c r="BJ120" s="1"/>
      <c r="BK120" s="1"/>
      <c r="BL120" s="1"/>
      <c r="BM120" s="1"/>
      <c r="BN120" s="1"/>
      <c r="BO120" s="1"/>
      <c r="BP120" s="1"/>
      <c r="BQ120" s="1"/>
      <c r="BR120" s="1"/>
      <c r="BS120" s="1"/>
      <c r="BT120" s="1"/>
      <c r="BU120" s="1"/>
      <c r="BV120" s="1"/>
      <c r="BW120" s="1"/>
      <c r="BX120" s="1"/>
      <c r="BY120" s="1"/>
      <c r="BZ120" s="1"/>
      <c r="CA120" s="1"/>
      <c r="CB120" s="1"/>
      <c r="CC120" s="1"/>
      <c r="CD120" s="1"/>
      <c r="CE120" s="1"/>
      <c r="CF120" s="1"/>
      <c r="CG120" s="1"/>
      <c r="CH120" s="1"/>
      <c r="CI120" s="1"/>
      <c r="CJ120" s="1"/>
      <c r="CK120" s="1"/>
      <c r="CL120" s="1"/>
      <c r="CM120" s="1"/>
      <c r="CN120" s="1"/>
      <c r="CO120" s="1"/>
      <c r="CP120" s="1"/>
      <c r="CQ120" s="1"/>
      <c r="CR120" s="1"/>
      <c r="CS120" s="1"/>
      <c r="CT120" s="1"/>
      <c r="CU120" s="1"/>
      <c r="CV120" s="1"/>
      <c r="CW120" s="1"/>
      <c r="CX120" s="1"/>
      <c r="CY120" s="1"/>
      <c r="CZ120" s="1"/>
      <c r="DA120" s="1"/>
      <c r="DB120" s="1"/>
      <c r="DC120" s="1"/>
      <c r="DD120" s="1"/>
      <c r="DE120" s="1"/>
      <c r="DF120" s="1"/>
      <c r="DG120" s="1"/>
      <c r="DH120" s="1"/>
      <c r="DI120" s="1"/>
      <c r="DJ120" s="1"/>
      <c r="DK120" s="1"/>
      <c r="DL120" s="1"/>
      <c r="DM120" s="1"/>
      <c r="DN120" s="1"/>
      <c r="DO120" s="1"/>
      <c r="DP120" s="1"/>
      <c r="DQ120" s="1"/>
      <c r="DR120" s="1"/>
      <c r="DS120" s="1"/>
      <c r="DT120" s="1"/>
      <c r="DU120" s="1"/>
      <c r="DV120" s="1"/>
      <c r="DW120" s="1"/>
      <c r="DX120" s="1"/>
      <c r="DY120" s="1"/>
      <c r="DZ120" s="1"/>
      <c r="EA120" s="1"/>
      <c r="EB120" s="1"/>
      <c r="EC120" s="1"/>
      <c r="ED120" s="1"/>
      <c r="EE120" s="1"/>
      <c r="EF120" s="1"/>
    </row>
    <row r="121" spans="1:136" ht="15" customHeight="1" x14ac:dyDescent="0.25">
      <c r="A121" s="20" t="s">
        <v>241</v>
      </c>
      <c r="B121" s="21">
        <v>6</v>
      </c>
      <c r="C121" s="22" t="s">
        <v>235</v>
      </c>
      <c r="D121" s="27" t="s">
        <v>242</v>
      </c>
      <c r="E121" s="55" t="s">
        <v>1795</v>
      </c>
      <c r="F121" s="1"/>
      <c r="G121" s="1"/>
      <c r="H121" s="1"/>
      <c r="I121" s="1"/>
      <c r="J121" s="1"/>
      <c r="K121" s="1"/>
      <c r="L121" s="1"/>
      <c r="M121" s="1"/>
      <c r="N121" s="1"/>
      <c r="O121" s="1"/>
      <c r="P121" s="1"/>
      <c r="Q121" s="1"/>
      <c r="R121" s="1"/>
      <c r="S121" s="1"/>
      <c r="T121" s="1"/>
      <c r="U121" s="1"/>
      <c r="V121" s="1"/>
      <c r="W121" s="1"/>
      <c r="X121" s="1"/>
      <c r="Y121" s="1"/>
      <c r="Z121" s="1"/>
      <c r="AA121" s="1"/>
      <c r="AB121" s="1"/>
      <c r="AC121" s="1"/>
      <c r="AD121" s="1"/>
      <c r="AE121" s="1"/>
      <c r="AF121" s="1"/>
      <c r="AG121" s="1"/>
      <c r="AH121" s="1"/>
      <c r="AI121" s="1"/>
      <c r="AJ121" s="1"/>
      <c r="AK121" s="1"/>
      <c r="AL121" s="1"/>
      <c r="AM121" s="1"/>
      <c r="AN121" s="1"/>
      <c r="AO121" s="1"/>
      <c r="AP121" s="1"/>
      <c r="AQ121" s="1"/>
      <c r="AR121" s="1"/>
      <c r="AS121" s="1"/>
      <c r="AT121" s="1"/>
      <c r="AU121" s="1"/>
      <c r="AV121" s="1"/>
      <c r="AW121" s="1"/>
      <c r="AX121" s="1"/>
      <c r="AY121" s="1"/>
      <c r="AZ121" s="1"/>
      <c r="BA121" s="1"/>
      <c r="BB121" s="1"/>
      <c r="BC121" s="1"/>
      <c r="BD121" s="1"/>
      <c r="BE121" s="1"/>
      <c r="BF121" s="1"/>
      <c r="BG121" s="1"/>
      <c r="BH121" s="1"/>
      <c r="BI121" s="1"/>
      <c r="BJ121" s="1"/>
      <c r="BK121" s="1"/>
      <c r="BL121" s="1"/>
      <c r="BM121" s="1"/>
      <c r="BN121" s="1"/>
      <c r="BO121" s="1"/>
      <c r="BP121" s="1"/>
      <c r="BQ121" s="1"/>
      <c r="BR121" s="1"/>
      <c r="BS121" s="1"/>
      <c r="BT121" s="1"/>
      <c r="BU121" s="1"/>
      <c r="BV121" s="1"/>
      <c r="BW121" s="1"/>
      <c r="BX121" s="1"/>
      <c r="BY121" s="1"/>
      <c r="BZ121" s="1"/>
      <c r="CA121" s="1"/>
      <c r="CB121" s="1"/>
      <c r="CC121" s="1"/>
      <c r="CD121" s="1"/>
      <c r="CE121" s="1"/>
      <c r="CF121" s="1"/>
      <c r="CG121" s="1"/>
      <c r="CH121" s="1"/>
      <c r="CI121" s="1"/>
      <c r="CJ121" s="1"/>
      <c r="CK121" s="1"/>
      <c r="CL121" s="1"/>
      <c r="CM121" s="1"/>
      <c r="CN121" s="1"/>
      <c r="CO121" s="1"/>
      <c r="CP121" s="1"/>
      <c r="CQ121" s="1"/>
      <c r="CR121" s="1"/>
      <c r="CS121" s="1"/>
      <c r="CT121" s="1"/>
      <c r="CU121" s="1"/>
      <c r="CV121" s="1"/>
      <c r="CW121" s="1"/>
      <c r="CX121" s="1"/>
      <c r="CY121" s="1"/>
      <c r="CZ121" s="1"/>
      <c r="DA121" s="1"/>
      <c r="DB121" s="1"/>
      <c r="DC121" s="1"/>
      <c r="DD121" s="1"/>
      <c r="DE121" s="1"/>
      <c r="DF121" s="1"/>
      <c r="DG121" s="1"/>
      <c r="DH121" s="1"/>
      <c r="DI121" s="1"/>
      <c r="DJ121" s="1"/>
      <c r="DK121" s="1"/>
      <c r="DL121" s="1"/>
      <c r="DM121" s="1"/>
      <c r="DN121" s="1"/>
      <c r="DO121" s="1"/>
      <c r="DP121" s="1"/>
      <c r="DQ121" s="1"/>
      <c r="DR121" s="1"/>
      <c r="DS121" s="1"/>
      <c r="DT121" s="1"/>
      <c r="DU121" s="1"/>
      <c r="DV121" s="1"/>
      <c r="DW121" s="1"/>
      <c r="DX121" s="1"/>
      <c r="DY121" s="1"/>
      <c r="DZ121" s="1"/>
      <c r="EA121" s="1"/>
      <c r="EB121" s="1"/>
      <c r="EC121" s="1"/>
      <c r="ED121" s="1"/>
      <c r="EE121" s="1"/>
      <c r="EF121" s="1"/>
    </row>
    <row r="122" spans="1:136" ht="15" customHeight="1" x14ac:dyDescent="0.25">
      <c r="A122" s="20" t="s">
        <v>243</v>
      </c>
      <c r="B122" s="21">
        <v>8</v>
      </c>
      <c r="C122" s="22" t="s">
        <v>235</v>
      </c>
      <c r="D122" s="27" t="s">
        <v>244</v>
      </c>
      <c r="E122" s="55" t="s">
        <v>1795</v>
      </c>
      <c r="F122" s="1"/>
      <c r="G122" s="1"/>
      <c r="H122" s="1"/>
      <c r="I122" s="1"/>
      <c r="J122" s="1"/>
      <c r="K122" s="1"/>
      <c r="L122" s="1"/>
      <c r="M122" s="1"/>
      <c r="N122" s="1"/>
      <c r="O122" s="1"/>
      <c r="P122" s="1"/>
      <c r="Q122" s="1"/>
      <c r="R122" s="1"/>
      <c r="S122" s="1"/>
      <c r="T122" s="1"/>
      <c r="U122" s="1"/>
      <c r="V122" s="1"/>
      <c r="W122" s="1"/>
      <c r="X122" s="1"/>
      <c r="Y122" s="1"/>
      <c r="Z122" s="1"/>
      <c r="AA122" s="1"/>
      <c r="AB122" s="1"/>
      <c r="AC122" s="1"/>
      <c r="AD122" s="1"/>
      <c r="AE122" s="1"/>
      <c r="AF122" s="1"/>
      <c r="AG122" s="1"/>
      <c r="AH122" s="1"/>
      <c r="AI122" s="1"/>
      <c r="AJ122" s="1"/>
      <c r="AK122" s="1"/>
      <c r="AL122" s="1"/>
      <c r="AM122" s="1"/>
      <c r="AN122" s="1"/>
      <c r="AO122" s="1"/>
      <c r="AP122" s="1"/>
      <c r="AQ122" s="1"/>
      <c r="AR122" s="1"/>
      <c r="AS122" s="1"/>
      <c r="AT122" s="1"/>
      <c r="AU122" s="1"/>
      <c r="AV122" s="1"/>
      <c r="AW122" s="1"/>
      <c r="AX122" s="1"/>
      <c r="AY122" s="1"/>
      <c r="AZ122" s="1"/>
      <c r="BA122" s="1"/>
      <c r="BB122" s="1"/>
      <c r="BC122" s="1"/>
      <c r="BD122" s="1"/>
      <c r="BE122" s="1"/>
      <c r="BF122" s="1"/>
      <c r="BG122" s="1"/>
      <c r="BH122" s="1"/>
      <c r="BI122" s="1"/>
      <c r="BJ122" s="1"/>
      <c r="BK122" s="1"/>
      <c r="BL122" s="1"/>
      <c r="BM122" s="1"/>
      <c r="BN122" s="1"/>
      <c r="BO122" s="1"/>
      <c r="BP122" s="1"/>
      <c r="BQ122" s="1"/>
      <c r="BR122" s="1"/>
      <c r="BS122" s="1"/>
      <c r="BT122" s="1"/>
      <c r="BU122" s="1"/>
      <c r="BV122" s="1"/>
      <c r="BW122" s="1"/>
      <c r="BX122" s="1"/>
      <c r="BY122" s="1"/>
      <c r="BZ122" s="1"/>
      <c r="CA122" s="1"/>
      <c r="CB122" s="1"/>
      <c r="CC122" s="1"/>
      <c r="CD122" s="1"/>
      <c r="CE122" s="1"/>
      <c r="CF122" s="1"/>
      <c r="CG122" s="1"/>
      <c r="CH122" s="1"/>
      <c r="CI122" s="1"/>
      <c r="CJ122" s="1"/>
      <c r="CK122" s="1"/>
      <c r="CL122" s="1"/>
      <c r="CM122" s="1"/>
      <c r="CN122" s="1"/>
      <c r="CO122" s="1"/>
      <c r="CP122" s="1"/>
      <c r="CQ122" s="1"/>
      <c r="CR122" s="1"/>
      <c r="CS122" s="1"/>
      <c r="CT122" s="1"/>
      <c r="CU122" s="1"/>
      <c r="CV122" s="1"/>
      <c r="CW122" s="1"/>
      <c r="CX122" s="1"/>
      <c r="CY122" s="1"/>
      <c r="CZ122" s="1"/>
      <c r="DA122" s="1"/>
      <c r="DB122" s="1"/>
      <c r="DC122" s="1"/>
      <c r="DD122" s="1"/>
      <c r="DE122" s="1"/>
      <c r="DF122" s="1"/>
      <c r="DG122" s="1"/>
      <c r="DH122" s="1"/>
      <c r="DI122" s="1"/>
      <c r="DJ122" s="1"/>
      <c r="DK122" s="1"/>
      <c r="DL122" s="1"/>
      <c r="DM122" s="1"/>
      <c r="DN122" s="1"/>
      <c r="DO122" s="1"/>
      <c r="DP122" s="1"/>
      <c r="DQ122" s="1"/>
      <c r="DR122" s="1"/>
      <c r="DS122" s="1"/>
      <c r="DT122" s="1"/>
      <c r="DU122" s="1"/>
      <c r="DV122" s="1"/>
      <c r="DW122" s="1"/>
      <c r="DX122" s="1"/>
      <c r="DY122" s="1"/>
      <c r="DZ122" s="1"/>
      <c r="EA122" s="1"/>
      <c r="EB122" s="1"/>
      <c r="EC122" s="1"/>
      <c r="ED122" s="1"/>
      <c r="EE122" s="1"/>
      <c r="EF122" s="1"/>
    </row>
    <row r="123" spans="1:136" ht="15" customHeight="1" x14ac:dyDescent="0.25">
      <c r="A123" s="20"/>
      <c r="B123" s="22"/>
      <c r="C123" s="22"/>
      <c r="D123" s="27"/>
      <c r="E123" s="22"/>
      <c r="F123" s="1"/>
      <c r="G123" s="1"/>
      <c r="H123" s="1"/>
      <c r="I123" s="1"/>
      <c r="J123" s="1"/>
      <c r="K123" s="1"/>
      <c r="L123" s="1"/>
      <c r="M123" s="1"/>
      <c r="N123" s="1"/>
      <c r="O123" s="1"/>
      <c r="P123" s="1"/>
      <c r="Q123" s="1"/>
      <c r="R123" s="1"/>
      <c r="S123" s="1"/>
      <c r="T123" s="1"/>
      <c r="U123" s="1"/>
      <c r="V123" s="1"/>
      <c r="W123" s="1"/>
      <c r="X123" s="1"/>
      <c r="Y123" s="1"/>
      <c r="Z123" s="1"/>
      <c r="AA123" s="1"/>
      <c r="AB123" s="1"/>
      <c r="AC123" s="1"/>
      <c r="AD123" s="1"/>
      <c r="AE123" s="1"/>
      <c r="AF123" s="1"/>
      <c r="AG123" s="1"/>
      <c r="AH123" s="1"/>
      <c r="AI123" s="1"/>
      <c r="AJ123" s="1"/>
      <c r="AK123" s="1"/>
      <c r="AL123" s="1"/>
      <c r="AM123" s="1"/>
      <c r="AN123" s="1"/>
      <c r="AO123" s="1"/>
      <c r="AP123" s="1"/>
      <c r="AQ123" s="1"/>
      <c r="AR123" s="1"/>
      <c r="AS123" s="1"/>
      <c r="AT123" s="1"/>
      <c r="AU123" s="1"/>
      <c r="AV123" s="1"/>
      <c r="AW123" s="1"/>
      <c r="AX123" s="1"/>
      <c r="AY123" s="1"/>
      <c r="AZ123" s="1"/>
      <c r="BA123" s="1"/>
      <c r="BB123" s="1"/>
      <c r="BC123" s="1"/>
      <c r="BD123" s="1"/>
      <c r="BE123" s="1"/>
      <c r="BF123" s="1"/>
      <c r="BG123" s="1"/>
      <c r="BH123" s="1"/>
      <c r="BI123" s="1"/>
      <c r="BJ123" s="1"/>
      <c r="BK123" s="1"/>
      <c r="BL123" s="1"/>
      <c r="BM123" s="1"/>
      <c r="BN123" s="1"/>
      <c r="BO123" s="1"/>
      <c r="BP123" s="1"/>
      <c r="BQ123" s="1"/>
      <c r="BR123" s="1"/>
      <c r="BS123" s="1"/>
      <c r="BT123" s="1"/>
      <c r="BU123" s="1"/>
      <c r="BV123" s="1"/>
      <c r="BW123" s="1"/>
      <c r="BX123" s="1"/>
      <c r="BY123" s="1"/>
      <c r="BZ123" s="1"/>
      <c r="CA123" s="1"/>
      <c r="CB123" s="1"/>
      <c r="CC123" s="1"/>
      <c r="CD123" s="1"/>
      <c r="CE123" s="1"/>
      <c r="CF123" s="1"/>
      <c r="CG123" s="1"/>
      <c r="CH123" s="1"/>
      <c r="CI123" s="1"/>
      <c r="CJ123" s="1"/>
      <c r="CK123" s="1"/>
      <c r="CL123" s="1"/>
      <c r="CM123" s="1"/>
      <c r="CN123" s="1"/>
      <c r="CO123" s="1"/>
      <c r="CP123" s="1"/>
      <c r="CQ123" s="1"/>
      <c r="CR123" s="1"/>
      <c r="CS123" s="1"/>
      <c r="CT123" s="1"/>
      <c r="CU123" s="1"/>
      <c r="CV123" s="1"/>
      <c r="CW123" s="1"/>
      <c r="CX123" s="1"/>
      <c r="CY123" s="1"/>
      <c r="CZ123" s="1"/>
      <c r="DA123" s="1"/>
      <c r="DB123" s="1"/>
      <c r="DC123" s="1"/>
      <c r="DD123" s="1"/>
      <c r="DE123" s="1"/>
      <c r="DF123" s="1"/>
      <c r="DG123" s="1"/>
      <c r="DH123" s="1"/>
      <c r="DI123" s="1"/>
      <c r="DJ123" s="1"/>
      <c r="DK123" s="1"/>
      <c r="DL123" s="1"/>
      <c r="DM123" s="1"/>
      <c r="DN123" s="1"/>
      <c r="DO123" s="1"/>
      <c r="DP123" s="1"/>
      <c r="DQ123" s="1"/>
      <c r="DR123" s="1"/>
      <c r="DS123" s="1"/>
      <c r="DT123" s="1"/>
      <c r="DU123" s="1"/>
      <c r="DV123" s="1"/>
      <c r="DW123" s="1"/>
      <c r="DX123" s="1"/>
      <c r="DY123" s="1"/>
      <c r="DZ123" s="1"/>
      <c r="EA123" s="1"/>
      <c r="EB123" s="1"/>
      <c r="EC123" s="1"/>
      <c r="ED123" s="1"/>
      <c r="EE123" s="1"/>
      <c r="EF123" s="1"/>
    </row>
    <row r="124" spans="1:136" ht="15" customHeight="1" x14ac:dyDescent="0.25">
      <c r="A124" s="17" t="s">
        <v>245</v>
      </c>
      <c r="B124" s="18"/>
      <c r="C124" s="18"/>
      <c r="D124" s="26"/>
      <c r="E124" s="18"/>
      <c r="F124" s="1"/>
      <c r="G124" s="1"/>
      <c r="H124" s="1"/>
      <c r="I124" s="1"/>
      <c r="J124" s="1"/>
      <c r="K124" s="1"/>
      <c r="L124" s="1"/>
      <c r="M124" s="1"/>
      <c r="N124" s="1"/>
      <c r="O124" s="1"/>
      <c r="P124" s="1"/>
      <c r="Q124" s="1"/>
      <c r="R124" s="1"/>
      <c r="S124" s="1"/>
      <c r="T124" s="1"/>
      <c r="U124" s="1"/>
      <c r="V124" s="1"/>
      <c r="W124" s="1"/>
      <c r="X124" s="1"/>
      <c r="Y124" s="1"/>
      <c r="Z124" s="1"/>
      <c r="AA124" s="1"/>
      <c r="AB124" s="1"/>
      <c r="AC124" s="1"/>
      <c r="AD124" s="1"/>
      <c r="AE124" s="1"/>
      <c r="AF124" s="1"/>
      <c r="AG124" s="1"/>
      <c r="AH124" s="1"/>
      <c r="AI124" s="1"/>
      <c r="AJ124" s="1"/>
      <c r="AK124" s="1"/>
      <c r="AL124" s="1"/>
      <c r="AM124" s="1"/>
      <c r="AN124" s="1"/>
      <c r="AO124" s="1"/>
      <c r="AP124" s="1"/>
      <c r="AQ124" s="1"/>
      <c r="AR124" s="1"/>
      <c r="AS124" s="1"/>
      <c r="AT124" s="1"/>
      <c r="AU124" s="1"/>
      <c r="AV124" s="1"/>
      <c r="AW124" s="1"/>
      <c r="AX124" s="1"/>
      <c r="AY124" s="1"/>
      <c r="AZ124" s="1"/>
      <c r="BA124" s="1"/>
      <c r="BB124" s="1"/>
      <c r="BC124" s="1"/>
      <c r="BD124" s="1"/>
      <c r="BE124" s="1"/>
      <c r="BF124" s="1"/>
      <c r="BG124" s="1"/>
      <c r="BH124" s="1"/>
      <c r="BI124" s="1"/>
      <c r="BJ124" s="1"/>
      <c r="BK124" s="1"/>
      <c r="BL124" s="1"/>
      <c r="BM124" s="1"/>
      <c r="BN124" s="1"/>
      <c r="BO124" s="1"/>
      <c r="BP124" s="1"/>
      <c r="BQ124" s="1"/>
      <c r="BR124" s="1"/>
      <c r="BS124" s="1"/>
      <c r="BT124" s="1"/>
      <c r="BU124" s="1"/>
      <c r="BV124" s="1"/>
      <c r="BW124" s="1"/>
      <c r="BX124" s="1"/>
      <c r="BY124" s="1"/>
      <c r="BZ124" s="1"/>
      <c r="CA124" s="1"/>
      <c r="CB124" s="1"/>
      <c r="CC124" s="1"/>
      <c r="CD124" s="1"/>
      <c r="CE124" s="1"/>
      <c r="CF124" s="1"/>
      <c r="CG124" s="1"/>
      <c r="CH124" s="1"/>
      <c r="CI124" s="1"/>
      <c r="CJ124" s="1"/>
      <c r="CK124" s="1"/>
      <c r="CL124" s="1"/>
      <c r="CM124" s="1"/>
      <c r="CN124" s="1"/>
      <c r="CO124" s="1"/>
      <c r="CP124" s="1"/>
      <c r="CQ124" s="1"/>
      <c r="CR124" s="1"/>
      <c r="CS124" s="1"/>
      <c r="CT124" s="1"/>
      <c r="CU124" s="1"/>
      <c r="CV124" s="1"/>
      <c r="CW124" s="1"/>
      <c r="CX124" s="1"/>
      <c r="CY124" s="1"/>
      <c r="CZ124" s="1"/>
      <c r="DA124" s="1"/>
      <c r="DB124" s="1"/>
      <c r="DC124" s="1"/>
      <c r="DD124" s="1"/>
      <c r="DE124" s="1"/>
      <c r="DF124" s="1"/>
      <c r="DG124" s="1"/>
      <c r="DH124" s="1"/>
      <c r="DI124" s="1"/>
      <c r="DJ124" s="1"/>
      <c r="DK124" s="1"/>
      <c r="DL124" s="1"/>
      <c r="DM124" s="1"/>
      <c r="DN124" s="1"/>
      <c r="DO124" s="1"/>
      <c r="DP124" s="1"/>
      <c r="DQ124" s="1"/>
      <c r="DR124" s="1"/>
      <c r="DS124" s="1"/>
      <c r="DT124" s="1"/>
      <c r="DU124" s="1"/>
      <c r="DV124" s="1"/>
      <c r="DW124" s="1"/>
      <c r="DX124" s="1"/>
      <c r="DY124" s="1"/>
      <c r="DZ124" s="1"/>
      <c r="EA124" s="1"/>
      <c r="EB124" s="1"/>
      <c r="EC124" s="1"/>
      <c r="ED124" s="1"/>
      <c r="EE124" s="1"/>
      <c r="EF124" s="1"/>
    </row>
    <row r="125" spans="1:136" ht="15" customHeight="1" x14ac:dyDescent="0.25">
      <c r="A125" s="20" t="s">
        <v>246</v>
      </c>
      <c r="B125" s="21" t="s">
        <v>8</v>
      </c>
      <c r="C125" s="22" t="s">
        <v>9</v>
      </c>
      <c r="D125" s="27" t="s">
        <v>247</v>
      </c>
      <c r="E125" s="55" t="s">
        <v>1795</v>
      </c>
      <c r="F125" s="1"/>
      <c r="G125" s="1"/>
      <c r="H125" s="1"/>
      <c r="I125" s="1"/>
      <c r="J125" s="1"/>
      <c r="K125" s="1"/>
      <c r="L125" s="1"/>
      <c r="M125" s="1"/>
      <c r="N125" s="1"/>
      <c r="O125" s="1"/>
      <c r="P125" s="1"/>
      <c r="Q125" s="1"/>
      <c r="R125" s="1"/>
      <c r="S125" s="1"/>
      <c r="T125" s="1"/>
      <c r="U125" s="1"/>
      <c r="V125" s="1"/>
      <c r="W125" s="1"/>
      <c r="X125" s="1"/>
      <c r="Y125" s="1"/>
      <c r="Z125" s="1"/>
      <c r="AA125" s="1"/>
      <c r="AB125" s="1"/>
      <c r="AC125" s="1"/>
      <c r="AD125" s="1"/>
      <c r="AE125" s="1"/>
      <c r="AF125" s="1"/>
      <c r="AG125" s="1"/>
      <c r="AH125" s="1"/>
      <c r="AI125" s="1"/>
      <c r="AJ125" s="1"/>
      <c r="AK125" s="1"/>
      <c r="AL125" s="1"/>
      <c r="AM125" s="1"/>
      <c r="AN125" s="1"/>
      <c r="AO125" s="1"/>
      <c r="AP125" s="1"/>
      <c r="AQ125" s="1"/>
      <c r="AR125" s="1"/>
      <c r="AS125" s="1"/>
      <c r="AT125" s="1"/>
      <c r="AU125" s="1"/>
      <c r="AV125" s="1"/>
      <c r="AW125" s="1"/>
      <c r="AX125" s="1"/>
      <c r="AY125" s="1"/>
      <c r="AZ125" s="1"/>
      <c r="BA125" s="1"/>
      <c r="BB125" s="1"/>
      <c r="BC125" s="1"/>
      <c r="BD125" s="1"/>
      <c r="BE125" s="1"/>
      <c r="BF125" s="1"/>
      <c r="BG125" s="1"/>
      <c r="BH125" s="1"/>
      <c r="BI125" s="1"/>
      <c r="BJ125" s="1"/>
      <c r="BK125" s="1"/>
      <c r="BL125" s="1"/>
      <c r="BM125" s="1"/>
      <c r="BN125" s="1"/>
      <c r="BO125" s="1"/>
      <c r="BP125" s="1"/>
      <c r="BQ125" s="1"/>
      <c r="BR125" s="1"/>
      <c r="BS125" s="1"/>
      <c r="BT125" s="1"/>
      <c r="BU125" s="1"/>
      <c r="BV125" s="1"/>
      <c r="BW125" s="1"/>
      <c r="BX125" s="1"/>
      <c r="BY125" s="1"/>
      <c r="BZ125" s="1"/>
      <c r="CA125" s="1"/>
      <c r="CB125" s="1"/>
      <c r="CC125" s="1"/>
      <c r="CD125" s="1"/>
      <c r="CE125" s="1"/>
      <c r="CF125" s="1"/>
      <c r="CG125" s="1"/>
      <c r="CH125" s="1"/>
      <c r="CI125" s="1"/>
      <c r="CJ125" s="1"/>
      <c r="CK125" s="1"/>
      <c r="CL125" s="1"/>
      <c r="CM125" s="1"/>
      <c r="CN125" s="1"/>
      <c r="CO125" s="1"/>
      <c r="CP125" s="1"/>
      <c r="CQ125" s="1"/>
      <c r="CR125" s="1"/>
      <c r="CS125" s="1"/>
      <c r="CT125" s="1"/>
      <c r="CU125" s="1"/>
      <c r="CV125" s="1"/>
      <c r="CW125" s="1"/>
      <c r="CX125" s="1"/>
      <c r="CY125" s="1"/>
      <c r="CZ125" s="1"/>
      <c r="DA125" s="1"/>
      <c r="DB125" s="1"/>
      <c r="DC125" s="1"/>
      <c r="DD125" s="1"/>
      <c r="DE125" s="1"/>
      <c r="DF125" s="1"/>
      <c r="DG125" s="1"/>
      <c r="DH125" s="1"/>
      <c r="DI125" s="1"/>
      <c r="DJ125" s="1"/>
      <c r="DK125" s="1"/>
      <c r="DL125" s="1"/>
      <c r="DM125" s="1"/>
      <c r="DN125" s="1"/>
      <c r="DO125" s="1"/>
      <c r="DP125" s="1"/>
      <c r="DQ125" s="1"/>
      <c r="DR125" s="1"/>
      <c r="DS125" s="1"/>
      <c r="DT125" s="1"/>
      <c r="DU125" s="1"/>
      <c r="DV125" s="1"/>
      <c r="DW125" s="1"/>
      <c r="DX125" s="1"/>
      <c r="DY125" s="1"/>
      <c r="DZ125" s="1"/>
      <c r="EA125" s="1"/>
      <c r="EB125" s="1"/>
      <c r="EC125" s="1"/>
      <c r="ED125" s="1"/>
      <c r="EE125" s="1"/>
      <c r="EF125" s="1"/>
    </row>
    <row r="126" spans="1:136" ht="15" customHeight="1" x14ac:dyDescent="0.25">
      <c r="A126" s="20" t="s">
        <v>248</v>
      </c>
      <c r="B126" s="21" t="s">
        <v>8</v>
      </c>
      <c r="C126" s="22" t="s">
        <v>9</v>
      </c>
      <c r="D126" s="27" t="s">
        <v>249</v>
      </c>
      <c r="E126" s="55" t="s">
        <v>1795</v>
      </c>
      <c r="F126" s="1"/>
      <c r="G126" s="1"/>
      <c r="H126" s="1"/>
      <c r="I126" s="1"/>
      <c r="J126" s="1"/>
      <c r="K126" s="1"/>
      <c r="L126" s="1"/>
      <c r="M126" s="1"/>
      <c r="N126" s="1"/>
      <c r="O126" s="1"/>
      <c r="P126" s="1"/>
      <c r="Q126" s="1"/>
      <c r="R126" s="1"/>
      <c r="S126" s="1"/>
      <c r="T126" s="1"/>
      <c r="U126" s="1"/>
      <c r="V126" s="1"/>
      <c r="W126" s="1"/>
      <c r="X126" s="1"/>
      <c r="Y126" s="1"/>
      <c r="Z126" s="1"/>
      <c r="AA126" s="1"/>
      <c r="AB126" s="1"/>
      <c r="AC126" s="1"/>
      <c r="AD126" s="1"/>
      <c r="AE126" s="1"/>
      <c r="AF126" s="1"/>
      <c r="AG126" s="1"/>
      <c r="AH126" s="1"/>
      <c r="AI126" s="1"/>
      <c r="AJ126" s="1"/>
      <c r="AK126" s="1"/>
      <c r="AL126" s="1"/>
      <c r="AM126" s="1"/>
      <c r="AN126" s="1"/>
      <c r="AO126" s="1"/>
      <c r="AP126" s="1"/>
      <c r="AQ126" s="1"/>
      <c r="AR126" s="1"/>
      <c r="AS126" s="1"/>
      <c r="AT126" s="1"/>
      <c r="AU126" s="1"/>
      <c r="AV126" s="1"/>
      <c r="AW126" s="1"/>
      <c r="AX126" s="1"/>
      <c r="AY126" s="1"/>
      <c r="AZ126" s="1"/>
      <c r="BA126" s="1"/>
      <c r="BB126" s="1"/>
      <c r="BC126" s="1"/>
      <c r="BD126" s="1"/>
      <c r="BE126" s="1"/>
      <c r="BF126" s="1"/>
      <c r="BG126" s="1"/>
      <c r="BH126" s="1"/>
      <c r="BI126" s="1"/>
      <c r="BJ126" s="1"/>
      <c r="BK126" s="1"/>
      <c r="BL126" s="1"/>
      <c r="BM126" s="1"/>
      <c r="BN126" s="1"/>
      <c r="BO126" s="1"/>
      <c r="BP126" s="1"/>
      <c r="BQ126" s="1"/>
      <c r="BR126" s="1"/>
      <c r="BS126" s="1"/>
      <c r="BT126" s="1"/>
      <c r="BU126" s="1"/>
      <c r="BV126" s="1"/>
      <c r="BW126" s="1"/>
      <c r="BX126" s="1"/>
      <c r="BY126" s="1"/>
      <c r="BZ126" s="1"/>
      <c r="CA126" s="1"/>
      <c r="CB126" s="1"/>
      <c r="CC126" s="1"/>
      <c r="CD126" s="1"/>
      <c r="CE126" s="1"/>
      <c r="CF126" s="1"/>
      <c r="CG126" s="1"/>
      <c r="CH126" s="1"/>
      <c r="CI126" s="1"/>
      <c r="CJ126" s="1"/>
      <c r="CK126" s="1"/>
      <c r="CL126" s="1"/>
      <c r="CM126" s="1"/>
      <c r="CN126" s="1"/>
      <c r="CO126" s="1"/>
      <c r="CP126" s="1"/>
      <c r="CQ126" s="1"/>
      <c r="CR126" s="1"/>
      <c r="CS126" s="1"/>
      <c r="CT126" s="1"/>
      <c r="CU126" s="1"/>
      <c r="CV126" s="1"/>
      <c r="CW126" s="1"/>
      <c r="CX126" s="1"/>
      <c r="CY126" s="1"/>
      <c r="CZ126" s="1"/>
      <c r="DA126" s="1"/>
      <c r="DB126" s="1"/>
      <c r="DC126" s="1"/>
      <c r="DD126" s="1"/>
      <c r="DE126" s="1"/>
      <c r="DF126" s="1"/>
      <c r="DG126" s="1"/>
      <c r="DH126" s="1"/>
      <c r="DI126" s="1"/>
      <c r="DJ126" s="1"/>
      <c r="DK126" s="1"/>
      <c r="DL126" s="1"/>
      <c r="DM126" s="1"/>
      <c r="DN126" s="1"/>
      <c r="DO126" s="1"/>
      <c r="DP126" s="1"/>
      <c r="DQ126" s="1"/>
      <c r="DR126" s="1"/>
      <c r="DS126" s="1"/>
      <c r="DT126" s="1"/>
      <c r="DU126" s="1"/>
      <c r="DV126" s="1"/>
      <c r="DW126" s="1"/>
      <c r="DX126" s="1"/>
      <c r="DY126" s="1"/>
      <c r="DZ126" s="1"/>
      <c r="EA126" s="1"/>
      <c r="EB126" s="1"/>
      <c r="EC126" s="1"/>
      <c r="ED126" s="1"/>
      <c r="EE126" s="1"/>
      <c r="EF126" s="1"/>
    </row>
    <row r="127" spans="1:136" ht="15" customHeight="1" x14ac:dyDescent="0.25">
      <c r="A127" s="20" t="s">
        <v>250</v>
      </c>
      <c r="B127" s="21" t="s">
        <v>200</v>
      </c>
      <c r="C127" s="22" t="s">
        <v>9</v>
      </c>
      <c r="D127" s="27" t="s">
        <v>251</v>
      </c>
      <c r="E127" s="55" t="s">
        <v>1795</v>
      </c>
      <c r="F127" s="1"/>
      <c r="G127" s="1"/>
      <c r="H127" s="1"/>
      <c r="I127" s="1"/>
      <c r="J127" s="1"/>
      <c r="K127" s="1"/>
      <c r="L127" s="1"/>
      <c r="M127" s="1"/>
      <c r="N127" s="1"/>
      <c r="O127" s="1"/>
      <c r="P127" s="1"/>
      <c r="Q127" s="1"/>
      <c r="R127" s="1"/>
      <c r="S127" s="1"/>
      <c r="T127" s="1"/>
      <c r="U127" s="1"/>
      <c r="V127" s="1"/>
      <c r="W127" s="1"/>
      <c r="X127" s="1"/>
      <c r="Y127" s="1"/>
      <c r="Z127" s="1"/>
      <c r="AA127" s="1"/>
      <c r="AB127" s="1"/>
      <c r="AC127" s="1"/>
      <c r="AD127" s="1"/>
      <c r="AE127" s="1"/>
      <c r="AF127" s="1"/>
      <c r="AG127" s="1"/>
      <c r="AH127" s="1"/>
      <c r="AI127" s="1"/>
      <c r="AJ127" s="1"/>
      <c r="AK127" s="1"/>
      <c r="AL127" s="1"/>
      <c r="AM127" s="1"/>
      <c r="AN127" s="1"/>
      <c r="AO127" s="1"/>
      <c r="AP127" s="1"/>
      <c r="AQ127" s="1"/>
      <c r="AR127" s="1"/>
      <c r="AS127" s="1"/>
      <c r="AT127" s="1"/>
      <c r="AU127" s="1"/>
      <c r="AV127" s="1"/>
      <c r="AW127" s="1"/>
      <c r="AX127" s="1"/>
      <c r="AY127" s="1"/>
      <c r="AZ127" s="1"/>
      <c r="BA127" s="1"/>
      <c r="BB127" s="1"/>
      <c r="BC127" s="1"/>
      <c r="BD127" s="1"/>
      <c r="BE127" s="1"/>
      <c r="BF127" s="1"/>
      <c r="BG127" s="1"/>
      <c r="BH127" s="1"/>
      <c r="BI127" s="1"/>
      <c r="BJ127" s="1"/>
      <c r="BK127" s="1"/>
      <c r="BL127" s="1"/>
      <c r="BM127" s="1"/>
      <c r="BN127" s="1"/>
      <c r="BO127" s="1"/>
      <c r="BP127" s="1"/>
      <c r="BQ127" s="1"/>
      <c r="BR127" s="1"/>
      <c r="BS127" s="1"/>
      <c r="BT127" s="1"/>
      <c r="BU127" s="1"/>
      <c r="BV127" s="1"/>
      <c r="BW127" s="1"/>
      <c r="BX127" s="1"/>
      <c r="BY127" s="1"/>
      <c r="BZ127" s="1"/>
      <c r="CA127" s="1"/>
      <c r="CB127" s="1"/>
      <c r="CC127" s="1"/>
      <c r="CD127" s="1"/>
      <c r="CE127" s="1"/>
      <c r="CF127" s="1"/>
      <c r="CG127" s="1"/>
      <c r="CH127" s="1"/>
      <c r="CI127" s="1"/>
      <c r="CJ127" s="1"/>
      <c r="CK127" s="1"/>
      <c r="CL127" s="1"/>
      <c r="CM127" s="1"/>
      <c r="CN127" s="1"/>
      <c r="CO127" s="1"/>
      <c r="CP127" s="1"/>
      <c r="CQ127" s="1"/>
      <c r="CR127" s="1"/>
      <c r="CS127" s="1"/>
      <c r="CT127" s="1"/>
      <c r="CU127" s="1"/>
      <c r="CV127" s="1"/>
      <c r="CW127" s="1"/>
      <c r="CX127" s="1"/>
      <c r="CY127" s="1"/>
      <c r="CZ127" s="1"/>
      <c r="DA127" s="1"/>
      <c r="DB127" s="1"/>
      <c r="DC127" s="1"/>
      <c r="DD127" s="1"/>
      <c r="DE127" s="1"/>
      <c r="DF127" s="1"/>
      <c r="DG127" s="1"/>
      <c r="DH127" s="1"/>
      <c r="DI127" s="1"/>
      <c r="DJ127" s="1"/>
      <c r="DK127" s="1"/>
      <c r="DL127" s="1"/>
      <c r="DM127" s="1"/>
      <c r="DN127" s="1"/>
      <c r="DO127" s="1"/>
      <c r="DP127" s="1"/>
      <c r="DQ127" s="1"/>
      <c r="DR127" s="1"/>
      <c r="DS127" s="1"/>
      <c r="DT127" s="1"/>
      <c r="DU127" s="1"/>
      <c r="DV127" s="1"/>
      <c r="DW127" s="1"/>
      <c r="DX127" s="1"/>
      <c r="DY127" s="1"/>
      <c r="DZ127" s="1"/>
      <c r="EA127" s="1"/>
      <c r="EB127" s="1"/>
      <c r="EC127" s="1"/>
      <c r="ED127" s="1"/>
      <c r="EE127" s="1"/>
      <c r="EF127" s="1"/>
    </row>
    <row r="128" spans="1:136" ht="15" customHeight="1" x14ac:dyDescent="0.25">
      <c r="A128" s="20" t="s">
        <v>252</v>
      </c>
      <c r="B128" s="21" t="s">
        <v>8</v>
      </c>
      <c r="C128" s="22" t="s">
        <v>9</v>
      </c>
      <c r="D128" s="27" t="s">
        <v>253</v>
      </c>
      <c r="E128" s="55" t="s">
        <v>1795</v>
      </c>
      <c r="F128" s="1"/>
      <c r="G128" s="1"/>
      <c r="H128" s="1"/>
      <c r="I128" s="1"/>
      <c r="J128" s="1"/>
      <c r="K128" s="1"/>
      <c r="L128" s="1"/>
      <c r="M128" s="1"/>
      <c r="N128" s="1"/>
      <c r="O128" s="1"/>
      <c r="P128" s="1"/>
      <c r="Q128" s="1"/>
      <c r="R128" s="1"/>
      <c r="S128" s="1"/>
      <c r="T128" s="1"/>
      <c r="U128" s="1"/>
      <c r="V128" s="1"/>
      <c r="W128" s="1"/>
      <c r="X128" s="1"/>
      <c r="Y128" s="1"/>
      <c r="Z128" s="1"/>
      <c r="AA128" s="1"/>
      <c r="AB128" s="1"/>
      <c r="AC128" s="1"/>
      <c r="AD128" s="1"/>
      <c r="AE128" s="1"/>
      <c r="AF128" s="1"/>
      <c r="AG128" s="1"/>
      <c r="AH128" s="1"/>
      <c r="AI128" s="1"/>
      <c r="AJ128" s="1"/>
      <c r="AK128" s="1"/>
      <c r="AL128" s="1"/>
      <c r="AM128" s="1"/>
      <c r="AN128" s="1"/>
      <c r="AO128" s="1"/>
      <c r="AP128" s="1"/>
      <c r="AQ128" s="1"/>
      <c r="AR128" s="1"/>
      <c r="AS128" s="1"/>
      <c r="AT128" s="1"/>
      <c r="AU128" s="1"/>
      <c r="AV128" s="1"/>
      <c r="AW128" s="1"/>
      <c r="AX128" s="1"/>
      <c r="AY128" s="1"/>
      <c r="AZ128" s="1"/>
      <c r="BA128" s="1"/>
      <c r="BB128" s="1"/>
      <c r="BC128" s="1"/>
      <c r="BD128" s="1"/>
      <c r="BE128" s="1"/>
      <c r="BF128" s="1"/>
      <c r="BG128" s="1"/>
      <c r="BH128" s="1"/>
      <c r="BI128" s="1"/>
      <c r="BJ128" s="1"/>
      <c r="BK128" s="1"/>
      <c r="BL128" s="1"/>
      <c r="BM128" s="1"/>
      <c r="BN128" s="1"/>
      <c r="BO128" s="1"/>
      <c r="BP128" s="1"/>
      <c r="BQ128" s="1"/>
      <c r="BR128" s="1"/>
      <c r="BS128" s="1"/>
      <c r="BT128" s="1"/>
      <c r="BU128" s="1"/>
      <c r="BV128" s="1"/>
      <c r="BW128" s="1"/>
      <c r="BX128" s="1"/>
      <c r="BY128" s="1"/>
      <c r="BZ128" s="1"/>
      <c r="CA128" s="1"/>
      <c r="CB128" s="1"/>
      <c r="CC128" s="1"/>
      <c r="CD128" s="1"/>
      <c r="CE128" s="1"/>
      <c r="CF128" s="1"/>
      <c r="CG128" s="1"/>
      <c r="CH128" s="1"/>
      <c r="CI128" s="1"/>
      <c r="CJ128" s="1"/>
      <c r="CK128" s="1"/>
      <c r="CL128" s="1"/>
      <c r="CM128" s="1"/>
      <c r="CN128" s="1"/>
      <c r="CO128" s="1"/>
      <c r="CP128" s="1"/>
      <c r="CQ128" s="1"/>
      <c r="CR128" s="1"/>
      <c r="CS128" s="1"/>
      <c r="CT128" s="1"/>
      <c r="CU128" s="1"/>
      <c r="CV128" s="1"/>
      <c r="CW128" s="1"/>
      <c r="CX128" s="1"/>
      <c r="CY128" s="1"/>
      <c r="CZ128" s="1"/>
      <c r="DA128" s="1"/>
      <c r="DB128" s="1"/>
      <c r="DC128" s="1"/>
      <c r="DD128" s="1"/>
      <c r="DE128" s="1"/>
      <c r="DF128" s="1"/>
      <c r="DG128" s="1"/>
      <c r="DH128" s="1"/>
      <c r="DI128" s="1"/>
      <c r="DJ128" s="1"/>
      <c r="DK128" s="1"/>
      <c r="DL128" s="1"/>
      <c r="DM128" s="1"/>
      <c r="DN128" s="1"/>
      <c r="DO128" s="1"/>
      <c r="DP128" s="1"/>
      <c r="DQ128" s="1"/>
      <c r="DR128" s="1"/>
      <c r="DS128" s="1"/>
      <c r="DT128" s="1"/>
      <c r="DU128" s="1"/>
      <c r="DV128" s="1"/>
      <c r="DW128" s="1"/>
      <c r="DX128" s="1"/>
      <c r="DY128" s="1"/>
      <c r="DZ128" s="1"/>
      <c r="EA128" s="1"/>
      <c r="EB128" s="1"/>
      <c r="EC128" s="1"/>
      <c r="ED128" s="1"/>
      <c r="EE128" s="1"/>
      <c r="EF128" s="1"/>
    </row>
    <row r="129" spans="1:136" ht="15" customHeight="1" x14ac:dyDescent="0.25">
      <c r="A129" s="20" t="s">
        <v>254</v>
      </c>
      <c r="B129" s="21" t="s">
        <v>255</v>
      </c>
      <c r="C129" s="22" t="s">
        <v>9</v>
      </c>
      <c r="D129" s="27" t="s">
        <v>256</v>
      </c>
      <c r="E129" s="55" t="s">
        <v>1795</v>
      </c>
      <c r="F129" s="1"/>
      <c r="G129" s="1"/>
      <c r="H129" s="1"/>
      <c r="I129" s="1"/>
      <c r="J129" s="1"/>
      <c r="K129" s="1"/>
      <c r="L129" s="1"/>
      <c r="M129" s="1"/>
      <c r="N129" s="1"/>
      <c r="O129" s="1"/>
      <c r="P129" s="1"/>
      <c r="Q129" s="1"/>
      <c r="R129" s="1"/>
      <c r="S129" s="1"/>
      <c r="T129" s="1"/>
      <c r="U129" s="1"/>
      <c r="V129" s="1"/>
      <c r="W129" s="1"/>
      <c r="X129" s="1"/>
      <c r="Y129" s="1"/>
      <c r="Z129" s="1"/>
      <c r="AA129" s="1"/>
      <c r="AB129" s="1"/>
      <c r="AC129" s="1"/>
      <c r="AD129" s="1"/>
      <c r="AE129" s="1"/>
      <c r="AF129" s="1"/>
      <c r="AG129" s="1"/>
      <c r="AH129" s="1"/>
      <c r="AI129" s="1"/>
      <c r="AJ129" s="1"/>
      <c r="AK129" s="1"/>
      <c r="AL129" s="1"/>
      <c r="AM129" s="1"/>
      <c r="AN129" s="1"/>
      <c r="AO129" s="1"/>
      <c r="AP129" s="1"/>
      <c r="AQ129" s="1"/>
      <c r="AR129" s="1"/>
      <c r="AS129" s="1"/>
      <c r="AT129" s="1"/>
      <c r="AU129" s="1"/>
      <c r="AV129" s="1"/>
      <c r="AW129" s="1"/>
      <c r="AX129" s="1"/>
      <c r="AY129" s="1"/>
      <c r="AZ129" s="1"/>
      <c r="BA129" s="1"/>
      <c r="BB129" s="1"/>
      <c r="BC129" s="1"/>
      <c r="BD129" s="1"/>
      <c r="BE129" s="1"/>
      <c r="BF129" s="1"/>
      <c r="BG129" s="1"/>
      <c r="BH129" s="1"/>
      <c r="BI129" s="1"/>
      <c r="BJ129" s="1"/>
      <c r="BK129" s="1"/>
      <c r="BL129" s="1"/>
      <c r="BM129" s="1"/>
      <c r="BN129" s="1"/>
      <c r="BO129" s="1"/>
      <c r="BP129" s="1"/>
      <c r="BQ129" s="1"/>
      <c r="BR129" s="1"/>
      <c r="BS129" s="1"/>
      <c r="BT129" s="1"/>
      <c r="BU129" s="1"/>
      <c r="BV129" s="1"/>
      <c r="BW129" s="1"/>
      <c r="BX129" s="1"/>
      <c r="BY129" s="1"/>
      <c r="BZ129" s="1"/>
      <c r="CA129" s="1"/>
      <c r="CB129" s="1"/>
      <c r="CC129" s="1"/>
      <c r="CD129" s="1"/>
      <c r="CE129" s="1"/>
      <c r="CF129" s="1"/>
      <c r="CG129" s="1"/>
      <c r="CH129" s="1"/>
      <c r="CI129" s="1"/>
      <c r="CJ129" s="1"/>
      <c r="CK129" s="1"/>
      <c r="CL129" s="1"/>
      <c r="CM129" s="1"/>
      <c r="CN129" s="1"/>
      <c r="CO129" s="1"/>
      <c r="CP129" s="1"/>
      <c r="CQ129" s="1"/>
      <c r="CR129" s="1"/>
      <c r="CS129" s="1"/>
      <c r="CT129" s="1"/>
      <c r="CU129" s="1"/>
      <c r="CV129" s="1"/>
      <c r="CW129" s="1"/>
      <c r="CX129" s="1"/>
      <c r="CY129" s="1"/>
      <c r="CZ129" s="1"/>
      <c r="DA129" s="1"/>
      <c r="DB129" s="1"/>
      <c r="DC129" s="1"/>
      <c r="DD129" s="1"/>
      <c r="DE129" s="1"/>
      <c r="DF129" s="1"/>
      <c r="DG129" s="1"/>
      <c r="DH129" s="1"/>
      <c r="DI129" s="1"/>
      <c r="DJ129" s="1"/>
      <c r="DK129" s="1"/>
      <c r="DL129" s="1"/>
      <c r="DM129" s="1"/>
      <c r="DN129" s="1"/>
      <c r="DO129" s="1"/>
      <c r="DP129" s="1"/>
      <c r="DQ129" s="1"/>
      <c r="DR129" s="1"/>
      <c r="DS129" s="1"/>
      <c r="DT129" s="1"/>
      <c r="DU129" s="1"/>
      <c r="DV129" s="1"/>
      <c r="DW129" s="1"/>
      <c r="DX129" s="1"/>
      <c r="DY129" s="1"/>
      <c r="DZ129" s="1"/>
      <c r="EA129" s="1"/>
      <c r="EB129" s="1"/>
      <c r="EC129" s="1"/>
      <c r="ED129" s="1"/>
      <c r="EE129" s="1"/>
      <c r="EF129" s="1"/>
    </row>
    <row r="130" spans="1:136" ht="15" customHeight="1" x14ac:dyDescent="0.25">
      <c r="A130" s="20" t="s">
        <v>257</v>
      </c>
      <c r="B130" s="21">
        <v>100</v>
      </c>
      <c r="C130" s="22" t="str">
        <f>INDEX(rngUnitSettings,MATCH("Length",INDEX(rngUnitSettings,,1),0),2)</f>
        <v>mm</v>
      </c>
      <c r="D130" s="27" t="s">
        <v>258</v>
      </c>
      <c r="E130" s="55" t="s">
        <v>1795</v>
      </c>
      <c r="F130" s="1"/>
      <c r="G130" s="1"/>
      <c r="H130" s="1"/>
      <c r="I130" s="1"/>
      <c r="J130" s="1"/>
      <c r="K130" s="1"/>
      <c r="L130" s="1"/>
      <c r="M130" s="1"/>
      <c r="N130" s="1"/>
      <c r="O130" s="1"/>
      <c r="P130" s="1"/>
      <c r="Q130" s="1"/>
      <c r="R130" s="1"/>
      <c r="S130" s="1"/>
      <c r="T130" s="1"/>
      <c r="U130" s="1"/>
      <c r="V130" s="1"/>
      <c r="W130" s="1"/>
      <c r="X130" s="1"/>
      <c r="Y130" s="1"/>
      <c r="Z130" s="1"/>
      <c r="AA130" s="1"/>
      <c r="AB130" s="1"/>
      <c r="AC130" s="1"/>
      <c r="AD130" s="1"/>
      <c r="AE130" s="1"/>
      <c r="AF130" s="1"/>
      <c r="AG130" s="1"/>
      <c r="AH130" s="1"/>
      <c r="AI130" s="1"/>
      <c r="AJ130" s="1"/>
      <c r="AK130" s="1"/>
      <c r="AL130" s="1"/>
      <c r="AM130" s="1"/>
      <c r="AN130" s="1"/>
      <c r="AO130" s="1"/>
      <c r="AP130" s="1"/>
      <c r="AQ130" s="1"/>
      <c r="AR130" s="1"/>
      <c r="AS130" s="1"/>
      <c r="AT130" s="1"/>
      <c r="AU130" s="1"/>
      <c r="AV130" s="1"/>
      <c r="AW130" s="1"/>
      <c r="AX130" s="1"/>
      <c r="AY130" s="1"/>
      <c r="AZ130" s="1"/>
      <c r="BA130" s="1"/>
      <c r="BB130" s="1"/>
      <c r="BC130" s="1"/>
      <c r="BD130" s="1"/>
      <c r="BE130" s="1"/>
      <c r="BF130" s="1"/>
      <c r="BG130" s="1"/>
      <c r="BH130" s="1"/>
      <c r="BI130" s="1"/>
      <c r="BJ130" s="1"/>
      <c r="BK130" s="1"/>
      <c r="BL130" s="1"/>
      <c r="BM130" s="1"/>
      <c r="BN130" s="1"/>
      <c r="BO130" s="1"/>
      <c r="BP130" s="1"/>
      <c r="BQ130" s="1"/>
      <c r="BR130" s="1"/>
      <c r="BS130" s="1"/>
      <c r="BT130" s="1"/>
      <c r="BU130" s="1"/>
      <c r="BV130" s="1"/>
      <c r="BW130" s="1"/>
      <c r="BX130" s="1"/>
      <c r="BY130" s="1"/>
      <c r="BZ130" s="1"/>
      <c r="CA130" s="1"/>
      <c r="CB130" s="1"/>
      <c r="CC130" s="1"/>
      <c r="CD130" s="1"/>
      <c r="CE130" s="1"/>
      <c r="CF130" s="1"/>
      <c r="CG130" s="1"/>
      <c r="CH130" s="1"/>
      <c r="CI130" s="1"/>
      <c r="CJ130" s="1"/>
      <c r="CK130" s="1"/>
      <c r="CL130" s="1"/>
      <c r="CM130" s="1"/>
      <c r="CN130" s="1"/>
      <c r="CO130" s="1"/>
      <c r="CP130" s="1"/>
      <c r="CQ130" s="1"/>
      <c r="CR130" s="1"/>
      <c r="CS130" s="1"/>
      <c r="CT130" s="1"/>
      <c r="CU130" s="1"/>
      <c r="CV130" s="1"/>
      <c r="CW130" s="1"/>
      <c r="CX130" s="1"/>
      <c r="CY130" s="1"/>
      <c r="CZ130" s="1"/>
      <c r="DA130" s="1"/>
      <c r="DB130" s="1"/>
      <c r="DC130" s="1"/>
      <c r="DD130" s="1"/>
      <c r="DE130" s="1"/>
      <c r="DF130" s="1"/>
      <c r="DG130" s="1"/>
      <c r="DH130" s="1"/>
      <c r="DI130" s="1"/>
      <c r="DJ130" s="1"/>
      <c r="DK130" s="1"/>
      <c r="DL130" s="1"/>
      <c r="DM130" s="1"/>
      <c r="DN130" s="1"/>
      <c r="DO130" s="1"/>
      <c r="DP130" s="1"/>
      <c r="DQ130" s="1"/>
      <c r="DR130" s="1"/>
      <c r="DS130" s="1"/>
      <c r="DT130" s="1"/>
      <c r="DU130" s="1"/>
      <c r="DV130" s="1"/>
      <c r="DW130" s="1"/>
      <c r="DX130" s="1"/>
      <c r="DY130" s="1"/>
      <c r="DZ130" s="1"/>
      <c r="EA130" s="1"/>
      <c r="EB130" s="1"/>
      <c r="EC130" s="1"/>
      <c r="ED130" s="1"/>
      <c r="EE130" s="1"/>
      <c r="EF130" s="1"/>
    </row>
    <row r="131" spans="1:136" ht="15" customHeight="1" x14ac:dyDescent="0.25">
      <c r="A131" s="20" t="s">
        <v>259</v>
      </c>
      <c r="B131" s="21" t="s">
        <v>8</v>
      </c>
      <c r="C131" s="22" t="s">
        <v>9</v>
      </c>
      <c r="D131" s="27" t="s">
        <v>260</v>
      </c>
      <c r="E131" s="55" t="s">
        <v>1795</v>
      </c>
      <c r="F131" s="1"/>
      <c r="G131" s="1"/>
      <c r="H131" s="1"/>
      <c r="I131" s="1"/>
      <c r="J131" s="1"/>
      <c r="K131" s="1"/>
      <c r="L131" s="1"/>
      <c r="M131" s="1"/>
      <c r="N131" s="1"/>
      <c r="O131" s="1"/>
      <c r="P131" s="1"/>
      <c r="Q131" s="1"/>
      <c r="R131" s="1"/>
      <c r="S131" s="1"/>
      <c r="T131" s="1"/>
      <c r="U131" s="1"/>
      <c r="V131" s="1"/>
      <c r="W131" s="1"/>
      <c r="X131" s="1"/>
      <c r="Y131" s="1"/>
      <c r="Z131" s="1"/>
      <c r="AA131" s="1"/>
      <c r="AB131" s="1"/>
      <c r="AC131" s="1"/>
      <c r="AD131" s="1"/>
      <c r="AE131" s="1"/>
      <c r="AF131" s="1"/>
      <c r="AG131" s="1"/>
      <c r="AH131" s="1"/>
      <c r="AI131" s="1"/>
      <c r="AJ131" s="1"/>
      <c r="AK131" s="1"/>
      <c r="AL131" s="1"/>
      <c r="AM131" s="1"/>
      <c r="AN131" s="1"/>
      <c r="AO131" s="1"/>
      <c r="AP131" s="1"/>
      <c r="AQ131" s="1"/>
      <c r="AR131" s="1"/>
      <c r="AS131" s="1"/>
      <c r="AT131" s="1"/>
      <c r="AU131" s="1"/>
      <c r="AV131" s="1"/>
      <c r="AW131" s="1"/>
      <c r="AX131" s="1"/>
      <c r="AY131" s="1"/>
      <c r="AZ131" s="1"/>
      <c r="BA131" s="1"/>
      <c r="BB131" s="1"/>
      <c r="BC131" s="1"/>
      <c r="BD131" s="1"/>
      <c r="BE131" s="1"/>
      <c r="BF131" s="1"/>
      <c r="BG131" s="1"/>
      <c r="BH131" s="1"/>
      <c r="BI131" s="1"/>
      <c r="BJ131" s="1"/>
      <c r="BK131" s="1"/>
      <c r="BL131" s="1"/>
      <c r="BM131" s="1"/>
      <c r="BN131" s="1"/>
      <c r="BO131" s="1"/>
      <c r="BP131" s="1"/>
      <c r="BQ131" s="1"/>
      <c r="BR131" s="1"/>
      <c r="BS131" s="1"/>
      <c r="BT131" s="1"/>
      <c r="BU131" s="1"/>
      <c r="BV131" s="1"/>
      <c r="BW131" s="1"/>
      <c r="BX131" s="1"/>
      <c r="BY131" s="1"/>
      <c r="BZ131" s="1"/>
      <c r="CA131" s="1"/>
      <c r="CB131" s="1"/>
      <c r="CC131" s="1"/>
      <c r="CD131" s="1"/>
      <c r="CE131" s="1"/>
      <c r="CF131" s="1"/>
      <c r="CG131" s="1"/>
      <c r="CH131" s="1"/>
      <c r="CI131" s="1"/>
      <c r="CJ131" s="1"/>
      <c r="CK131" s="1"/>
      <c r="CL131" s="1"/>
      <c r="CM131" s="1"/>
      <c r="CN131" s="1"/>
      <c r="CO131" s="1"/>
      <c r="CP131" s="1"/>
      <c r="CQ131" s="1"/>
      <c r="CR131" s="1"/>
      <c r="CS131" s="1"/>
      <c r="CT131" s="1"/>
      <c r="CU131" s="1"/>
      <c r="CV131" s="1"/>
      <c r="CW131" s="1"/>
      <c r="CX131" s="1"/>
      <c r="CY131" s="1"/>
      <c r="CZ131" s="1"/>
      <c r="DA131" s="1"/>
      <c r="DB131" s="1"/>
      <c r="DC131" s="1"/>
      <c r="DD131" s="1"/>
      <c r="DE131" s="1"/>
      <c r="DF131" s="1"/>
      <c r="DG131" s="1"/>
      <c r="DH131" s="1"/>
      <c r="DI131" s="1"/>
      <c r="DJ131" s="1"/>
      <c r="DK131" s="1"/>
      <c r="DL131" s="1"/>
      <c r="DM131" s="1"/>
      <c r="DN131" s="1"/>
      <c r="DO131" s="1"/>
      <c r="DP131" s="1"/>
      <c r="DQ131" s="1"/>
      <c r="DR131" s="1"/>
      <c r="DS131" s="1"/>
      <c r="DT131" s="1"/>
      <c r="DU131" s="1"/>
      <c r="DV131" s="1"/>
      <c r="DW131" s="1"/>
      <c r="DX131" s="1"/>
      <c r="DY131" s="1"/>
      <c r="DZ131" s="1"/>
      <c r="EA131" s="1"/>
      <c r="EB131" s="1"/>
      <c r="EC131" s="1"/>
      <c r="ED131" s="1"/>
      <c r="EE131" s="1"/>
      <c r="EF131" s="1"/>
    </row>
    <row r="132" spans="1:136" ht="15" customHeight="1" x14ac:dyDescent="0.25">
      <c r="A132" s="20" t="s">
        <v>261</v>
      </c>
      <c r="B132" s="21" t="s">
        <v>205</v>
      </c>
      <c r="C132" s="22" t="s">
        <v>9</v>
      </c>
      <c r="D132" s="27" t="s">
        <v>262</v>
      </c>
      <c r="E132" s="55" t="s">
        <v>1795</v>
      </c>
      <c r="F132" s="1"/>
      <c r="G132" s="1"/>
      <c r="H132" s="1"/>
      <c r="I132" s="1"/>
      <c r="J132" s="1"/>
      <c r="K132" s="1"/>
      <c r="L132" s="1"/>
      <c r="M132" s="1"/>
      <c r="N132" s="1"/>
      <c r="O132" s="1"/>
      <c r="P132" s="1"/>
      <c r="Q132" s="1"/>
      <c r="R132" s="1"/>
      <c r="S132" s="1"/>
      <c r="T132" s="1"/>
      <c r="U132" s="1"/>
      <c r="V132" s="1"/>
      <c r="W132" s="1"/>
      <c r="X132" s="1"/>
      <c r="Y132" s="1"/>
      <c r="Z132" s="1"/>
      <c r="AA132" s="1"/>
      <c r="AB132" s="1"/>
      <c r="AC132" s="1"/>
      <c r="AD132" s="1"/>
      <c r="AE132" s="1"/>
      <c r="AF132" s="1"/>
      <c r="AG132" s="1"/>
      <c r="AH132" s="1"/>
      <c r="AI132" s="1"/>
      <c r="AJ132" s="1"/>
      <c r="AK132" s="1"/>
      <c r="AL132" s="1"/>
      <c r="AM132" s="1"/>
      <c r="AN132" s="1"/>
      <c r="AO132" s="1"/>
      <c r="AP132" s="1"/>
      <c r="AQ132" s="1"/>
      <c r="AR132" s="1"/>
      <c r="AS132" s="1"/>
      <c r="AT132" s="1"/>
      <c r="AU132" s="1"/>
      <c r="AV132" s="1"/>
      <c r="AW132" s="1"/>
      <c r="AX132" s="1"/>
      <c r="AY132" s="1"/>
      <c r="AZ132" s="1"/>
      <c r="BA132" s="1"/>
      <c r="BB132" s="1"/>
      <c r="BC132" s="1"/>
      <c r="BD132" s="1"/>
      <c r="BE132" s="1"/>
      <c r="BF132" s="1"/>
      <c r="BG132" s="1"/>
      <c r="BH132" s="1"/>
      <c r="BI132" s="1"/>
      <c r="BJ132" s="1"/>
      <c r="BK132" s="1"/>
      <c r="BL132" s="1"/>
      <c r="BM132" s="1"/>
      <c r="BN132" s="1"/>
      <c r="BO132" s="1"/>
      <c r="BP132" s="1"/>
      <c r="BQ132" s="1"/>
      <c r="BR132" s="1"/>
      <c r="BS132" s="1"/>
      <c r="BT132" s="1"/>
      <c r="BU132" s="1"/>
      <c r="BV132" s="1"/>
      <c r="BW132" s="1"/>
      <c r="BX132" s="1"/>
      <c r="BY132" s="1"/>
      <c r="BZ132" s="1"/>
      <c r="CA132" s="1"/>
      <c r="CB132" s="1"/>
      <c r="CC132" s="1"/>
      <c r="CD132" s="1"/>
      <c r="CE132" s="1"/>
      <c r="CF132" s="1"/>
      <c r="CG132" s="1"/>
      <c r="CH132" s="1"/>
      <c r="CI132" s="1"/>
      <c r="CJ132" s="1"/>
      <c r="CK132" s="1"/>
      <c r="CL132" s="1"/>
      <c r="CM132" s="1"/>
      <c r="CN132" s="1"/>
      <c r="CO132" s="1"/>
      <c r="CP132" s="1"/>
      <c r="CQ132" s="1"/>
      <c r="CR132" s="1"/>
      <c r="CS132" s="1"/>
      <c r="CT132" s="1"/>
      <c r="CU132" s="1"/>
      <c r="CV132" s="1"/>
      <c r="CW132" s="1"/>
      <c r="CX132" s="1"/>
      <c r="CY132" s="1"/>
      <c r="CZ132" s="1"/>
      <c r="DA132" s="1"/>
      <c r="DB132" s="1"/>
      <c r="DC132" s="1"/>
      <c r="DD132" s="1"/>
      <c r="DE132" s="1"/>
      <c r="DF132" s="1"/>
      <c r="DG132" s="1"/>
      <c r="DH132" s="1"/>
      <c r="DI132" s="1"/>
      <c r="DJ132" s="1"/>
      <c r="DK132" s="1"/>
      <c r="DL132" s="1"/>
      <c r="DM132" s="1"/>
      <c r="DN132" s="1"/>
      <c r="DO132" s="1"/>
      <c r="DP132" s="1"/>
      <c r="DQ132" s="1"/>
      <c r="DR132" s="1"/>
      <c r="DS132" s="1"/>
      <c r="DT132" s="1"/>
      <c r="DU132" s="1"/>
      <c r="DV132" s="1"/>
      <c r="DW132" s="1"/>
      <c r="DX132" s="1"/>
      <c r="DY132" s="1"/>
      <c r="DZ132" s="1"/>
      <c r="EA132" s="1"/>
      <c r="EB132" s="1"/>
      <c r="EC132" s="1"/>
      <c r="ED132" s="1"/>
      <c r="EE132" s="1"/>
      <c r="EF132" s="1"/>
    </row>
    <row r="133" spans="1:136" ht="15" customHeight="1" x14ac:dyDescent="0.25">
      <c r="A133" s="20" t="s">
        <v>263</v>
      </c>
      <c r="B133" s="21" t="s">
        <v>8</v>
      </c>
      <c r="C133" s="22" t="s">
        <v>9</v>
      </c>
      <c r="D133" s="27" t="s">
        <v>264</v>
      </c>
      <c r="E133" s="55" t="s">
        <v>1795</v>
      </c>
      <c r="F133" s="1"/>
      <c r="G133" s="1"/>
      <c r="H133" s="1"/>
      <c r="I133" s="1"/>
      <c r="J133" s="1"/>
      <c r="K133" s="1"/>
      <c r="L133" s="1"/>
      <c r="M133" s="1"/>
      <c r="N133" s="1"/>
      <c r="O133" s="1"/>
      <c r="P133" s="1"/>
      <c r="Q133" s="1"/>
      <c r="R133" s="1"/>
      <c r="S133" s="1"/>
      <c r="T133" s="1"/>
      <c r="U133" s="1"/>
      <c r="V133" s="1"/>
      <c r="W133" s="1"/>
      <c r="X133" s="1"/>
      <c r="Y133" s="1"/>
      <c r="Z133" s="1"/>
      <c r="AA133" s="1"/>
      <c r="AB133" s="1"/>
      <c r="AC133" s="1"/>
      <c r="AD133" s="1"/>
      <c r="AE133" s="1"/>
      <c r="AF133" s="1"/>
      <c r="AG133" s="1"/>
      <c r="AH133" s="1"/>
      <c r="AI133" s="1"/>
      <c r="AJ133" s="1"/>
      <c r="AK133" s="1"/>
      <c r="AL133" s="1"/>
      <c r="AM133" s="1"/>
      <c r="AN133" s="1"/>
      <c r="AO133" s="1"/>
      <c r="AP133" s="1"/>
      <c r="AQ133" s="1"/>
      <c r="AR133" s="1"/>
      <c r="AS133" s="1"/>
      <c r="AT133" s="1"/>
      <c r="AU133" s="1"/>
      <c r="AV133" s="1"/>
      <c r="AW133" s="1"/>
      <c r="AX133" s="1"/>
      <c r="AY133" s="1"/>
      <c r="AZ133" s="1"/>
      <c r="BA133" s="1"/>
      <c r="BB133" s="1"/>
      <c r="BC133" s="1"/>
      <c r="BD133" s="1"/>
      <c r="BE133" s="1"/>
      <c r="BF133" s="1"/>
      <c r="BG133" s="1"/>
      <c r="BH133" s="1"/>
      <c r="BI133" s="1"/>
      <c r="BJ133" s="1"/>
      <c r="BK133" s="1"/>
      <c r="BL133" s="1"/>
      <c r="BM133" s="1"/>
      <c r="BN133" s="1"/>
      <c r="BO133" s="1"/>
      <c r="BP133" s="1"/>
      <c r="BQ133" s="1"/>
      <c r="BR133" s="1"/>
      <c r="BS133" s="1"/>
      <c r="BT133" s="1"/>
      <c r="BU133" s="1"/>
      <c r="BV133" s="1"/>
      <c r="BW133" s="1"/>
      <c r="BX133" s="1"/>
      <c r="BY133" s="1"/>
      <c r="BZ133" s="1"/>
      <c r="CA133" s="1"/>
      <c r="CB133" s="1"/>
      <c r="CC133" s="1"/>
      <c r="CD133" s="1"/>
      <c r="CE133" s="1"/>
      <c r="CF133" s="1"/>
      <c r="CG133" s="1"/>
      <c r="CH133" s="1"/>
      <c r="CI133" s="1"/>
      <c r="CJ133" s="1"/>
      <c r="CK133" s="1"/>
      <c r="CL133" s="1"/>
      <c r="CM133" s="1"/>
      <c r="CN133" s="1"/>
      <c r="CO133" s="1"/>
      <c r="CP133" s="1"/>
      <c r="CQ133" s="1"/>
      <c r="CR133" s="1"/>
      <c r="CS133" s="1"/>
      <c r="CT133" s="1"/>
      <c r="CU133" s="1"/>
      <c r="CV133" s="1"/>
      <c r="CW133" s="1"/>
      <c r="CX133" s="1"/>
      <c r="CY133" s="1"/>
      <c r="CZ133" s="1"/>
      <c r="DA133" s="1"/>
      <c r="DB133" s="1"/>
      <c r="DC133" s="1"/>
      <c r="DD133" s="1"/>
      <c r="DE133" s="1"/>
      <c r="DF133" s="1"/>
      <c r="DG133" s="1"/>
      <c r="DH133" s="1"/>
      <c r="DI133" s="1"/>
      <c r="DJ133" s="1"/>
      <c r="DK133" s="1"/>
      <c r="DL133" s="1"/>
      <c r="DM133" s="1"/>
      <c r="DN133" s="1"/>
      <c r="DO133" s="1"/>
      <c r="DP133" s="1"/>
      <c r="DQ133" s="1"/>
      <c r="DR133" s="1"/>
      <c r="DS133" s="1"/>
      <c r="DT133" s="1"/>
      <c r="DU133" s="1"/>
      <c r="DV133" s="1"/>
      <c r="DW133" s="1"/>
      <c r="DX133" s="1"/>
      <c r="DY133" s="1"/>
      <c r="DZ133" s="1"/>
      <c r="EA133" s="1"/>
      <c r="EB133" s="1"/>
      <c r="EC133" s="1"/>
      <c r="ED133" s="1"/>
      <c r="EE133" s="1"/>
      <c r="EF133" s="1"/>
    </row>
    <row r="134" spans="1:136" ht="15" customHeight="1" x14ac:dyDescent="0.25">
      <c r="A134" s="20" t="s">
        <v>265</v>
      </c>
      <c r="B134" s="21" t="s">
        <v>8</v>
      </c>
      <c r="C134" s="22" t="s">
        <v>9</v>
      </c>
      <c r="D134" s="27" t="s">
        <v>266</v>
      </c>
      <c r="E134" s="55" t="s">
        <v>1795</v>
      </c>
      <c r="F134" s="1"/>
      <c r="G134" s="1"/>
      <c r="H134" s="1"/>
      <c r="I134" s="1"/>
      <c r="J134" s="1"/>
      <c r="K134" s="1"/>
      <c r="L134" s="1"/>
      <c r="M134" s="1"/>
      <c r="N134" s="1"/>
      <c r="O134" s="1"/>
      <c r="P134" s="1"/>
      <c r="Q134" s="1"/>
      <c r="R134" s="1"/>
      <c r="S134" s="1"/>
      <c r="T134" s="1"/>
      <c r="U134" s="1"/>
      <c r="V134" s="1"/>
      <c r="W134" s="1"/>
      <c r="X134" s="1"/>
      <c r="Y134" s="1"/>
      <c r="Z134" s="1"/>
      <c r="AA134" s="1"/>
      <c r="AB134" s="1"/>
      <c r="AC134" s="1"/>
      <c r="AD134" s="1"/>
      <c r="AE134" s="1"/>
      <c r="AF134" s="1"/>
      <c r="AG134" s="1"/>
      <c r="AH134" s="1"/>
      <c r="AI134" s="1"/>
      <c r="AJ134" s="1"/>
      <c r="AK134" s="1"/>
      <c r="AL134" s="1"/>
      <c r="AM134" s="1"/>
      <c r="AN134" s="1"/>
      <c r="AO134" s="1"/>
      <c r="AP134" s="1"/>
      <c r="AQ134" s="1"/>
      <c r="AR134" s="1"/>
      <c r="AS134" s="1"/>
      <c r="AT134" s="1"/>
      <c r="AU134" s="1"/>
      <c r="AV134" s="1"/>
      <c r="AW134" s="1"/>
      <c r="AX134" s="1"/>
      <c r="AY134" s="1"/>
      <c r="AZ134" s="1"/>
      <c r="BA134" s="1"/>
      <c r="BB134" s="1"/>
      <c r="BC134" s="1"/>
      <c r="BD134" s="1"/>
      <c r="BE134" s="1"/>
      <c r="BF134" s="1"/>
      <c r="BG134" s="1"/>
      <c r="BH134" s="1"/>
      <c r="BI134" s="1"/>
      <c r="BJ134" s="1"/>
      <c r="BK134" s="1"/>
      <c r="BL134" s="1"/>
      <c r="BM134" s="1"/>
      <c r="BN134" s="1"/>
      <c r="BO134" s="1"/>
      <c r="BP134" s="1"/>
      <c r="BQ134" s="1"/>
      <c r="BR134" s="1"/>
      <c r="BS134" s="1"/>
      <c r="BT134" s="1"/>
      <c r="BU134" s="1"/>
      <c r="BV134" s="1"/>
      <c r="BW134" s="1"/>
      <c r="BX134" s="1"/>
      <c r="BY134" s="1"/>
      <c r="BZ134" s="1"/>
      <c r="CA134" s="1"/>
      <c r="CB134" s="1"/>
      <c r="CC134" s="1"/>
      <c r="CD134" s="1"/>
      <c r="CE134" s="1"/>
      <c r="CF134" s="1"/>
      <c r="CG134" s="1"/>
      <c r="CH134" s="1"/>
      <c r="CI134" s="1"/>
      <c r="CJ134" s="1"/>
      <c r="CK134" s="1"/>
      <c r="CL134" s="1"/>
      <c r="CM134" s="1"/>
      <c r="CN134" s="1"/>
      <c r="CO134" s="1"/>
      <c r="CP134" s="1"/>
      <c r="CQ134" s="1"/>
      <c r="CR134" s="1"/>
      <c r="CS134" s="1"/>
      <c r="CT134" s="1"/>
      <c r="CU134" s="1"/>
      <c r="CV134" s="1"/>
      <c r="CW134" s="1"/>
      <c r="CX134" s="1"/>
      <c r="CY134" s="1"/>
      <c r="CZ134" s="1"/>
      <c r="DA134" s="1"/>
      <c r="DB134" s="1"/>
      <c r="DC134" s="1"/>
      <c r="DD134" s="1"/>
      <c r="DE134" s="1"/>
      <c r="DF134" s="1"/>
      <c r="DG134" s="1"/>
      <c r="DH134" s="1"/>
      <c r="DI134" s="1"/>
      <c r="DJ134" s="1"/>
      <c r="DK134" s="1"/>
      <c r="DL134" s="1"/>
      <c r="DM134" s="1"/>
      <c r="DN134" s="1"/>
      <c r="DO134" s="1"/>
      <c r="DP134" s="1"/>
      <c r="DQ134" s="1"/>
      <c r="DR134" s="1"/>
      <c r="DS134" s="1"/>
      <c r="DT134" s="1"/>
      <c r="DU134" s="1"/>
      <c r="DV134" s="1"/>
      <c r="DW134" s="1"/>
      <c r="DX134" s="1"/>
      <c r="DY134" s="1"/>
      <c r="DZ134" s="1"/>
      <c r="EA134" s="1"/>
      <c r="EB134" s="1"/>
      <c r="EC134" s="1"/>
      <c r="ED134" s="1"/>
      <c r="EE134" s="1"/>
      <c r="EF134" s="1"/>
    </row>
    <row r="135" spans="1:136" ht="15" customHeight="1" x14ac:dyDescent="0.25">
      <c r="A135" s="20" t="s">
        <v>267</v>
      </c>
      <c r="B135" s="21">
        <v>7.5</v>
      </c>
      <c r="C135" s="22" t="s">
        <v>268</v>
      </c>
      <c r="D135" s="27" t="s">
        <v>269</v>
      </c>
      <c r="E135" s="55" t="s">
        <v>1795</v>
      </c>
      <c r="F135" s="1"/>
      <c r="G135" s="1"/>
      <c r="H135" s="1"/>
      <c r="I135" s="1"/>
      <c r="J135" s="1"/>
      <c r="K135" s="1"/>
      <c r="L135" s="1"/>
      <c r="M135" s="1"/>
      <c r="N135" s="1"/>
      <c r="O135" s="1"/>
      <c r="P135" s="1"/>
      <c r="Q135" s="1"/>
      <c r="R135" s="1"/>
      <c r="S135" s="1"/>
      <c r="T135" s="1"/>
      <c r="U135" s="1"/>
      <c r="V135" s="1"/>
      <c r="W135" s="1"/>
      <c r="X135" s="1"/>
      <c r="Y135" s="1"/>
      <c r="Z135" s="1"/>
      <c r="AA135" s="1"/>
      <c r="AB135" s="1"/>
      <c r="AC135" s="1"/>
      <c r="AD135" s="1"/>
      <c r="AE135" s="1"/>
      <c r="AF135" s="1"/>
      <c r="AG135" s="1"/>
      <c r="AH135" s="1"/>
      <c r="AI135" s="1"/>
      <c r="AJ135" s="1"/>
      <c r="AK135" s="1"/>
      <c r="AL135" s="1"/>
      <c r="AM135" s="1"/>
      <c r="AN135" s="1"/>
      <c r="AO135" s="1"/>
      <c r="AP135" s="1"/>
      <c r="AQ135" s="1"/>
      <c r="AR135" s="1"/>
      <c r="AS135" s="1"/>
      <c r="AT135" s="1"/>
      <c r="AU135" s="1"/>
      <c r="AV135" s="1"/>
      <c r="AW135" s="1"/>
      <c r="AX135" s="1"/>
      <c r="AY135" s="1"/>
      <c r="AZ135" s="1"/>
      <c r="BA135" s="1"/>
      <c r="BB135" s="1"/>
      <c r="BC135" s="1"/>
      <c r="BD135" s="1"/>
      <c r="BE135" s="1"/>
      <c r="BF135" s="1"/>
      <c r="BG135" s="1"/>
      <c r="BH135" s="1"/>
      <c r="BI135" s="1"/>
      <c r="BJ135" s="1"/>
      <c r="BK135" s="1"/>
      <c r="BL135" s="1"/>
      <c r="BM135" s="1"/>
      <c r="BN135" s="1"/>
      <c r="BO135" s="1"/>
      <c r="BP135" s="1"/>
      <c r="BQ135" s="1"/>
      <c r="BR135" s="1"/>
      <c r="BS135" s="1"/>
      <c r="BT135" s="1"/>
      <c r="BU135" s="1"/>
      <c r="BV135" s="1"/>
      <c r="BW135" s="1"/>
      <c r="BX135" s="1"/>
      <c r="BY135" s="1"/>
      <c r="BZ135" s="1"/>
      <c r="CA135" s="1"/>
      <c r="CB135" s="1"/>
      <c r="CC135" s="1"/>
      <c r="CD135" s="1"/>
      <c r="CE135" s="1"/>
      <c r="CF135" s="1"/>
      <c r="CG135" s="1"/>
      <c r="CH135" s="1"/>
      <c r="CI135" s="1"/>
      <c r="CJ135" s="1"/>
      <c r="CK135" s="1"/>
      <c r="CL135" s="1"/>
      <c r="CM135" s="1"/>
      <c r="CN135" s="1"/>
      <c r="CO135" s="1"/>
      <c r="CP135" s="1"/>
      <c r="CQ135" s="1"/>
      <c r="CR135" s="1"/>
      <c r="CS135" s="1"/>
      <c r="CT135" s="1"/>
      <c r="CU135" s="1"/>
      <c r="CV135" s="1"/>
      <c r="CW135" s="1"/>
      <c r="CX135" s="1"/>
      <c r="CY135" s="1"/>
      <c r="CZ135" s="1"/>
      <c r="DA135" s="1"/>
      <c r="DB135" s="1"/>
      <c r="DC135" s="1"/>
      <c r="DD135" s="1"/>
      <c r="DE135" s="1"/>
      <c r="DF135" s="1"/>
      <c r="DG135" s="1"/>
      <c r="DH135" s="1"/>
      <c r="DI135" s="1"/>
      <c r="DJ135" s="1"/>
      <c r="DK135" s="1"/>
      <c r="DL135" s="1"/>
      <c r="DM135" s="1"/>
      <c r="DN135" s="1"/>
      <c r="DO135" s="1"/>
      <c r="DP135" s="1"/>
      <c r="DQ135" s="1"/>
      <c r="DR135" s="1"/>
      <c r="DS135" s="1"/>
      <c r="DT135" s="1"/>
      <c r="DU135" s="1"/>
      <c r="DV135" s="1"/>
      <c r="DW135" s="1"/>
      <c r="DX135" s="1"/>
      <c r="DY135" s="1"/>
      <c r="DZ135" s="1"/>
      <c r="EA135" s="1"/>
      <c r="EB135" s="1"/>
      <c r="EC135" s="1"/>
      <c r="ED135" s="1"/>
      <c r="EE135" s="1"/>
      <c r="EF135" s="1"/>
    </row>
    <row r="136" spans="1:136" ht="15" customHeight="1" x14ac:dyDescent="0.25">
      <c r="A136" s="20" t="s">
        <v>270</v>
      </c>
      <c r="B136" s="21" t="s">
        <v>8</v>
      </c>
      <c r="C136" s="22" t="s">
        <v>9</v>
      </c>
      <c r="D136" s="27" t="s">
        <v>271</v>
      </c>
      <c r="E136" s="55" t="s">
        <v>1795</v>
      </c>
      <c r="F136" s="1"/>
      <c r="G136" s="1"/>
      <c r="H136" s="1"/>
      <c r="I136" s="1"/>
      <c r="J136" s="1"/>
      <c r="K136" s="1"/>
      <c r="L136" s="1"/>
      <c r="M136" s="1"/>
      <c r="N136" s="1"/>
      <c r="O136" s="1"/>
      <c r="P136" s="1"/>
      <c r="Q136" s="1"/>
      <c r="R136" s="1"/>
      <c r="S136" s="1"/>
      <c r="T136" s="1"/>
      <c r="U136" s="1"/>
      <c r="V136" s="1"/>
      <c r="W136" s="1"/>
      <c r="X136" s="1"/>
      <c r="Y136" s="1"/>
      <c r="Z136" s="1"/>
      <c r="AA136" s="1"/>
      <c r="AB136" s="1"/>
      <c r="AC136" s="1"/>
      <c r="AD136" s="1"/>
      <c r="AE136" s="1"/>
      <c r="AF136" s="1"/>
      <c r="AG136" s="1"/>
      <c r="AH136" s="1"/>
      <c r="AI136" s="1"/>
      <c r="AJ136" s="1"/>
      <c r="AK136" s="1"/>
      <c r="AL136" s="1"/>
      <c r="AM136" s="1"/>
      <c r="AN136" s="1"/>
      <c r="AO136" s="1"/>
      <c r="AP136" s="1"/>
      <c r="AQ136" s="1"/>
      <c r="AR136" s="1"/>
      <c r="AS136" s="1"/>
      <c r="AT136" s="1"/>
      <c r="AU136" s="1"/>
      <c r="AV136" s="1"/>
      <c r="AW136" s="1"/>
      <c r="AX136" s="1"/>
      <c r="AY136" s="1"/>
      <c r="AZ136" s="1"/>
      <c r="BA136" s="1"/>
      <c r="BB136" s="1"/>
      <c r="BC136" s="1"/>
      <c r="BD136" s="1"/>
      <c r="BE136" s="1"/>
      <c r="BF136" s="1"/>
      <c r="BG136" s="1"/>
      <c r="BH136" s="1"/>
      <c r="BI136" s="1"/>
      <c r="BJ136" s="1"/>
      <c r="BK136" s="1"/>
      <c r="BL136" s="1"/>
      <c r="BM136" s="1"/>
      <c r="BN136" s="1"/>
      <c r="BO136" s="1"/>
      <c r="BP136" s="1"/>
      <c r="BQ136" s="1"/>
      <c r="BR136" s="1"/>
      <c r="BS136" s="1"/>
      <c r="BT136" s="1"/>
      <c r="BU136" s="1"/>
      <c r="BV136" s="1"/>
      <c r="BW136" s="1"/>
      <c r="BX136" s="1"/>
      <c r="BY136" s="1"/>
      <c r="BZ136" s="1"/>
      <c r="CA136" s="1"/>
      <c r="CB136" s="1"/>
      <c r="CC136" s="1"/>
      <c r="CD136" s="1"/>
      <c r="CE136" s="1"/>
      <c r="CF136" s="1"/>
      <c r="CG136" s="1"/>
      <c r="CH136" s="1"/>
      <c r="CI136" s="1"/>
      <c r="CJ136" s="1"/>
      <c r="CK136" s="1"/>
      <c r="CL136" s="1"/>
      <c r="CM136" s="1"/>
      <c r="CN136" s="1"/>
      <c r="CO136" s="1"/>
      <c r="CP136" s="1"/>
      <c r="CQ136" s="1"/>
      <c r="CR136" s="1"/>
      <c r="CS136" s="1"/>
      <c r="CT136" s="1"/>
      <c r="CU136" s="1"/>
      <c r="CV136" s="1"/>
      <c r="CW136" s="1"/>
      <c r="CX136" s="1"/>
      <c r="CY136" s="1"/>
      <c r="CZ136" s="1"/>
      <c r="DA136" s="1"/>
      <c r="DB136" s="1"/>
      <c r="DC136" s="1"/>
      <c r="DD136" s="1"/>
      <c r="DE136" s="1"/>
      <c r="DF136" s="1"/>
      <c r="DG136" s="1"/>
      <c r="DH136" s="1"/>
      <c r="DI136" s="1"/>
      <c r="DJ136" s="1"/>
      <c r="DK136" s="1"/>
      <c r="DL136" s="1"/>
      <c r="DM136" s="1"/>
      <c r="DN136" s="1"/>
      <c r="DO136" s="1"/>
      <c r="DP136" s="1"/>
      <c r="DQ136" s="1"/>
      <c r="DR136" s="1"/>
      <c r="DS136" s="1"/>
      <c r="DT136" s="1"/>
      <c r="DU136" s="1"/>
      <c r="DV136" s="1"/>
      <c r="DW136" s="1"/>
      <c r="DX136" s="1"/>
      <c r="DY136" s="1"/>
      <c r="DZ136" s="1"/>
      <c r="EA136" s="1"/>
      <c r="EB136" s="1"/>
      <c r="EC136" s="1"/>
      <c r="ED136" s="1"/>
      <c r="EE136" s="1"/>
      <c r="EF136" s="1"/>
    </row>
    <row r="137" spans="1:136" ht="15" customHeight="1" x14ac:dyDescent="0.25">
      <c r="A137" s="20" t="s">
        <v>272</v>
      </c>
      <c r="B137" s="21" t="s">
        <v>8</v>
      </c>
      <c r="C137" s="22" t="s">
        <v>9</v>
      </c>
      <c r="D137" s="27" t="s">
        <v>273</v>
      </c>
      <c r="E137" s="55" t="s">
        <v>1795</v>
      </c>
      <c r="F137" s="1"/>
      <c r="G137" s="1"/>
      <c r="H137" s="1"/>
      <c r="I137" s="1"/>
      <c r="J137" s="1"/>
      <c r="K137" s="1"/>
      <c r="L137" s="1"/>
      <c r="M137" s="1"/>
      <c r="N137" s="1"/>
      <c r="O137" s="1"/>
      <c r="P137" s="1"/>
      <c r="Q137" s="1"/>
      <c r="R137" s="1"/>
      <c r="S137" s="1"/>
      <c r="T137" s="1"/>
      <c r="U137" s="1"/>
      <c r="V137" s="1"/>
      <c r="W137" s="1"/>
      <c r="X137" s="1"/>
      <c r="Y137" s="1"/>
      <c r="Z137" s="1"/>
      <c r="AA137" s="1"/>
      <c r="AB137" s="1"/>
      <c r="AC137" s="1"/>
      <c r="AD137" s="1"/>
      <c r="AE137" s="1"/>
      <c r="AF137" s="1"/>
      <c r="AG137" s="1"/>
      <c r="AH137" s="1"/>
      <c r="AI137" s="1"/>
      <c r="AJ137" s="1"/>
      <c r="AK137" s="1"/>
      <c r="AL137" s="1"/>
      <c r="AM137" s="1"/>
      <c r="AN137" s="1"/>
      <c r="AO137" s="1"/>
      <c r="AP137" s="1"/>
      <c r="AQ137" s="1"/>
      <c r="AR137" s="1"/>
      <c r="AS137" s="1"/>
      <c r="AT137" s="1"/>
      <c r="AU137" s="1"/>
      <c r="AV137" s="1"/>
      <c r="AW137" s="1"/>
      <c r="AX137" s="1"/>
      <c r="AY137" s="1"/>
      <c r="AZ137" s="1"/>
      <c r="BA137" s="1"/>
      <c r="BB137" s="1"/>
      <c r="BC137" s="1"/>
      <c r="BD137" s="1"/>
      <c r="BE137" s="1"/>
      <c r="BF137" s="1"/>
      <c r="BG137" s="1"/>
      <c r="BH137" s="1"/>
      <c r="BI137" s="1"/>
      <c r="BJ137" s="1"/>
      <c r="BK137" s="1"/>
      <c r="BL137" s="1"/>
      <c r="BM137" s="1"/>
      <c r="BN137" s="1"/>
      <c r="BO137" s="1"/>
      <c r="BP137" s="1"/>
      <c r="BQ137" s="1"/>
      <c r="BR137" s="1"/>
      <c r="BS137" s="1"/>
      <c r="BT137" s="1"/>
      <c r="BU137" s="1"/>
      <c r="BV137" s="1"/>
      <c r="BW137" s="1"/>
      <c r="BX137" s="1"/>
      <c r="BY137" s="1"/>
      <c r="BZ137" s="1"/>
      <c r="CA137" s="1"/>
      <c r="CB137" s="1"/>
      <c r="CC137" s="1"/>
      <c r="CD137" s="1"/>
      <c r="CE137" s="1"/>
      <c r="CF137" s="1"/>
      <c r="CG137" s="1"/>
      <c r="CH137" s="1"/>
      <c r="CI137" s="1"/>
      <c r="CJ137" s="1"/>
      <c r="CK137" s="1"/>
      <c r="CL137" s="1"/>
      <c r="CM137" s="1"/>
      <c r="CN137" s="1"/>
      <c r="CO137" s="1"/>
      <c r="CP137" s="1"/>
      <c r="CQ137" s="1"/>
      <c r="CR137" s="1"/>
      <c r="CS137" s="1"/>
      <c r="CT137" s="1"/>
      <c r="CU137" s="1"/>
      <c r="CV137" s="1"/>
      <c r="CW137" s="1"/>
      <c r="CX137" s="1"/>
      <c r="CY137" s="1"/>
      <c r="CZ137" s="1"/>
      <c r="DA137" s="1"/>
      <c r="DB137" s="1"/>
      <c r="DC137" s="1"/>
      <c r="DD137" s="1"/>
      <c r="DE137" s="1"/>
      <c r="DF137" s="1"/>
      <c r="DG137" s="1"/>
      <c r="DH137" s="1"/>
      <c r="DI137" s="1"/>
      <c r="DJ137" s="1"/>
      <c r="DK137" s="1"/>
      <c r="DL137" s="1"/>
      <c r="DM137" s="1"/>
      <c r="DN137" s="1"/>
      <c r="DO137" s="1"/>
      <c r="DP137" s="1"/>
      <c r="DQ137" s="1"/>
      <c r="DR137" s="1"/>
      <c r="DS137" s="1"/>
      <c r="DT137" s="1"/>
      <c r="DU137" s="1"/>
      <c r="DV137" s="1"/>
      <c r="DW137" s="1"/>
      <c r="DX137" s="1"/>
      <c r="DY137" s="1"/>
      <c r="DZ137" s="1"/>
      <c r="EA137" s="1"/>
      <c r="EB137" s="1"/>
      <c r="EC137" s="1"/>
      <c r="ED137" s="1"/>
      <c r="EE137" s="1"/>
      <c r="EF137" s="1"/>
    </row>
    <row r="138" spans="1:136" ht="15" customHeight="1" x14ac:dyDescent="0.25">
      <c r="A138" s="20" t="s">
        <v>274</v>
      </c>
      <c r="B138" s="21" t="s">
        <v>275</v>
      </c>
      <c r="C138" s="22" t="s">
        <v>9</v>
      </c>
      <c r="D138" s="27" t="s">
        <v>276</v>
      </c>
      <c r="E138" s="55" t="s">
        <v>1795</v>
      </c>
      <c r="F138" s="1"/>
      <c r="G138" s="1"/>
      <c r="H138" s="1"/>
      <c r="I138" s="1"/>
      <c r="J138" s="1"/>
      <c r="K138" s="1"/>
      <c r="L138" s="1"/>
      <c r="M138" s="1"/>
      <c r="N138" s="1"/>
      <c r="O138" s="1"/>
      <c r="P138" s="1"/>
      <c r="Q138" s="1"/>
      <c r="R138" s="1"/>
      <c r="S138" s="1"/>
      <c r="T138" s="1"/>
      <c r="U138" s="1"/>
      <c r="V138" s="1"/>
      <c r="W138" s="1"/>
      <c r="X138" s="1"/>
      <c r="Y138" s="1"/>
      <c r="Z138" s="1"/>
      <c r="AA138" s="1"/>
      <c r="AB138" s="1"/>
      <c r="AC138" s="1"/>
      <c r="AD138" s="1"/>
      <c r="AE138" s="1"/>
      <c r="AF138" s="1"/>
      <c r="AG138" s="1"/>
      <c r="AH138" s="1"/>
      <c r="AI138" s="1"/>
      <c r="AJ138" s="1"/>
      <c r="AK138" s="1"/>
      <c r="AL138" s="1"/>
      <c r="AM138" s="1"/>
      <c r="AN138" s="1"/>
      <c r="AO138" s="1"/>
      <c r="AP138" s="1"/>
      <c r="AQ138" s="1"/>
      <c r="AR138" s="1"/>
      <c r="AS138" s="1"/>
      <c r="AT138" s="1"/>
      <c r="AU138" s="1"/>
      <c r="AV138" s="1"/>
      <c r="AW138" s="1"/>
      <c r="AX138" s="1"/>
      <c r="AY138" s="1"/>
      <c r="AZ138" s="1"/>
      <c r="BA138" s="1"/>
      <c r="BB138" s="1"/>
      <c r="BC138" s="1"/>
      <c r="BD138" s="1"/>
      <c r="BE138" s="1"/>
      <c r="BF138" s="1"/>
      <c r="BG138" s="1"/>
      <c r="BH138" s="1"/>
      <c r="BI138" s="1"/>
      <c r="BJ138" s="1"/>
      <c r="BK138" s="1"/>
      <c r="BL138" s="1"/>
      <c r="BM138" s="1"/>
      <c r="BN138" s="1"/>
      <c r="BO138" s="1"/>
      <c r="BP138" s="1"/>
      <c r="BQ138" s="1"/>
      <c r="BR138" s="1"/>
      <c r="BS138" s="1"/>
      <c r="BT138" s="1"/>
      <c r="BU138" s="1"/>
      <c r="BV138" s="1"/>
      <c r="BW138" s="1"/>
      <c r="BX138" s="1"/>
      <c r="BY138" s="1"/>
      <c r="BZ138" s="1"/>
      <c r="CA138" s="1"/>
      <c r="CB138" s="1"/>
      <c r="CC138" s="1"/>
      <c r="CD138" s="1"/>
      <c r="CE138" s="1"/>
      <c r="CF138" s="1"/>
      <c r="CG138" s="1"/>
      <c r="CH138" s="1"/>
      <c r="CI138" s="1"/>
      <c r="CJ138" s="1"/>
      <c r="CK138" s="1"/>
      <c r="CL138" s="1"/>
      <c r="CM138" s="1"/>
      <c r="CN138" s="1"/>
      <c r="CO138" s="1"/>
      <c r="CP138" s="1"/>
      <c r="CQ138" s="1"/>
      <c r="CR138" s="1"/>
      <c r="CS138" s="1"/>
      <c r="CT138" s="1"/>
      <c r="CU138" s="1"/>
      <c r="CV138" s="1"/>
      <c r="CW138" s="1"/>
      <c r="CX138" s="1"/>
      <c r="CY138" s="1"/>
      <c r="CZ138" s="1"/>
      <c r="DA138" s="1"/>
      <c r="DB138" s="1"/>
      <c r="DC138" s="1"/>
      <c r="DD138" s="1"/>
      <c r="DE138" s="1"/>
      <c r="DF138" s="1"/>
      <c r="DG138" s="1"/>
      <c r="DH138" s="1"/>
      <c r="DI138" s="1"/>
      <c r="DJ138" s="1"/>
      <c r="DK138" s="1"/>
      <c r="DL138" s="1"/>
      <c r="DM138" s="1"/>
      <c r="DN138" s="1"/>
      <c r="DO138" s="1"/>
      <c r="DP138" s="1"/>
      <c r="DQ138" s="1"/>
      <c r="DR138" s="1"/>
      <c r="DS138" s="1"/>
      <c r="DT138" s="1"/>
      <c r="DU138" s="1"/>
      <c r="DV138" s="1"/>
      <c r="DW138" s="1"/>
      <c r="DX138" s="1"/>
      <c r="DY138" s="1"/>
      <c r="DZ138" s="1"/>
      <c r="EA138" s="1"/>
      <c r="EB138" s="1"/>
      <c r="EC138" s="1"/>
      <c r="ED138" s="1"/>
      <c r="EE138" s="1"/>
      <c r="EF138" s="1"/>
    </row>
    <row r="139" spans="1:136" ht="15" customHeight="1" x14ac:dyDescent="0.25">
      <c r="A139" s="20" t="s">
        <v>277</v>
      </c>
      <c r="B139" s="21" t="s">
        <v>278</v>
      </c>
      <c r="C139" s="22" t="s">
        <v>279</v>
      </c>
      <c r="D139" s="27" t="s">
        <v>280</v>
      </c>
      <c r="E139" s="55" t="s">
        <v>1795</v>
      </c>
      <c r="F139" s="1"/>
      <c r="G139" s="1"/>
      <c r="H139" s="1"/>
      <c r="I139" s="1"/>
      <c r="J139" s="1"/>
      <c r="K139" s="1"/>
      <c r="L139" s="1"/>
      <c r="M139" s="1"/>
      <c r="N139" s="1"/>
      <c r="O139" s="1"/>
      <c r="P139" s="1"/>
      <c r="Q139" s="1"/>
      <c r="R139" s="1"/>
      <c r="S139" s="1"/>
      <c r="T139" s="1"/>
      <c r="U139" s="1"/>
      <c r="V139" s="1"/>
      <c r="W139" s="1"/>
      <c r="X139" s="1"/>
      <c r="Y139" s="1"/>
      <c r="Z139" s="1"/>
      <c r="AA139" s="1"/>
      <c r="AB139" s="1"/>
      <c r="AC139" s="1"/>
      <c r="AD139" s="1"/>
      <c r="AE139" s="1"/>
      <c r="AF139" s="1"/>
      <c r="AG139" s="1"/>
      <c r="AH139" s="1"/>
      <c r="AI139" s="1"/>
      <c r="AJ139" s="1"/>
      <c r="AK139" s="1"/>
      <c r="AL139" s="1"/>
      <c r="AM139" s="1"/>
      <c r="AN139" s="1"/>
      <c r="AO139" s="1"/>
      <c r="AP139" s="1"/>
      <c r="AQ139" s="1"/>
      <c r="AR139" s="1"/>
      <c r="AS139" s="1"/>
      <c r="AT139" s="1"/>
      <c r="AU139" s="1"/>
      <c r="AV139" s="1"/>
      <c r="AW139" s="1"/>
      <c r="AX139" s="1"/>
      <c r="AY139" s="1"/>
      <c r="AZ139" s="1"/>
      <c r="BA139" s="1"/>
      <c r="BB139" s="1"/>
      <c r="BC139" s="1"/>
      <c r="BD139" s="1"/>
      <c r="BE139" s="1"/>
      <c r="BF139" s="1"/>
      <c r="BG139" s="1"/>
      <c r="BH139" s="1"/>
      <c r="BI139" s="1"/>
      <c r="BJ139" s="1"/>
      <c r="BK139" s="1"/>
      <c r="BL139" s="1"/>
      <c r="BM139" s="1"/>
      <c r="BN139" s="1"/>
      <c r="BO139" s="1"/>
      <c r="BP139" s="1"/>
      <c r="BQ139" s="1"/>
      <c r="BR139" s="1"/>
      <c r="BS139" s="1"/>
      <c r="BT139" s="1"/>
      <c r="BU139" s="1"/>
      <c r="BV139" s="1"/>
      <c r="BW139" s="1"/>
      <c r="BX139" s="1"/>
      <c r="BY139" s="1"/>
      <c r="BZ139" s="1"/>
      <c r="CA139" s="1"/>
      <c r="CB139" s="1"/>
      <c r="CC139" s="1"/>
      <c r="CD139" s="1"/>
      <c r="CE139" s="1"/>
      <c r="CF139" s="1"/>
      <c r="CG139" s="1"/>
      <c r="CH139" s="1"/>
      <c r="CI139" s="1"/>
      <c r="CJ139" s="1"/>
      <c r="CK139" s="1"/>
      <c r="CL139" s="1"/>
      <c r="CM139" s="1"/>
      <c r="CN139" s="1"/>
      <c r="CO139" s="1"/>
      <c r="CP139" s="1"/>
      <c r="CQ139" s="1"/>
      <c r="CR139" s="1"/>
      <c r="CS139" s="1"/>
      <c r="CT139" s="1"/>
      <c r="CU139" s="1"/>
      <c r="CV139" s="1"/>
      <c r="CW139" s="1"/>
      <c r="CX139" s="1"/>
      <c r="CY139" s="1"/>
      <c r="CZ139" s="1"/>
      <c r="DA139" s="1"/>
      <c r="DB139" s="1"/>
      <c r="DC139" s="1"/>
      <c r="DD139" s="1"/>
      <c r="DE139" s="1"/>
      <c r="DF139" s="1"/>
      <c r="DG139" s="1"/>
      <c r="DH139" s="1"/>
      <c r="DI139" s="1"/>
      <c r="DJ139" s="1"/>
      <c r="DK139" s="1"/>
      <c r="DL139" s="1"/>
      <c r="DM139" s="1"/>
      <c r="DN139" s="1"/>
      <c r="DO139" s="1"/>
      <c r="DP139" s="1"/>
      <c r="DQ139" s="1"/>
      <c r="DR139" s="1"/>
      <c r="DS139" s="1"/>
      <c r="DT139" s="1"/>
      <c r="DU139" s="1"/>
      <c r="DV139" s="1"/>
      <c r="DW139" s="1"/>
      <c r="DX139" s="1"/>
      <c r="DY139" s="1"/>
      <c r="DZ139" s="1"/>
      <c r="EA139" s="1"/>
      <c r="EB139" s="1"/>
      <c r="EC139" s="1"/>
      <c r="ED139" s="1"/>
      <c r="EE139" s="1"/>
      <c r="EF139" s="1"/>
    </row>
    <row r="140" spans="1:136" ht="15" customHeight="1" x14ac:dyDescent="0.25">
      <c r="A140" s="20" t="s">
        <v>281</v>
      </c>
      <c r="B140" s="21" t="s">
        <v>282</v>
      </c>
      <c r="C140" s="22" t="s">
        <v>279</v>
      </c>
      <c r="D140" s="27" t="s">
        <v>283</v>
      </c>
      <c r="E140" s="55" t="s">
        <v>1795</v>
      </c>
      <c r="F140" s="1"/>
      <c r="G140" s="1"/>
      <c r="H140" s="1"/>
      <c r="I140" s="1"/>
      <c r="J140" s="1"/>
      <c r="K140" s="1"/>
      <c r="L140" s="1"/>
      <c r="M140" s="1"/>
      <c r="N140" s="1"/>
      <c r="O140" s="1"/>
      <c r="P140" s="1"/>
      <c r="Q140" s="1"/>
      <c r="R140" s="1"/>
      <c r="S140" s="1"/>
      <c r="T140" s="1"/>
      <c r="U140" s="1"/>
      <c r="V140" s="1"/>
      <c r="W140" s="1"/>
      <c r="X140" s="1"/>
      <c r="Y140" s="1"/>
      <c r="Z140" s="1"/>
      <c r="AA140" s="1"/>
      <c r="AB140" s="1"/>
      <c r="AC140" s="1"/>
      <c r="AD140" s="1"/>
      <c r="AE140" s="1"/>
      <c r="AF140" s="1"/>
      <c r="AG140" s="1"/>
      <c r="AH140" s="1"/>
      <c r="AI140" s="1"/>
      <c r="AJ140" s="1"/>
      <c r="AK140" s="1"/>
      <c r="AL140" s="1"/>
      <c r="AM140" s="1"/>
      <c r="AN140" s="1"/>
      <c r="AO140" s="1"/>
      <c r="AP140" s="1"/>
      <c r="AQ140" s="1"/>
      <c r="AR140" s="1"/>
      <c r="AS140" s="1"/>
      <c r="AT140" s="1"/>
      <c r="AU140" s="1"/>
      <c r="AV140" s="1"/>
      <c r="AW140" s="1"/>
      <c r="AX140" s="1"/>
      <c r="AY140" s="1"/>
      <c r="AZ140" s="1"/>
      <c r="BA140" s="1"/>
      <c r="BB140" s="1"/>
      <c r="BC140" s="1"/>
      <c r="BD140" s="1"/>
      <c r="BE140" s="1"/>
      <c r="BF140" s="1"/>
      <c r="BG140" s="1"/>
      <c r="BH140" s="1"/>
      <c r="BI140" s="1"/>
      <c r="BJ140" s="1"/>
      <c r="BK140" s="1"/>
      <c r="BL140" s="1"/>
      <c r="BM140" s="1"/>
      <c r="BN140" s="1"/>
      <c r="BO140" s="1"/>
      <c r="BP140" s="1"/>
      <c r="BQ140" s="1"/>
      <c r="BR140" s="1"/>
      <c r="BS140" s="1"/>
      <c r="BT140" s="1"/>
      <c r="BU140" s="1"/>
      <c r="BV140" s="1"/>
      <c r="BW140" s="1"/>
      <c r="BX140" s="1"/>
      <c r="BY140" s="1"/>
      <c r="BZ140" s="1"/>
      <c r="CA140" s="1"/>
      <c r="CB140" s="1"/>
      <c r="CC140" s="1"/>
      <c r="CD140" s="1"/>
      <c r="CE140" s="1"/>
      <c r="CF140" s="1"/>
      <c r="CG140" s="1"/>
      <c r="CH140" s="1"/>
      <c r="CI140" s="1"/>
      <c r="CJ140" s="1"/>
      <c r="CK140" s="1"/>
      <c r="CL140" s="1"/>
      <c r="CM140" s="1"/>
      <c r="CN140" s="1"/>
      <c r="CO140" s="1"/>
      <c r="CP140" s="1"/>
      <c r="CQ140" s="1"/>
      <c r="CR140" s="1"/>
      <c r="CS140" s="1"/>
      <c r="CT140" s="1"/>
      <c r="CU140" s="1"/>
      <c r="CV140" s="1"/>
      <c r="CW140" s="1"/>
      <c r="CX140" s="1"/>
      <c r="CY140" s="1"/>
      <c r="CZ140" s="1"/>
      <c r="DA140" s="1"/>
      <c r="DB140" s="1"/>
      <c r="DC140" s="1"/>
      <c r="DD140" s="1"/>
      <c r="DE140" s="1"/>
      <c r="DF140" s="1"/>
      <c r="DG140" s="1"/>
      <c r="DH140" s="1"/>
      <c r="DI140" s="1"/>
      <c r="DJ140" s="1"/>
      <c r="DK140" s="1"/>
      <c r="DL140" s="1"/>
      <c r="DM140" s="1"/>
      <c r="DN140" s="1"/>
      <c r="DO140" s="1"/>
      <c r="DP140" s="1"/>
      <c r="DQ140" s="1"/>
      <c r="DR140" s="1"/>
      <c r="DS140" s="1"/>
      <c r="DT140" s="1"/>
      <c r="DU140" s="1"/>
      <c r="DV140" s="1"/>
      <c r="DW140" s="1"/>
      <c r="DX140" s="1"/>
      <c r="DY140" s="1"/>
      <c r="DZ140" s="1"/>
      <c r="EA140" s="1"/>
      <c r="EB140" s="1"/>
      <c r="EC140" s="1"/>
      <c r="ED140" s="1"/>
      <c r="EE140" s="1"/>
      <c r="EF140" s="1"/>
    </row>
    <row r="141" spans="1:136" ht="15" customHeight="1" x14ac:dyDescent="0.25">
      <c r="A141" s="20" t="s">
        <v>284</v>
      </c>
      <c r="B141" s="21" t="s">
        <v>285</v>
      </c>
      <c r="C141" s="22" t="s">
        <v>279</v>
      </c>
      <c r="D141" s="27" t="s">
        <v>286</v>
      </c>
      <c r="E141" s="55" t="s">
        <v>1795</v>
      </c>
      <c r="F141" s="1"/>
      <c r="G141" s="1"/>
      <c r="H141" s="1"/>
      <c r="I141" s="1"/>
      <c r="J141" s="1"/>
      <c r="K141" s="1"/>
      <c r="L141" s="1"/>
      <c r="M141" s="1"/>
      <c r="N141" s="1"/>
      <c r="O141" s="1"/>
      <c r="P141" s="1"/>
      <c r="Q141" s="1"/>
      <c r="R141" s="1"/>
      <c r="S141" s="1"/>
      <c r="T141" s="1"/>
      <c r="U141" s="1"/>
      <c r="V141" s="1"/>
      <c r="W141" s="1"/>
      <c r="X141" s="1"/>
      <c r="Y141" s="1"/>
      <c r="Z141" s="1"/>
      <c r="AA141" s="1"/>
      <c r="AB141" s="1"/>
      <c r="AC141" s="1"/>
      <c r="AD141" s="1"/>
      <c r="AE141" s="1"/>
      <c r="AF141" s="1"/>
      <c r="AG141" s="1"/>
      <c r="AH141" s="1"/>
      <c r="AI141" s="1"/>
      <c r="AJ141" s="1"/>
      <c r="AK141" s="1"/>
      <c r="AL141" s="1"/>
      <c r="AM141" s="1"/>
      <c r="AN141" s="1"/>
      <c r="AO141" s="1"/>
      <c r="AP141" s="1"/>
      <c r="AQ141" s="1"/>
      <c r="AR141" s="1"/>
      <c r="AS141" s="1"/>
      <c r="AT141" s="1"/>
      <c r="AU141" s="1"/>
      <c r="AV141" s="1"/>
      <c r="AW141" s="1"/>
      <c r="AX141" s="1"/>
      <c r="AY141" s="1"/>
      <c r="AZ141" s="1"/>
      <c r="BA141" s="1"/>
      <c r="BB141" s="1"/>
      <c r="BC141" s="1"/>
      <c r="BD141" s="1"/>
      <c r="BE141" s="1"/>
      <c r="BF141" s="1"/>
      <c r="BG141" s="1"/>
      <c r="BH141" s="1"/>
      <c r="BI141" s="1"/>
      <c r="BJ141" s="1"/>
      <c r="BK141" s="1"/>
      <c r="BL141" s="1"/>
      <c r="BM141" s="1"/>
      <c r="BN141" s="1"/>
      <c r="BO141" s="1"/>
      <c r="BP141" s="1"/>
      <c r="BQ141" s="1"/>
      <c r="BR141" s="1"/>
      <c r="BS141" s="1"/>
      <c r="BT141" s="1"/>
      <c r="BU141" s="1"/>
      <c r="BV141" s="1"/>
      <c r="BW141" s="1"/>
      <c r="BX141" s="1"/>
      <c r="BY141" s="1"/>
      <c r="BZ141" s="1"/>
      <c r="CA141" s="1"/>
      <c r="CB141" s="1"/>
      <c r="CC141" s="1"/>
      <c r="CD141" s="1"/>
      <c r="CE141" s="1"/>
      <c r="CF141" s="1"/>
      <c r="CG141" s="1"/>
      <c r="CH141" s="1"/>
      <c r="CI141" s="1"/>
      <c r="CJ141" s="1"/>
      <c r="CK141" s="1"/>
      <c r="CL141" s="1"/>
      <c r="CM141" s="1"/>
      <c r="CN141" s="1"/>
      <c r="CO141" s="1"/>
      <c r="CP141" s="1"/>
      <c r="CQ141" s="1"/>
      <c r="CR141" s="1"/>
      <c r="CS141" s="1"/>
      <c r="CT141" s="1"/>
      <c r="CU141" s="1"/>
      <c r="CV141" s="1"/>
      <c r="CW141" s="1"/>
      <c r="CX141" s="1"/>
      <c r="CY141" s="1"/>
      <c r="CZ141" s="1"/>
      <c r="DA141" s="1"/>
      <c r="DB141" s="1"/>
      <c r="DC141" s="1"/>
      <c r="DD141" s="1"/>
      <c r="DE141" s="1"/>
      <c r="DF141" s="1"/>
      <c r="DG141" s="1"/>
      <c r="DH141" s="1"/>
      <c r="DI141" s="1"/>
      <c r="DJ141" s="1"/>
      <c r="DK141" s="1"/>
      <c r="DL141" s="1"/>
      <c r="DM141" s="1"/>
      <c r="DN141" s="1"/>
      <c r="DO141" s="1"/>
      <c r="DP141" s="1"/>
      <c r="DQ141" s="1"/>
      <c r="DR141" s="1"/>
      <c r="DS141" s="1"/>
      <c r="DT141" s="1"/>
      <c r="DU141" s="1"/>
      <c r="DV141" s="1"/>
      <c r="DW141" s="1"/>
      <c r="DX141" s="1"/>
      <c r="DY141" s="1"/>
      <c r="DZ141" s="1"/>
      <c r="EA141" s="1"/>
      <c r="EB141" s="1"/>
      <c r="EC141" s="1"/>
      <c r="ED141" s="1"/>
      <c r="EE141" s="1"/>
      <c r="EF141" s="1"/>
    </row>
    <row r="142" spans="1:136" ht="15" customHeight="1" x14ac:dyDescent="0.25">
      <c r="A142" s="20" t="s">
        <v>287</v>
      </c>
      <c r="B142" s="21" t="s">
        <v>288</v>
      </c>
      <c r="C142" s="22" t="s">
        <v>279</v>
      </c>
      <c r="D142" s="27" t="s">
        <v>289</v>
      </c>
      <c r="E142" s="55" t="s">
        <v>1795</v>
      </c>
      <c r="F142" s="1"/>
      <c r="G142" s="1"/>
      <c r="H142" s="1"/>
      <c r="I142" s="1"/>
      <c r="J142" s="1"/>
      <c r="K142" s="1"/>
      <c r="L142" s="1"/>
      <c r="M142" s="1"/>
      <c r="N142" s="1"/>
      <c r="O142" s="1"/>
      <c r="P142" s="1"/>
      <c r="Q142" s="1"/>
      <c r="R142" s="1"/>
      <c r="S142" s="1"/>
      <c r="T142" s="1"/>
      <c r="U142" s="1"/>
      <c r="V142" s="1"/>
      <c r="W142" s="1"/>
      <c r="X142" s="1"/>
      <c r="Y142" s="1"/>
      <c r="Z142" s="1"/>
      <c r="AA142" s="1"/>
      <c r="AB142" s="1"/>
      <c r="AC142" s="1"/>
      <c r="AD142" s="1"/>
      <c r="AE142" s="1"/>
      <c r="AF142" s="1"/>
      <c r="AG142" s="1"/>
      <c r="AH142" s="1"/>
      <c r="AI142" s="1"/>
      <c r="AJ142" s="1"/>
      <c r="AK142" s="1"/>
      <c r="AL142" s="1"/>
      <c r="AM142" s="1"/>
      <c r="AN142" s="1"/>
      <c r="AO142" s="1"/>
      <c r="AP142" s="1"/>
      <c r="AQ142" s="1"/>
      <c r="AR142" s="1"/>
      <c r="AS142" s="1"/>
      <c r="AT142" s="1"/>
      <c r="AU142" s="1"/>
      <c r="AV142" s="1"/>
      <c r="AW142" s="1"/>
      <c r="AX142" s="1"/>
      <c r="AY142" s="1"/>
      <c r="AZ142" s="1"/>
      <c r="BA142" s="1"/>
      <c r="BB142" s="1"/>
      <c r="BC142" s="1"/>
      <c r="BD142" s="1"/>
      <c r="BE142" s="1"/>
      <c r="BF142" s="1"/>
      <c r="BG142" s="1"/>
      <c r="BH142" s="1"/>
      <c r="BI142" s="1"/>
      <c r="BJ142" s="1"/>
      <c r="BK142" s="1"/>
      <c r="BL142" s="1"/>
      <c r="BM142" s="1"/>
      <c r="BN142" s="1"/>
      <c r="BO142" s="1"/>
      <c r="BP142" s="1"/>
      <c r="BQ142" s="1"/>
      <c r="BR142" s="1"/>
      <c r="BS142" s="1"/>
      <c r="BT142" s="1"/>
      <c r="BU142" s="1"/>
      <c r="BV142" s="1"/>
      <c r="BW142" s="1"/>
      <c r="BX142" s="1"/>
      <c r="BY142" s="1"/>
      <c r="BZ142" s="1"/>
      <c r="CA142" s="1"/>
      <c r="CB142" s="1"/>
      <c r="CC142" s="1"/>
      <c r="CD142" s="1"/>
      <c r="CE142" s="1"/>
      <c r="CF142" s="1"/>
      <c r="CG142" s="1"/>
      <c r="CH142" s="1"/>
      <c r="CI142" s="1"/>
      <c r="CJ142" s="1"/>
      <c r="CK142" s="1"/>
      <c r="CL142" s="1"/>
      <c r="CM142" s="1"/>
      <c r="CN142" s="1"/>
      <c r="CO142" s="1"/>
      <c r="CP142" s="1"/>
      <c r="CQ142" s="1"/>
      <c r="CR142" s="1"/>
      <c r="CS142" s="1"/>
      <c r="CT142" s="1"/>
      <c r="CU142" s="1"/>
      <c r="CV142" s="1"/>
      <c r="CW142" s="1"/>
      <c r="CX142" s="1"/>
      <c r="CY142" s="1"/>
      <c r="CZ142" s="1"/>
      <c r="DA142" s="1"/>
      <c r="DB142" s="1"/>
      <c r="DC142" s="1"/>
      <c r="DD142" s="1"/>
      <c r="DE142" s="1"/>
      <c r="DF142" s="1"/>
      <c r="DG142" s="1"/>
      <c r="DH142" s="1"/>
      <c r="DI142" s="1"/>
      <c r="DJ142" s="1"/>
      <c r="DK142" s="1"/>
      <c r="DL142" s="1"/>
      <c r="DM142" s="1"/>
      <c r="DN142" s="1"/>
      <c r="DO142" s="1"/>
      <c r="DP142" s="1"/>
      <c r="DQ142" s="1"/>
      <c r="DR142" s="1"/>
      <c r="DS142" s="1"/>
      <c r="DT142" s="1"/>
      <c r="DU142" s="1"/>
      <c r="DV142" s="1"/>
      <c r="DW142" s="1"/>
      <c r="DX142" s="1"/>
      <c r="DY142" s="1"/>
      <c r="DZ142" s="1"/>
      <c r="EA142" s="1"/>
      <c r="EB142" s="1"/>
      <c r="EC142" s="1"/>
      <c r="ED142" s="1"/>
      <c r="EE142" s="1"/>
      <c r="EF142" s="1"/>
    </row>
    <row r="143" spans="1:136" ht="15" customHeight="1" x14ac:dyDescent="0.25">
      <c r="A143" s="1"/>
      <c r="B143" s="1"/>
      <c r="C143" s="1"/>
      <c r="D143" s="1"/>
      <c r="E143" s="1"/>
      <c r="F143" s="1"/>
      <c r="G143" s="1"/>
      <c r="H143" s="1"/>
      <c r="I143" s="1"/>
      <c r="J143" s="1"/>
      <c r="K143" s="1"/>
      <c r="L143" s="1"/>
      <c r="M143" s="1"/>
      <c r="N143" s="1"/>
      <c r="O143" s="1"/>
      <c r="P143" s="1"/>
      <c r="Q143" s="1"/>
      <c r="R143" s="1"/>
      <c r="S143" s="1"/>
      <c r="T143" s="1"/>
      <c r="U143" s="1"/>
      <c r="V143" s="1"/>
      <c r="W143" s="1"/>
      <c r="X143" s="1"/>
      <c r="Y143" s="1"/>
      <c r="Z143" s="1"/>
      <c r="AA143" s="1"/>
      <c r="AB143" s="1"/>
      <c r="AC143" s="1"/>
      <c r="AD143" s="1"/>
      <c r="AE143" s="1"/>
      <c r="AF143" s="1"/>
      <c r="AG143" s="1"/>
      <c r="AH143" s="1"/>
      <c r="AI143" s="1"/>
      <c r="AJ143" s="1"/>
      <c r="AK143" s="1"/>
      <c r="AL143" s="1"/>
      <c r="AM143" s="1"/>
      <c r="AN143" s="1"/>
      <c r="AO143" s="1"/>
      <c r="AP143" s="1"/>
      <c r="AQ143" s="1"/>
      <c r="AR143" s="1"/>
      <c r="AS143" s="1"/>
      <c r="AT143" s="1"/>
      <c r="AU143" s="1"/>
      <c r="AV143" s="1"/>
      <c r="AW143" s="1"/>
      <c r="AX143" s="1"/>
      <c r="AY143" s="1"/>
      <c r="AZ143" s="1"/>
      <c r="BA143" s="1"/>
      <c r="BB143" s="1"/>
      <c r="BC143" s="1"/>
      <c r="BD143" s="1"/>
      <c r="BE143" s="1"/>
      <c r="BF143" s="1"/>
      <c r="BG143" s="1"/>
      <c r="BH143" s="1"/>
      <c r="BI143" s="1"/>
      <c r="BJ143" s="1"/>
      <c r="BK143" s="1"/>
      <c r="BL143" s="1"/>
      <c r="BM143" s="1"/>
      <c r="BN143" s="1"/>
      <c r="BO143" s="1"/>
      <c r="BP143" s="1"/>
      <c r="BQ143" s="1"/>
      <c r="BR143" s="1"/>
      <c r="BS143" s="1"/>
      <c r="BT143" s="1"/>
      <c r="BU143" s="1"/>
      <c r="BV143" s="1"/>
      <c r="BW143" s="1"/>
      <c r="BX143" s="1"/>
      <c r="BY143" s="1"/>
      <c r="BZ143" s="1"/>
      <c r="CA143" s="1"/>
      <c r="CB143" s="1"/>
      <c r="CC143" s="1"/>
      <c r="CD143" s="1"/>
      <c r="CE143" s="1"/>
      <c r="CF143" s="1"/>
      <c r="CG143" s="1"/>
      <c r="CH143" s="1"/>
      <c r="CI143" s="1"/>
      <c r="CJ143" s="1"/>
      <c r="CK143" s="1"/>
      <c r="CL143" s="1"/>
      <c r="CM143" s="1"/>
      <c r="CN143" s="1"/>
      <c r="CO143" s="1"/>
      <c r="CP143" s="1"/>
      <c r="CQ143" s="1"/>
      <c r="CR143" s="1"/>
      <c r="CS143" s="1"/>
      <c r="CT143" s="1"/>
      <c r="CU143" s="1"/>
      <c r="CV143" s="1"/>
      <c r="CW143" s="1"/>
      <c r="CX143" s="1"/>
      <c r="CY143" s="1"/>
      <c r="CZ143" s="1"/>
      <c r="DA143" s="1"/>
      <c r="DB143" s="1"/>
      <c r="DC143" s="1"/>
      <c r="DD143" s="1"/>
      <c r="DE143" s="1"/>
      <c r="DF143" s="1"/>
      <c r="DG143" s="1"/>
      <c r="DH143" s="1"/>
      <c r="DI143" s="1"/>
      <c r="DJ143" s="1"/>
      <c r="DK143" s="1"/>
      <c r="DL143" s="1"/>
      <c r="DM143" s="1"/>
      <c r="DN143" s="1"/>
      <c r="DO143" s="1"/>
      <c r="DP143" s="1"/>
      <c r="DQ143" s="1"/>
      <c r="DR143" s="1"/>
      <c r="DS143" s="1"/>
      <c r="DT143" s="1"/>
      <c r="DU143" s="1"/>
      <c r="DV143" s="1"/>
      <c r="DW143" s="1"/>
      <c r="DX143" s="1"/>
      <c r="DY143" s="1"/>
      <c r="DZ143" s="1"/>
      <c r="EA143" s="1"/>
      <c r="EB143" s="1"/>
      <c r="EC143" s="1"/>
      <c r="ED143" s="1"/>
      <c r="EE143" s="1"/>
      <c r="EF143" s="1"/>
    </row>
    <row r="144" spans="1:136" ht="15" customHeight="1" x14ac:dyDescent="0.25">
      <c r="A144" s="1"/>
      <c r="B144" s="1"/>
      <c r="C144" s="1"/>
      <c r="D144" s="1"/>
      <c r="E144" s="1"/>
      <c r="F144" s="1"/>
      <c r="G144" s="1"/>
      <c r="H144" s="1"/>
      <c r="I144" s="1"/>
      <c r="J144" s="1"/>
      <c r="K144" s="1"/>
      <c r="L144" s="1"/>
      <c r="M144" s="1"/>
      <c r="N144" s="1"/>
      <c r="O144" s="1"/>
      <c r="P144" s="1"/>
      <c r="Q144" s="1"/>
      <c r="R144" s="1"/>
      <c r="S144" s="1"/>
      <c r="T144" s="1"/>
      <c r="U144" s="1"/>
      <c r="V144" s="1"/>
      <c r="W144" s="1"/>
      <c r="X144" s="1"/>
      <c r="Y144" s="1"/>
      <c r="Z144" s="1"/>
      <c r="AA144" s="1"/>
      <c r="AB144" s="1"/>
      <c r="AC144" s="1"/>
      <c r="AD144" s="1"/>
      <c r="AE144" s="1"/>
      <c r="AF144" s="1"/>
      <c r="AG144" s="1"/>
      <c r="AH144" s="1"/>
      <c r="AI144" s="1"/>
      <c r="AJ144" s="1"/>
      <c r="AK144" s="1"/>
      <c r="AL144" s="1"/>
      <c r="AM144" s="1"/>
      <c r="AN144" s="1"/>
      <c r="AO144" s="1"/>
      <c r="AP144" s="1"/>
      <c r="AQ144" s="1"/>
      <c r="AR144" s="1"/>
      <c r="AS144" s="1"/>
      <c r="AT144" s="1"/>
      <c r="AU144" s="1"/>
      <c r="AV144" s="1"/>
      <c r="AW144" s="1"/>
      <c r="AX144" s="1"/>
      <c r="AY144" s="1"/>
      <c r="AZ144" s="1"/>
      <c r="BA144" s="1"/>
      <c r="BB144" s="1"/>
      <c r="BC144" s="1"/>
      <c r="BD144" s="1"/>
      <c r="BE144" s="1"/>
      <c r="BF144" s="1"/>
      <c r="BG144" s="1"/>
      <c r="BH144" s="1"/>
      <c r="BI144" s="1"/>
      <c r="BJ144" s="1"/>
      <c r="BK144" s="1"/>
      <c r="BL144" s="1"/>
      <c r="BM144" s="1"/>
      <c r="BN144" s="1"/>
      <c r="BO144" s="1"/>
      <c r="BP144" s="1"/>
      <c r="BQ144" s="1"/>
      <c r="BR144" s="1"/>
      <c r="BS144" s="1"/>
      <c r="BT144" s="1"/>
      <c r="BU144" s="1"/>
      <c r="BV144" s="1"/>
      <c r="BW144" s="1"/>
      <c r="BX144" s="1"/>
      <c r="BY144" s="1"/>
      <c r="BZ144" s="1"/>
      <c r="CA144" s="1"/>
      <c r="CB144" s="1"/>
      <c r="CC144" s="1"/>
      <c r="CD144" s="1"/>
      <c r="CE144" s="1"/>
      <c r="CF144" s="1"/>
      <c r="CG144" s="1"/>
      <c r="CH144" s="1"/>
      <c r="CI144" s="1"/>
      <c r="CJ144" s="1"/>
      <c r="CK144" s="1"/>
      <c r="CL144" s="1"/>
      <c r="CM144" s="1"/>
      <c r="CN144" s="1"/>
      <c r="CO144" s="1"/>
      <c r="CP144" s="1"/>
      <c r="CQ144" s="1"/>
      <c r="CR144" s="1"/>
      <c r="CS144" s="1"/>
      <c r="CT144" s="1"/>
      <c r="CU144" s="1"/>
      <c r="CV144" s="1"/>
      <c r="CW144" s="1"/>
      <c r="CX144" s="1"/>
      <c r="CY144" s="1"/>
      <c r="CZ144" s="1"/>
      <c r="DA144" s="1"/>
      <c r="DB144" s="1"/>
      <c r="DC144" s="1"/>
      <c r="DD144" s="1"/>
      <c r="DE144" s="1"/>
      <c r="DF144" s="1"/>
      <c r="DG144" s="1"/>
      <c r="DH144" s="1"/>
      <c r="DI144" s="1"/>
      <c r="DJ144" s="1"/>
      <c r="DK144" s="1"/>
      <c r="DL144" s="1"/>
      <c r="DM144" s="1"/>
      <c r="DN144" s="1"/>
      <c r="DO144" s="1"/>
      <c r="DP144" s="1"/>
      <c r="DQ144" s="1"/>
      <c r="DR144" s="1"/>
      <c r="DS144" s="1"/>
      <c r="DT144" s="1"/>
      <c r="DU144" s="1"/>
      <c r="DV144" s="1"/>
      <c r="DW144" s="1"/>
      <c r="DX144" s="1"/>
      <c r="DY144" s="1"/>
      <c r="DZ144" s="1"/>
      <c r="EA144" s="1"/>
      <c r="EB144" s="1"/>
      <c r="EC144" s="1"/>
      <c r="ED144" s="1"/>
      <c r="EE144" s="1"/>
      <c r="EF144" s="1"/>
    </row>
    <row r="145" spans="1:136" ht="15" customHeight="1" x14ac:dyDescent="0.25">
      <c r="A145" s="1"/>
      <c r="B145" s="1"/>
      <c r="C145" s="1"/>
      <c r="D145" s="1"/>
      <c r="E145" s="1"/>
      <c r="F145" s="1"/>
      <c r="G145" s="1"/>
      <c r="H145" s="1"/>
      <c r="I145" s="1"/>
      <c r="J145" s="1"/>
      <c r="K145" s="1"/>
      <c r="L145" s="1"/>
      <c r="M145" s="1"/>
      <c r="N145" s="1"/>
      <c r="O145" s="1"/>
      <c r="P145" s="1"/>
      <c r="Q145" s="1"/>
      <c r="R145" s="1"/>
      <c r="S145" s="1"/>
      <c r="T145" s="1"/>
      <c r="U145" s="1"/>
      <c r="V145" s="1"/>
      <c r="W145" s="1"/>
      <c r="X145" s="1"/>
      <c r="Y145" s="1"/>
      <c r="Z145" s="1"/>
      <c r="AA145" s="1"/>
      <c r="AB145" s="1"/>
      <c r="AC145" s="1"/>
      <c r="AD145" s="1"/>
      <c r="AE145" s="1"/>
      <c r="AF145" s="1"/>
      <c r="AG145" s="1"/>
      <c r="AH145" s="1"/>
      <c r="AI145" s="1"/>
      <c r="AJ145" s="1"/>
      <c r="AK145" s="1"/>
      <c r="AL145" s="1"/>
      <c r="AM145" s="1"/>
      <c r="AN145" s="1"/>
      <c r="AO145" s="1"/>
      <c r="AP145" s="1"/>
      <c r="AQ145" s="1"/>
      <c r="AR145" s="1"/>
      <c r="AS145" s="1"/>
      <c r="AT145" s="1"/>
      <c r="AU145" s="1"/>
      <c r="AV145" s="1"/>
      <c r="AW145" s="1"/>
      <c r="AX145" s="1"/>
      <c r="AY145" s="1"/>
      <c r="AZ145" s="1"/>
      <c r="BA145" s="1"/>
      <c r="BB145" s="1"/>
      <c r="BC145" s="1"/>
      <c r="BD145" s="1"/>
      <c r="BE145" s="1"/>
      <c r="BF145" s="1"/>
      <c r="BG145" s="1"/>
      <c r="BH145" s="1"/>
      <c r="BI145" s="1"/>
      <c r="BJ145" s="1"/>
      <c r="BK145" s="1"/>
      <c r="BL145" s="1"/>
      <c r="BM145" s="1"/>
      <c r="BN145" s="1"/>
      <c r="BO145" s="1"/>
      <c r="BP145" s="1"/>
      <c r="BQ145" s="1"/>
      <c r="BR145" s="1"/>
      <c r="BS145" s="1"/>
      <c r="BT145" s="1"/>
      <c r="BU145" s="1"/>
      <c r="BV145" s="1"/>
      <c r="BW145" s="1"/>
      <c r="BX145" s="1"/>
      <c r="BY145" s="1"/>
      <c r="BZ145" s="1"/>
      <c r="CA145" s="1"/>
      <c r="CB145" s="1"/>
      <c r="CC145" s="1"/>
      <c r="CD145" s="1"/>
      <c r="CE145" s="1"/>
      <c r="CF145" s="1"/>
      <c r="CG145" s="1"/>
      <c r="CH145" s="1"/>
      <c r="CI145" s="1"/>
      <c r="CJ145" s="1"/>
      <c r="CK145" s="1"/>
      <c r="CL145" s="1"/>
      <c r="CM145" s="1"/>
      <c r="CN145" s="1"/>
      <c r="CO145" s="1"/>
      <c r="CP145" s="1"/>
      <c r="CQ145" s="1"/>
      <c r="CR145" s="1"/>
      <c r="CS145" s="1"/>
      <c r="CT145" s="1"/>
      <c r="CU145" s="1"/>
      <c r="CV145" s="1"/>
      <c r="CW145" s="1"/>
      <c r="CX145" s="1"/>
      <c r="CY145" s="1"/>
      <c r="CZ145" s="1"/>
      <c r="DA145" s="1"/>
      <c r="DB145" s="1"/>
      <c r="DC145" s="1"/>
      <c r="DD145" s="1"/>
      <c r="DE145" s="1"/>
      <c r="DF145" s="1"/>
      <c r="DG145" s="1"/>
      <c r="DH145" s="1"/>
      <c r="DI145" s="1"/>
      <c r="DJ145" s="1"/>
      <c r="DK145" s="1"/>
      <c r="DL145" s="1"/>
      <c r="DM145" s="1"/>
      <c r="DN145" s="1"/>
      <c r="DO145" s="1"/>
      <c r="DP145" s="1"/>
      <c r="DQ145" s="1"/>
      <c r="DR145" s="1"/>
      <c r="DS145" s="1"/>
      <c r="DT145" s="1"/>
      <c r="DU145" s="1"/>
      <c r="DV145" s="1"/>
      <c r="DW145" s="1"/>
      <c r="DX145" s="1"/>
      <c r="DY145" s="1"/>
      <c r="DZ145" s="1"/>
      <c r="EA145" s="1"/>
      <c r="EB145" s="1"/>
      <c r="EC145" s="1"/>
      <c r="ED145" s="1"/>
      <c r="EE145" s="1"/>
      <c r="EF145" s="1"/>
    </row>
    <row r="146" spans="1:136" ht="15" customHeight="1" x14ac:dyDescent="0.25">
      <c r="A146" s="1"/>
      <c r="B146" s="1"/>
      <c r="C146" s="1"/>
      <c r="D146" s="1"/>
      <c r="E146" s="1"/>
      <c r="F146" s="1"/>
      <c r="G146" s="1"/>
      <c r="H146" s="1"/>
      <c r="I146" s="1"/>
      <c r="J146" s="1"/>
      <c r="K146" s="1"/>
      <c r="L146" s="1"/>
      <c r="M146" s="1"/>
      <c r="N146" s="1"/>
      <c r="O146" s="1"/>
      <c r="P146" s="1"/>
      <c r="Q146" s="1"/>
      <c r="R146" s="1"/>
      <c r="S146" s="1"/>
      <c r="T146" s="1"/>
      <c r="U146" s="1"/>
      <c r="V146" s="1"/>
      <c r="W146" s="1"/>
      <c r="X146" s="1"/>
      <c r="Y146" s="1"/>
      <c r="Z146" s="1"/>
      <c r="AA146" s="1"/>
      <c r="AB146" s="1"/>
      <c r="AC146" s="1"/>
      <c r="AD146" s="1"/>
      <c r="AE146" s="1"/>
      <c r="AF146" s="1"/>
      <c r="AG146" s="1"/>
      <c r="AH146" s="1"/>
      <c r="AI146" s="1"/>
      <c r="AJ146" s="1"/>
      <c r="AK146" s="1"/>
      <c r="AL146" s="1"/>
      <c r="AM146" s="1"/>
      <c r="AN146" s="1"/>
      <c r="AO146" s="1"/>
      <c r="AP146" s="1"/>
      <c r="AQ146" s="1"/>
      <c r="AR146" s="1"/>
      <c r="AS146" s="1"/>
      <c r="AT146" s="1"/>
      <c r="AU146" s="1"/>
      <c r="AV146" s="1"/>
      <c r="AW146" s="1"/>
      <c r="AX146" s="1"/>
      <c r="AY146" s="1"/>
      <c r="AZ146" s="1"/>
      <c r="BA146" s="1"/>
      <c r="BB146" s="1"/>
      <c r="BC146" s="1"/>
      <c r="BD146" s="1"/>
      <c r="BE146" s="1"/>
      <c r="BF146" s="1"/>
      <c r="BG146" s="1"/>
      <c r="BH146" s="1"/>
      <c r="BI146" s="1"/>
      <c r="BJ146" s="1"/>
      <c r="BK146" s="1"/>
      <c r="BL146" s="1"/>
      <c r="BM146" s="1"/>
      <c r="BN146" s="1"/>
      <c r="BO146" s="1"/>
      <c r="BP146" s="1"/>
      <c r="BQ146" s="1"/>
      <c r="BR146" s="1"/>
      <c r="BS146" s="1"/>
      <c r="BT146" s="1"/>
      <c r="BU146" s="1"/>
      <c r="BV146" s="1"/>
      <c r="BW146" s="1"/>
      <c r="BX146" s="1"/>
      <c r="BY146" s="1"/>
      <c r="BZ146" s="1"/>
      <c r="CA146" s="1"/>
      <c r="CB146" s="1"/>
      <c r="CC146" s="1"/>
      <c r="CD146" s="1"/>
      <c r="CE146" s="1"/>
      <c r="CF146" s="1"/>
      <c r="CG146" s="1"/>
      <c r="CH146" s="1"/>
      <c r="CI146" s="1"/>
      <c r="CJ146" s="1"/>
      <c r="CK146" s="1"/>
      <c r="CL146" s="1"/>
      <c r="CM146" s="1"/>
      <c r="CN146" s="1"/>
      <c r="CO146" s="1"/>
      <c r="CP146" s="1"/>
      <c r="CQ146" s="1"/>
      <c r="CR146" s="1"/>
      <c r="CS146" s="1"/>
      <c r="CT146" s="1"/>
      <c r="CU146" s="1"/>
      <c r="CV146" s="1"/>
      <c r="CW146" s="1"/>
      <c r="CX146" s="1"/>
      <c r="CY146" s="1"/>
      <c r="CZ146" s="1"/>
      <c r="DA146" s="1"/>
      <c r="DB146" s="1"/>
      <c r="DC146" s="1"/>
      <c r="DD146" s="1"/>
      <c r="DE146" s="1"/>
      <c r="DF146" s="1"/>
      <c r="DG146" s="1"/>
      <c r="DH146" s="1"/>
      <c r="DI146" s="1"/>
      <c r="DJ146" s="1"/>
      <c r="DK146" s="1"/>
      <c r="DL146" s="1"/>
      <c r="DM146" s="1"/>
      <c r="DN146" s="1"/>
      <c r="DO146" s="1"/>
      <c r="DP146" s="1"/>
      <c r="DQ146" s="1"/>
      <c r="DR146" s="1"/>
      <c r="DS146" s="1"/>
      <c r="DT146" s="1"/>
      <c r="DU146" s="1"/>
      <c r="DV146" s="1"/>
      <c r="DW146" s="1"/>
      <c r="DX146" s="1"/>
      <c r="DY146" s="1"/>
      <c r="DZ146" s="1"/>
      <c r="EA146" s="1"/>
      <c r="EB146" s="1"/>
      <c r="EC146" s="1"/>
      <c r="ED146" s="1"/>
      <c r="EE146" s="1"/>
      <c r="EF146" s="1"/>
    </row>
    <row r="147" spans="1:136" ht="15" customHeight="1" x14ac:dyDescent="0.25">
      <c r="A147" s="1"/>
      <c r="B147" s="1"/>
      <c r="C147" s="1"/>
      <c r="D147" s="1"/>
      <c r="E147" s="1"/>
      <c r="F147" s="1"/>
      <c r="G147" s="1"/>
      <c r="H147" s="1"/>
      <c r="I147" s="1"/>
      <c r="J147" s="1"/>
      <c r="K147" s="1"/>
      <c r="L147" s="1"/>
      <c r="M147" s="1"/>
      <c r="N147" s="1"/>
      <c r="O147" s="1"/>
      <c r="P147" s="1"/>
      <c r="Q147" s="1"/>
      <c r="R147" s="1"/>
      <c r="S147" s="1"/>
      <c r="T147" s="1"/>
      <c r="U147" s="1"/>
      <c r="V147" s="1"/>
      <c r="W147" s="1"/>
      <c r="X147" s="1"/>
      <c r="Y147" s="1"/>
      <c r="Z147" s="1"/>
      <c r="AA147" s="1"/>
      <c r="AB147" s="1"/>
      <c r="AC147" s="1"/>
      <c r="AD147" s="1"/>
      <c r="AE147" s="1"/>
      <c r="AF147" s="1"/>
      <c r="AG147" s="1"/>
      <c r="AH147" s="1"/>
      <c r="AI147" s="1"/>
      <c r="AJ147" s="1"/>
      <c r="AK147" s="1"/>
      <c r="AL147" s="1"/>
      <c r="AM147" s="1"/>
      <c r="AN147" s="1"/>
      <c r="AO147" s="1"/>
      <c r="AP147" s="1"/>
      <c r="AQ147" s="1"/>
      <c r="AR147" s="1"/>
      <c r="AS147" s="1"/>
      <c r="AT147" s="1"/>
      <c r="AU147" s="1"/>
      <c r="AV147" s="1"/>
      <c r="AW147" s="1"/>
      <c r="AX147" s="1"/>
      <c r="AY147" s="1"/>
      <c r="AZ147" s="1"/>
      <c r="BA147" s="1"/>
      <c r="BB147" s="1"/>
      <c r="BC147" s="1"/>
      <c r="BD147" s="1"/>
      <c r="BE147" s="1"/>
      <c r="BF147" s="1"/>
      <c r="BG147" s="1"/>
      <c r="BH147" s="1"/>
      <c r="BI147" s="1"/>
      <c r="BJ147" s="1"/>
      <c r="BK147" s="1"/>
      <c r="BL147" s="1"/>
      <c r="BM147" s="1"/>
      <c r="BN147" s="1"/>
      <c r="BO147" s="1"/>
      <c r="BP147" s="1"/>
      <c r="BQ147" s="1"/>
      <c r="BR147" s="1"/>
      <c r="BS147" s="1"/>
      <c r="BT147" s="1"/>
      <c r="BU147" s="1"/>
      <c r="BV147" s="1"/>
      <c r="BW147" s="1"/>
      <c r="BX147" s="1"/>
      <c r="BY147" s="1"/>
      <c r="BZ147" s="1"/>
      <c r="CA147" s="1"/>
      <c r="CB147" s="1"/>
      <c r="CC147" s="1"/>
      <c r="CD147" s="1"/>
      <c r="CE147" s="1"/>
      <c r="CF147" s="1"/>
      <c r="CG147" s="1"/>
      <c r="CH147" s="1"/>
      <c r="CI147" s="1"/>
      <c r="CJ147" s="1"/>
      <c r="CK147" s="1"/>
      <c r="CL147" s="1"/>
      <c r="CM147" s="1"/>
      <c r="CN147" s="1"/>
      <c r="CO147" s="1"/>
      <c r="CP147" s="1"/>
      <c r="CQ147" s="1"/>
      <c r="CR147" s="1"/>
      <c r="CS147" s="1"/>
      <c r="CT147" s="1"/>
      <c r="CU147" s="1"/>
      <c r="CV147" s="1"/>
      <c r="CW147" s="1"/>
      <c r="CX147" s="1"/>
      <c r="CY147" s="1"/>
      <c r="CZ147" s="1"/>
      <c r="DA147" s="1"/>
      <c r="DB147" s="1"/>
      <c r="DC147" s="1"/>
      <c r="DD147" s="1"/>
      <c r="DE147" s="1"/>
      <c r="DF147" s="1"/>
      <c r="DG147" s="1"/>
      <c r="DH147" s="1"/>
      <c r="DI147" s="1"/>
      <c r="DJ147" s="1"/>
      <c r="DK147" s="1"/>
      <c r="DL147" s="1"/>
      <c r="DM147" s="1"/>
      <c r="DN147" s="1"/>
      <c r="DO147" s="1"/>
      <c r="DP147" s="1"/>
      <c r="DQ147" s="1"/>
      <c r="DR147" s="1"/>
      <c r="DS147" s="1"/>
      <c r="DT147" s="1"/>
      <c r="DU147" s="1"/>
      <c r="DV147" s="1"/>
      <c r="DW147" s="1"/>
      <c r="DX147" s="1"/>
      <c r="DY147" s="1"/>
      <c r="DZ147" s="1"/>
      <c r="EA147" s="1"/>
      <c r="EB147" s="1"/>
      <c r="EC147" s="1"/>
      <c r="ED147" s="1"/>
      <c r="EE147" s="1"/>
      <c r="EF147" s="1"/>
    </row>
    <row r="148" spans="1:136" ht="15" customHeight="1" x14ac:dyDescent="0.25">
      <c r="A148" s="1"/>
      <c r="B148" s="1"/>
      <c r="C148" s="1"/>
      <c r="D148" s="1"/>
      <c r="E148" s="1"/>
      <c r="F148" s="1"/>
      <c r="G148" s="1"/>
      <c r="H148" s="1"/>
      <c r="I148" s="1"/>
      <c r="J148" s="1"/>
      <c r="K148" s="1"/>
      <c r="L148" s="1"/>
      <c r="M148" s="1"/>
      <c r="N148" s="1"/>
      <c r="O148" s="1"/>
      <c r="P148" s="1"/>
      <c r="Q148" s="1"/>
      <c r="R148" s="1"/>
      <c r="S148" s="1"/>
      <c r="T148" s="1"/>
      <c r="U148" s="1"/>
      <c r="V148" s="1"/>
      <c r="W148" s="1"/>
      <c r="X148" s="1"/>
      <c r="Y148" s="1"/>
      <c r="Z148" s="1"/>
      <c r="AA148" s="1"/>
      <c r="AB148" s="1"/>
      <c r="AC148" s="1"/>
      <c r="AD148" s="1"/>
      <c r="AE148" s="1"/>
      <c r="AF148" s="1"/>
      <c r="AG148" s="1"/>
      <c r="AH148" s="1"/>
      <c r="AI148" s="1"/>
      <c r="AJ148" s="1"/>
      <c r="AK148" s="1"/>
      <c r="AL148" s="1"/>
      <c r="AM148" s="1"/>
      <c r="AN148" s="1"/>
      <c r="AO148" s="1"/>
      <c r="AP148" s="1"/>
      <c r="AQ148" s="1"/>
      <c r="AR148" s="1"/>
      <c r="AS148" s="1"/>
      <c r="AT148" s="1"/>
      <c r="AU148" s="1"/>
      <c r="AV148" s="1"/>
      <c r="AW148" s="1"/>
      <c r="AX148" s="1"/>
      <c r="AY148" s="1"/>
      <c r="AZ148" s="1"/>
      <c r="BA148" s="1"/>
      <c r="BB148" s="1"/>
      <c r="BC148" s="1"/>
      <c r="BD148" s="1"/>
      <c r="BE148" s="1"/>
      <c r="BF148" s="1"/>
      <c r="BG148" s="1"/>
      <c r="BH148" s="1"/>
      <c r="BI148" s="1"/>
      <c r="BJ148" s="1"/>
      <c r="BK148" s="1"/>
      <c r="BL148" s="1"/>
      <c r="BM148" s="1"/>
      <c r="BN148" s="1"/>
      <c r="BO148" s="1"/>
      <c r="BP148" s="1"/>
      <c r="BQ148" s="1"/>
      <c r="BR148" s="1"/>
      <c r="BS148" s="1"/>
      <c r="BT148" s="1"/>
      <c r="BU148" s="1"/>
      <c r="BV148" s="1"/>
      <c r="BW148" s="1"/>
      <c r="BX148" s="1"/>
      <c r="BY148" s="1"/>
      <c r="BZ148" s="1"/>
      <c r="CA148" s="1"/>
      <c r="CB148" s="1"/>
      <c r="CC148" s="1"/>
      <c r="CD148" s="1"/>
      <c r="CE148" s="1"/>
      <c r="CF148" s="1"/>
      <c r="CG148" s="1"/>
      <c r="CH148" s="1"/>
      <c r="CI148" s="1"/>
      <c r="CJ148" s="1"/>
      <c r="CK148" s="1"/>
      <c r="CL148" s="1"/>
      <c r="CM148" s="1"/>
      <c r="CN148" s="1"/>
      <c r="CO148" s="1"/>
      <c r="CP148" s="1"/>
      <c r="CQ148" s="1"/>
      <c r="CR148" s="1"/>
      <c r="CS148" s="1"/>
      <c r="CT148" s="1"/>
      <c r="CU148" s="1"/>
      <c r="CV148" s="1"/>
      <c r="CW148" s="1"/>
      <c r="CX148" s="1"/>
      <c r="CY148" s="1"/>
      <c r="CZ148" s="1"/>
      <c r="DA148" s="1"/>
      <c r="DB148" s="1"/>
      <c r="DC148" s="1"/>
      <c r="DD148" s="1"/>
      <c r="DE148" s="1"/>
      <c r="DF148" s="1"/>
      <c r="DG148" s="1"/>
      <c r="DH148" s="1"/>
      <c r="DI148" s="1"/>
      <c r="DJ148" s="1"/>
      <c r="DK148" s="1"/>
      <c r="DL148" s="1"/>
      <c r="DM148" s="1"/>
      <c r="DN148" s="1"/>
      <c r="DO148" s="1"/>
      <c r="DP148" s="1"/>
      <c r="DQ148" s="1"/>
      <c r="DR148" s="1"/>
      <c r="DS148" s="1"/>
      <c r="DT148" s="1"/>
      <c r="DU148" s="1"/>
      <c r="DV148" s="1"/>
      <c r="DW148" s="1"/>
      <c r="DX148" s="1"/>
      <c r="DY148" s="1"/>
      <c r="DZ148" s="1"/>
      <c r="EA148" s="1"/>
      <c r="EB148" s="1"/>
      <c r="EC148" s="1"/>
      <c r="ED148" s="1"/>
      <c r="EE148" s="1"/>
      <c r="EF148" s="1"/>
    </row>
    <row r="149" spans="1:136" ht="15" customHeight="1" x14ac:dyDescent="0.25">
      <c r="A149" s="1"/>
      <c r="B149" s="1"/>
      <c r="C149" s="1"/>
      <c r="D149" s="1"/>
      <c r="E149" s="1"/>
      <c r="F149" s="1"/>
      <c r="G149" s="1"/>
      <c r="H149" s="1"/>
      <c r="I149" s="1"/>
      <c r="J149" s="1"/>
      <c r="K149" s="1"/>
      <c r="L149" s="1"/>
      <c r="M149" s="1"/>
      <c r="N149" s="1"/>
      <c r="O149" s="1"/>
      <c r="P149" s="1"/>
      <c r="Q149" s="1"/>
      <c r="R149" s="1"/>
      <c r="S149" s="1"/>
      <c r="T149" s="1"/>
      <c r="U149" s="1"/>
      <c r="V149" s="1"/>
      <c r="W149" s="1"/>
      <c r="X149" s="1"/>
      <c r="Y149" s="1"/>
      <c r="Z149" s="1"/>
      <c r="AA149" s="1"/>
      <c r="AB149" s="1"/>
      <c r="AC149" s="1"/>
      <c r="AD149" s="1"/>
      <c r="AE149" s="1"/>
      <c r="AF149" s="1"/>
      <c r="AG149" s="1"/>
      <c r="AH149" s="1"/>
      <c r="AI149" s="1"/>
      <c r="AJ149" s="1"/>
      <c r="AK149" s="1"/>
      <c r="AL149" s="1"/>
      <c r="AM149" s="1"/>
      <c r="AN149" s="1"/>
      <c r="AO149" s="1"/>
      <c r="AP149" s="1"/>
      <c r="AQ149" s="1"/>
      <c r="AR149" s="1"/>
      <c r="AS149" s="1"/>
      <c r="AT149" s="1"/>
      <c r="AU149" s="1"/>
      <c r="AV149" s="1"/>
      <c r="AW149" s="1"/>
      <c r="AX149" s="1"/>
      <c r="AY149" s="1"/>
      <c r="AZ149" s="1"/>
      <c r="BA149" s="1"/>
      <c r="BB149" s="1"/>
      <c r="BC149" s="1"/>
      <c r="BD149" s="1"/>
      <c r="BE149" s="1"/>
      <c r="BF149" s="1"/>
      <c r="BG149" s="1"/>
      <c r="BH149" s="1"/>
      <c r="BI149" s="1"/>
      <c r="BJ149" s="1"/>
      <c r="BK149" s="1"/>
      <c r="BL149" s="1"/>
      <c r="BM149" s="1"/>
      <c r="BN149" s="1"/>
      <c r="BO149" s="1"/>
      <c r="BP149" s="1"/>
      <c r="BQ149" s="1"/>
      <c r="BR149" s="1"/>
      <c r="BS149" s="1"/>
      <c r="BT149" s="1"/>
      <c r="BU149" s="1"/>
      <c r="BV149" s="1"/>
      <c r="BW149" s="1"/>
      <c r="BX149" s="1"/>
      <c r="BY149" s="1"/>
      <c r="BZ149" s="1"/>
      <c r="CA149" s="1"/>
      <c r="CB149" s="1"/>
      <c r="CC149" s="1"/>
      <c r="CD149" s="1"/>
      <c r="CE149" s="1"/>
      <c r="CF149" s="1"/>
      <c r="CG149" s="1"/>
      <c r="CH149" s="1"/>
      <c r="CI149" s="1"/>
      <c r="CJ149" s="1"/>
      <c r="CK149" s="1"/>
      <c r="CL149" s="1"/>
      <c r="CM149" s="1"/>
      <c r="CN149" s="1"/>
      <c r="CO149" s="1"/>
      <c r="CP149" s="1"/>
      <c r="CQ149" s="1"/>
      <c r="CR149" s="1"/>
      <c r="CS149" s="1"/>
      <c r="CT149" s="1"/>
      <c r="CU149" s="1"/>
      <c r="CV149" s="1"/>
      <c r="CW149" s="1"/>
      <c r="CX149" s="1"/>
      <c r="CY149" s="1"/>
      <c r="CZ149" s="1"/>
      <c r="DA149" s="1"/>
      <c r="DB149" s="1"/>
      <c r="DC149" s="1"/>
      <c r="DD149" s="1"/>
      <c r="DE149" s="1"/>
      <c r="DF149" s="1"/>
      <c r="DG149" s="1"/>
      <c r="DH149" s="1"/>
      <c r="DI149" s="1"/>
      <c r="DJ149" s="1"/>
      <c r="DK149" s="1"/>
      <c r="DL149" s="1"/>
      <c r="DM149" s="1"/>
      <c r="DN149" s="1"/>
      <c r="DO149" s="1"/>
      <c r="DP149" s="1"/>
      <c r="DQ149" s="1"/>
      <c r="DR149" s="1"/>
      <c r="DS149" s="1"/>
      <c r="DT149" s="1"/>
      <c r="DU149" s="1"/>
      <c r="DV149" s="1"/>
      <c r="DW149" s="1"/>
      <c r="DX149" s="1"/>
      <c r="DY149" s="1"/>
      <c r="DZ149" s="1"/>
      <c r="EA149" s="1"/>
      <c r="EB149" s="1"/>
      <c r="EC149" s="1"/>
      <c r="ED149" s="1"/>
      <c r="EE149" s="1"/>
      <c r="EF149" s="1"/>
    </row>
    <row r="150" spans="1:136" ht="15" customHeight="1" x14ac:dyDescent="0.25">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c r="AA150" s="1"/>
      <c r="AB150" s="1"/>
      <c r="AC150" s="1"/>
      <c r="AD150" s="1"/>
      <c r="AE150" s="1"/>
      <c r="AF150" s="1"/>
      <c r="AG150" s="1"/>
      <c r="AH150" s="1"/>
      <c r="AI150" s="1"/>
      <c r="AJ150" s="1"/>
      <c r="AK150" s="1"/>
      <c r="AL150" s="1"/>
      <c r="AM150" s="1"/>
      <c r="AN150" s="1"/>
      <c r="AO150" s="1"/>
      <c r="AP150" s="1"/>
      <c r="AQ150" s="1"/>
      <c r="AR150" s="1"/>
      <c r="AS150" s="1"/>
      <c r="AT150" s="1"/>
      <c r="AU150" s="1"/>
      <c r="AV150" s="1"/>
      <c r="AW150" s="1"/>
      <c r="AX150" s="1"/>
      <c r="AY150" s="1"/>
      <c r="AZ150" s="1"/>
      <c r="BA150" s="1"/>
      <c r="BB150" s="1"/>
      <c r="BC150" s="1"/>
      <c r="BD150" s="1"/>
      <c r="BE150" s="1"/>
      <c r="BF150" s="1"/>
      <c r="BG150" s="1"/>
      <c r="BH150" s="1"/>
      <c r="BI150" s="1"/>
      <c r="BJ150" s="1"/>
      <c r="BK150" s="1"/>
      <c r="BL150" s="1"/>
      <c r="BM150" s="1"/>
      <c r="BN150" s="1"/>
      <c r="BO150" s="1"/>
      <c r="BP150" s="1"/>
      <c r="BQ150" s="1"/>
      <c r="BR150" s="1"/>
      <c r="BS150" s="1"/>
      <c r="BT150" s="1"/>
      <c r="BU150" s="1"/>
      <c r="BV150" s="1"/>
      <c r="BW150" s="1"/>
      <c r="BX150" s="1"/>
      <c r="BY150" s="1"/>
      <c r="BZ150" s="1"/>
      <c r="CA150" s="1"/>
      <c r="CB150" s="1"/>
      <c r="CC150" s="1"/>
      <c r="CD150" s="1"/>
      <c r="CE150" s="1"/>
      <c r="CF150" s="1"/>
      <c r="CG150" s="1"/>
      <c r="CH150" s="1"/>
      <c r="CI150" s="1"/>
      <c r="CJ150" s="1"/>
      <c r="CK150" s="1"/>
      <c r="CL150" s="1"/>
      <c r="CM150" s="1"/>
      <c r="CN150" s="1"/>
      <c r="CO150" s="1"/>
      <c r="CP150" s="1"/>
      <c r="CQ150" s="1"/>
      <c r="CR150" s="1"/>
      <c r="CS150" s="1"/>
      <c r="CT150" s="1"/>
      <c r="CU150" s="1"/>
      <c r="CV150" s="1"/>
      <c r="CW150" s="1"/>
      <c r="CX150" s="1"/>
      <c r="CY150" s="1"/>
      <c r="CZ150" s="1"/>
      <c r="DA150" s="1"/>
      <c r="DB150" s="1"/>
      <c r="DC150" s="1"/>
      <c r="DD150" s="1"/>
      <c r="DE150" s="1"/>
      <c r="DF150" s="1"/>
      <c r="DG150" s="1"/>
      <c r="DH150" s="1"/>
      <c r="DI150" s="1"/>
      <c r="DJ150" s="1"/>
      <c r="DK150" s="1"/>
      <c r="DL150" s="1"/>
      <c r="DM150" s="1"/>
      <c r="DN150" s="1"/>
      <c r="DO150" s="1"/>
      <c r="DP150" s="1"/>
      <c r="DQ150" s="1"/>
      <c r="DR150" s="1"/>
      <c r="DS150" s="1"/>
      <c r="DT150" s="1"/>
      <c r="DU150" s="1"/>
      <c r="DV150" s="1"/>
      <c r="DW150" s="1"/>
      <c r="DX150" s="1"/>
      <c r="DY150" s="1"/>
      <c r="DZ150" s="1"/>
      <c r="EA150" s="1"/>
      <c r="EB150" s="1"/>
      <c r="EC150" s="1"/>
      <c r="ED150" s="1"/>
      <c r="EE150" s="1"/>
      <c r="EF150" s="1"/>
    </row>
    <row r="151" spans="1:136" ht="15" customHeight="1" x14ac:dyDescent="0.25">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c r="AA151" s="1"/>
      <c r="AB151" s="1"/>
      <c r="AC151" s="1"/>
      <c r="AD151" s="1"/>
      <c r="AE151" s="1"/>
      <c r="AF151" s="1"/>
      <c r="AG151" s="1"/>
      <c r="AH151" s="1"/>
      <c r="AI151" s="1"/>
      <c r="AJ151" s="1"/>
      <c r="AK151" s="1"/>
      <c r="AL151" s="1"/>
      <c r="AM151" s="1"/>
      <c r="AN151" s="1"/>
      <c r="AO151" s="1"/>
      <c r="AP151" s="1"/>
      <c r="AQ151" s="1"/>
      <c r="AR151" s="1"/>
      <c r="AS151" s="1"/>
      <c r="AT151" s="1"/>
      <c r="AU151" s="1"/>
      <c r="AV151" s="1"/>
      <c r="AW151" s="1"/>
      <c r="AX151" s="1"/>
      <c r="AY151" s="1"/>
      <c r="AZ151" s="1"/>
      <c r="BA151" s="1"/>
      <c r="BB151" s="1"/>
      <c r="BC151" s="1"/>
      <c r="BD151" s="1"/>
      <c r="BE151" s="1"/>
      <c r="BF151" s="1"/>
      <c r="BG151" s="1"/>
      <c r="BH151" s="1"/>
      <c r="BI151" s="1"/>
      <c r="BJ151" s="1"/>
      <c r="BK151" s="1"/>
      <c r="BL151" s="1"/>
      <c r="BM151" s="1"/>
      <c r="BN151" s="1"/>
      <c r="BO151" s="1"/>
      <c r="BP151" s="1"/>
      <c r="BQ151" s="1"/>
      <c r="BR151" s="1"/>
      <c r="BS151" s="1"/>
      <c r="BT151" s="1"/>
      <c r="BU151" s="1"/>
      <c r="BV151" s="1"/>
      <c r="BW151" s="1"/>
      <c r="BX151" s="1"/>
      <c r="BY151" s="1"/>
      <c r="BZ151" s="1"/>
      <c r="CA151" s="1"/>
      <c r="CB151" s="1"/>
      <c r="CC151" s="1"/>
      <c r="CD151" s="1"/>
      <c r="CE151" s="1"/>
      <c r="CF151" s="1"/>
      <c r="CG151" s="1"/>
      <c r="CH151" s="1"/>
      <c r="CI151" s="1"/>
      <c r="CJ151" s="1"/>
      <c r="CK151" s="1"/>
      <c r="CL151" s="1"/>
      <c r="CM151" s="1"/>
      <c r="CN151" s="1"/>
      <c r="CO151" s="1"/>
      <c r="CP151" s="1"/>
      <c r="CQ151" s="1"/>
      <c r="CR151" s="1"/>
      <c r="CS151" s="1"/>
      <c r="CT151" s="1"/>
      <c r="CU151" s="1"/>
      <c r="CV151" s="1"/>
      <c r="CW151" s="1"/>
      <c r="CX151" s="1"/>
      <c r="CY151" s="1"/>
      <c r="CZ151" s="1"/>
      <c r="DA151" s="1"/>
      <c r="DB151" s="1"/>
      <c r="DC151" s="1"/>
      <c r="DD151" s="1"/>
      <c r="DE151" s="1"/>
      <c r="DF151" s="1"/>
      <c r="DG151" s="1"/>
      <c r="DH151" s="1"/>
      <c r="DI151" s="1"/>
      <c r="DJ151" s="1"/>
      <c r="DK151" s="1"/>
      <c r="DL151" s="1"/>
      <c r="DM151" s="1"/>
      <c r="DN151" s="1"/>
      <c r="DO151" s="1"/>
      <c r="DP151" s="1"/>
      <c r="DQ151" s="1"/>
      <c r="DR151" s="1"/>
      <c r="DS151" s="1"/>
      <c r="DT151" s="1"/>
      <c r="DU151" s="1"/>
      <c r="DV151" s="1"/>
      <c r="DW151" s="1"/>
      <c r="DX151" s="1"/>
      <c r="DY151" s="1"/>
      <c r="DZ151" s="1"/>
      <c r="EA151" s="1"/>
      <c r="EB151" s="1"/>
      <c r="EC151" s="1"/>
      <c r="ED151" s="1"/>
      <c r="EE151" s="1"/>
      <c r="EF151" s="1"/>
    </row>
    <row r="152" spans="1:136" ht="15" customHeight="1" x14ac:dyDescent="0.25">
      <c r="A152" s="1"/>
      <c r="B152" s="1"/>
      <c r="C152" s="1"/>
      <c r="D152" s="1"/>
      <c r="E152" s="1"/>
      <c r="F152" s="1"/>
      <c r="G152" s="1"/>
      <c r="H152" s="1"/>
      <c r="I152" s="1"/>
      <c r="J152" s="1"/>
      <c r="K152" s="1"/>
      <c r="L152" s="1"/>
      <c r="M152" s="1"/>
      <c r="N152" s="1"/>
      <c r="O152" s="1"/>
      <c r="P152" s="1"/>
      <c r="Q152" s="1"/>
      <c r="R152" s="1"/>
      <c r="S152" s="1"/>
      <c r="T152" s="1"/>
      <c r="U152" s="1"/>
      <c r="V152" s="1"/>
      <c r="W152" s="1"/>
      <c r="X152" s="1"/>
      <c r="Y152" s="1"/>
      <c r="Z152" s="1"/>
      <c r="AA152" s="1"/>
      <c r="AB152" s="1"/>
      <c r="AC152" s="1"/>
      <c r="AD152" s="1"/>
      <c r="AE152" s="1"/>
      <c r="AF152" s="1"/>
      <c r="AG152" s="1"/>
      <c r="AH152" s="1"/>
      <c r="AI152" s="1"/>
      <c r="AJ152" s="1"/>
      <c r="AK152" s="1"/>
      <c r="AL152" s="1"/>
      <c r="AM152" s="1"/>
      <c r="AN152" s="1"/>
      <c r="AO152" s="1"/>
      <c r="AP152" s="1"/>
      <c r="AQ152" s="1"/>
      <c r="AR152" s="1"/>
      <c r="AS152" s="1"/>
      <c r="AT152" s="1"/>
      <c r="AU152" s="1"/>
      <c r="AV152" s="1"/>
      <c r="AW152" s="1"/>
      <c r="AX152" s="1"/>
      <c r="AY152" s="1"/>
      <c r="AZ152" s="1"/>
      <c r="BA152" s="1"/>
      <c r="BB152" s="1"/>
      <c r="BC152" s="1"/>
      <c r="BD152" s="1"/>
      <c r="BE152" s="1"/>
      <c r="BF152" s="1"/>
      <c r="BG152" s="1"/>
      <c r="BH152" s="1"/>
      <c r="BI152" s="1"/>
      <c r="BJ152" s="1"/>
      <c r="BK152" s="1"/>
      <c r="BL152" s="1"/>
      <c r="BM152" s="1"/>
      <c r="BN152" s="1"/>
      <c r="BO152" s="1"/>
      <c r="BP152" s="1"/>
      <c r="BQ152" s="1"/>
      <c r="BR152" s="1"/>
      <c r="BS152" s="1"/>
      <c r="BT152" s="1"/>
      <c r="BU152" s="1"/>
      <c r="BV152" s="1"/>
      <c r="BW152" s="1"/>
      <c r="BX152" s="1"/>
      <c r="BY152" s="1"/>
      <c r="BZ152" s="1"/>
      <c r="CA152" s="1"/>
      <c r="CB152" s="1"/>
      <c r="CC152" s="1"/>
      <c r="CD152" s="1"/>
      <c r="CE152" s="1"/>
      <c r="CF152" s="1"/>
      <c r="CG152" s="1"/>
      <c r="CH152" s="1"/>
      <c r="CI152" s="1"/>
      <c r="CJ152" s="1"/>
      <c r="CK152" s="1"/>
      <c r="CL152" s="1"/>
      <c r="CM152" s="1"/>
      <c r="CN152" s="1"/>
      <c r="CO152" s="1"/>
      <c r="CP152" s="1"/>
      <c r="CQ152" s="1"/>
      <c r="CR152" s="1"/>
      <c r="CS152" s="1"/>
      <c r="CT152" s="1"/>
      <c r="CU152" s="1"/>
      <c r="CV152" s="1"/>
      <c r="CW152" s="1"/>
      <c r="CX152" s="1"/>
      <c r="CY152" s="1"/>
      <c r="CZ152" s="1"/>
      <c r="DA152" s="1"/>
      <c r="DB152" s="1"/>
      <c r="DC152" s="1"/>
      <c r="DD152" s="1"/>
      <c r="DE152" s="1"/>
      <c r="DF152" s="1"/>
      <c r="DG152" s="1"/>
      <c r="DH152" s="1"/>
      <c r="DI152" s="1"/>
      <c r="DJ152" s="1"/>
      <c r="DK152" s="1"/>
      <c r="DL152" s="1"/>
      <c r="DM152" s="1"/>
      <c r="DN152" s="1"/>
      <c r="DO152" s="1"/>
      <c r="DP152" s="1"/>
      <c r="DQ152" s="1"/>
      <c r="DR152" s="1"/>
      <c r="DS152" s="1"/>
      <c r="DT152" s="1"/>
      <c r="DU152" s="1"/>
      <c r="DV152" s="1"/>
      <c r="DW152" s="1"/>
      <c r="DX152" s="1"/>
      <c r="DY152" s="1"/>
      <c r="DZ152" s="1"/>
      <c r="EA152" s="1"/>
      <c r="EB152" s="1"/>
      <c r="EC152" s="1"/>
      <c r="ED152" s="1"/>
      <c r="EE152" s="1"/>
      <c r="EF152" s="1"/>
    </row>
    <row r="153" spans="1:136" ht="15" customHeight="1" x14ac:dyDescent="0.25">
      <c r="A153" s="1"/>
      <c r="B153" s="1"/>
      <c r="C153" s="1"/>
      <c r="D153" s="1"/>
      <c r="E153" s="1"/>
      <c r="F153" s="1"/>
      <c r="G153" s="1"/>
      <c r="H153" s="1"/>
      <c r="I153" s="1"/>
      <c r="J153" s="1"/>
      <c r="K153" s="1"/>
      <c r="L153" s="1"/>
      <c r="M153" s="1"/>
      <c r="N153" s="1"/>
      <c r="O153" s="1"/>
      <c r="P153" s="1"/>
      <c r="Q153" s="1"/>
      <c r="R153" s="1"/>
      <c r="S153" s="1"/>
      <c r="T153" s="1"/>
      <c r="U153" s="1"/>
      <c r="V153" s="1"/>
      <c r="W153" s="1"/>
      <c r="X153" s="1"/>
      <c r="Y153" s="1"/>
      <c r="Z153" s="1"/>
      <c r="AA153" s="1"/>
      <c r="AB153" s="1"/>
      <c r="AC153" s="1"/>
      <c r="AD153" s="1"/>
      <c r="AE153" s="1"/>
      <c r="AF153" s="1"/>
      <c r="AG153" s="1"/>
      <c r="AH153" s="1"/>
      <c r="AI153" s="1"/>
      <c r="AJ153" s="1"/>
      <c r="AK153" s="1"/>
      <c r="AL153" s="1"/>
      <c r="AM153" s="1"/>
      <c r="AN153" s="1"/>
      <c r="AO153" s="1"/>
      <c r="AP153" s="1"/>
      <c r="AQ153" s="1"/>
      <c r="AR153" s="1"/>
      <c r="AS153" s="1"/>
      <c r="AT153" s="1"/>
      <c r="AU153" s="1"/>
      <c r="AV153" s="1"/>
      <c r="AW153" s="1"/>
      <c r="AX153" s="1"/>
      <c r="AY153" s="1"/>
      <c r="AZ153" s="1"/>
      <c r="BA153" s="1"/>
      <c r="BB153" s="1"/>
      <c r="BC153" s="1"/>
      <c r="BD153" s="1"/>
      <c r="BE153" s="1"/>
      <c r="BF153" s="1"/>
      <c r="BG153" s="1"/>
      <c r="BH153" s="1"/>
      <c r="BI153" s="1"/>
      <c r="BJ153" s="1"/>
      <c r="BK153" s="1"/>
      <c r="BL153" s="1"/>
      <c r="BM153" s="1"/>
      <c r="BN153" s="1"/>
      <c r="BO153" s="1"/>
      <c r="BP153" s="1"/>
      <c r="BQ153" s="1"/>
      <c r="BR153" s="1"/>
      <c r="BS153" s="1"/>
      <c r="BT153" s="1"/>
      <c r="BU153" s="1"/>
      <c r="BV153" s="1"/>
      <c r="BW153" s="1"/>
      <c r="BX153" s="1"/>
      <c r="BY153" s="1"/>
      <c r="BZ153" s="1"/>
      <c r="CA153" s="1"/>
      <c r="CB153" s="1"/>
      <c r="CC153" s="1"/>
      <c r="CD153" s="1"/>
      <c r="CE153" s="1"/>
      <c r="CF153" s="1"/>
      <c r="CG153" s="1"/>
      <c r="CH153" s="1"/>
      <c r="CI153" s="1"/>
      <c r="CJ153" s="1"/>
      <c r="CK153" s="1"/>
      <c r="CL153" s="1"/>
      <c r="CM153" s="1"/>
      <c r="CN153" s="1"/>
      <c r="CO153" s="1"/>
      <c r="CP153" s="1"/>
      <c r="CQ153" s="1"/>
      <c r="CR153" s="1"/>
      <c r="CS153" s="1"/>
      <c r="CT153" s="1"/>
      <c r="CU153" s="1"/>
      <c r="CV153" s="1"/>
      <c r="CW153" s="1"/>
      <c r="CX153" s="1"/>
      <c r="CY153" s="1"/>
      <c r="CZ153" s="1"/>
      <c r="DA153" s="1"/>
      <c r="DB153" s="1"/>
      <c r="DC153" s="1"/>
      <c r="DD153" s="1"/>
      <c r="DE153" s="1"/>
      <c r="DF153" s="1"/>
      <c r="DG153" s="1"/>
      <c r="DH153" s="1"/>
      <c r="DI153" s="1"/>
      <c r="DJ153" s="1"/>
      <c r="DK153" s="1"/>
      <c r="DL153" s="1"/>
      <c r="DM153" s="1"/>
      <c r="DN153" s="1"/>
      <c r="DO153" s="1"/>
      <c r="DP153" s="1"/>
      <c r="DQ153" s="1"/>
      <c r="DR153" s="1"/>
      <c r="DS153" s="1"/>
      <c r="DT153" s="1"/>
      <c r="DU153" s="1"/>
      <c r="DV153" s="1"/>
      <c r="DW153" s="1"/>
      <c r="DX153" s="1"/>
      <c r="DY153" s="1"/>
      <c r="DZ153" s="1"/>
      <c r="EA153" s="1"/>
      <c r="EB153" s="1"/>
      <c r="EC153" s="1"/>
      <c r="ED153" s="1"/>
      <c r="EE153" s="1"/>
      <c r="EF153" s="1"/>
    </row>
    <row r="154" spans="1:136" ht="15" customHeight="1" x14ac:dyDescent="0.25">
      <c r="A154" s="1"/>
      <c r="B154" s="1"/>
      <c r="C154" s="1"/>
      <c r="D154" s="1"/>
      <c r="E154" s="1"/>
      <c r="F154" s="1"/>
      <c r="G154" s="1"/>
      <c r="H154" s="1"/>
      <c r="I154" s="1"/>
      <c r="J154" s="1"/>
      <c r="K154" s="1"/>
      <c r="L154" s="1"/>
      <c r="M154" s="1"/>
      <c r="N154" s="1"/>
      <c r="O154" s="1"/>
      <c r="P154" s="1"/>
      <c r="Q154" s="1"/>
      <c r="R154" s="1"/>
      <c r="S154" s="1"/>
      <c r="T154" s="1"/>
      <c r="U154" s="1"/>
      <c r="V154" s="1"/>
      <c r="W154" s="1"/>
      <c r="X154" s="1"/>
      <c r="Y154" s="1"/>
      <c r="Z154" s="1"/>
      <c r="AA154" s="1"/>
      <c r="AB154" s="1"/>
      <c r="AC154" s="1"/>
      <c r="AD154" s="1"/>
      <c r="AE154" s="1"/>
      <c r="AF154" s="1"/>
      <c r="AG154" s="1"/>
      <c r="AH154" s="1"/>
      <c r="AI154" s="1"/>
      <c r="AJ154" s="1"/>
      <c r="AK154" s="1"/>
      <c r="AL154" s="1"/>
      <c r="AM154" s="1"/>
      <c r="AN154" s="1"/>
      <c r="AO154" s="1"/>
      <c r="AP154" s="1"/>
      <c r="AQ154" s="1"/>
      <c r="AR154" s="1"/>
      <c r="AS154" s="1"/>
      <c r="AT154" s="1"/>
      <c r="AU154" s="1"/>
      <c r="AV154" s="1"/>
      <c r="AW154" s="1"/>
      <c r="AX154" s="1"/>
      <c r="AY154" s="1"/>
      <c r="AZ154" s="1"/>
      <c r="BA154" s="1"/>
      <c r="BB154" s="1"/>
      <c r="BC154" s="1"/>
      <c r="BD154" s="1"/>
      <c r="BE154" s="1"/>
      <c r="BF154" s="1"/>
      <c r="BG154" s="1"/>
      <c r="BH154" s="1"/>
      <c r="BI154" s="1"/>
      <c r="BJ154" s="1"/>
      <c r="BK154" s="1"/>
      <c r="BL154" s="1"/>
      <c r="BM154" s="1"/>
      <c r="BN154" s="1"/>
      <c r="BO154" s="1"/>
      <c r="BP154" s="1"/>
      <c r="BQ154" s="1"/>
      <c r="BR154" s="1"/>
      <c r="BS154" s="1"/>
      <c r="BT154" s="1"/>
      <c r="BU154" s="1"/>
      <c r="BV154" s="1"/>
      <c r="BW154" s="1"/>
      <c r="BX154" s="1"/>
      <c r="BY154" s="1"/>
      <c r="BZ154" s="1"/>
      <c r="CA154" s="1"/>
      <c r="CB154" s="1"/>
      <c r="CC154" s="1"/>
      <c r="CD154" s="1"/>
      <c r="CE154" s="1"/>
      <c r="CF154" s="1"/>
      <c r="CG154" s="1"/>
      <c r="CH154" s="1"/>
      <c r="CI154" s="1"/>
      <c r="CJ154" s="1"/>
      <c r="CK154" s="1"/>
      <c r="CL154" s="1"/>
      <c r="CM154" s="1"/>
      <c r="CN154" s="1"/>
      <c r="CO154" s="1"/>
      <c r="CP154" s="1"/>
      <c r="CQ154" s="1"/>
      <c r="CR154" s="1"/>
      <c r="CS154" s="1"/>
      <c r="CT154" s="1"/>
      <c r="CU154" s="1"/>
      <c r="CV154" s="1"/>
      <c r="CW154" s="1"/>
      <c r="CX154" s="1"/>
      <c r="CY154" s="1"/>
      <c r="CZ154" s="1"/>
      <c r="DA154" s="1"/>
      <c r="DB154" s="1"/>
      <c r="DC154" s="1"/>
      <c r="DD154" s="1"/>
      <c r="DE154" s="1"/>
      <c r="DF154" s="1"/>
      <c r="DG154" s="1"/>
      <c r="DH154" s="1"/>
      <c r="DI154" s="1"/>
      <c r="DJ154" s="1"/>
      <c r="DK154" s="1"/>
      <c r="DL154" s="1"/>
      <c r="DM154" s="1"/>
      <c r="DN154" s="1"/>
      <c r="DO154" s="1"/>
      <c r="DP154" s="1"/>
      <c r="DQ154" s="1"/>
      <c r="DR154" s="1"/>
      <c r="DS154" s="1"/>
      <c r="DT154" s="1"/>
      <c r="DU154" s="1"/>
      <c r="DV154" s="1"/>
      <c r="DW154" s="1"/>
      <c r="DX154" s="1"/>
      <c r="DY154" s="1"/>
      <c r="DZ154" s="1"/>
      <c r="EA154" s="1"/>
      <c r="EB154" s="1"/>
      <c r="EC154" s="1"/>
      <c r="ED154" s="1"/>
      <c r="EE154" s="1"/>
      <c r="EF154" s="1"/>
    </row>
    <row r="155" spans="1:136" ht="15" customHeight="1" x14ac:dyDescent="0.25">
      <c r="A155" s="1"/>
      <c r="B155" s="1"/>
      <c r="C155" s="1"/>
      <c r="D155" s="1"/>
      <c r="E155" s="1"/>
      <c r="F155" s="1"/>
      <c r="G155" s="1"/>
      <c r="H155" s="1"/>
      <c r="I155" s="1"/>
      <c r="J155" s="1"/>
      <c r="K155" s="1"/>
      <c r="L155" s="1"/>
      <c r="M155" s="1"/>
      <c r="N155" s="1"/>
      <c r="O155" s="1"/>
      <c r="P155" s="1"/>
      <c r="Q155" s="1"/>
      <c r="R155" s="1"/>
      <c r="S155" s="1"/>
      <c r="T155" s="1"/>
      <c r="U155" s="1"/>
      <c r="V155" s="1"/>
      <c r="W155" s="1"/>
      <c r="X155" s="1"/>
      <c r="Y155" s="1"/>
      <c r="Z155" s="1"/>
      <c r="AA155" s="1"/>
      <c r="AB155" s="1"/>
      <c r="AC155" s="1"/>
      <c r="AD155" s="1"/>
      <c r="AE155" s="1"/>
      <c r="AF155" s="1"/>
      <c r="AG155" s="1"/>
      <c r="AH155" s="1"/>
      <c r="AI155" s="1"/>
      <c r="AJ155" s="1"/>
      <c r="AK155" s="1"/>
      <c r="AL155" s="1"/>
      <c r="AM155" s="1"/>
      <c r="AN155" s="1"/>
      <c r="AO155" s="1"/>
      <c r="AP155" s="1"/>
      <c r="AQ155" s="1"/>
      <c r="AR155" s="1"/>
      <c r="AS155" s="1"/>
      <c r="AT155" s="1"/>
      <c r="AU155" s="1"/>
      <c r="AV155" s="1"/>
      <c r="AW155" s="1"/>
      <c r="AX155" s="1"/>
      <c r="AY155" s="1"/>
      <c r="AZ155" s="1"/>
      <c r="BA155" s="1"/>
      <c r="BB155" s="1"/>
      <c r="BC155" s="1"/>
      <c r="BD155" s="1"/>
      <c r="BE155" s="1"/>
      <c r="BF155" s="1"/>
      <c r="BG155" s="1"/>
      <c r="BH155" s="1"/>
      <c r="BI155" s="1"/>
      <c r="BJ155" s="1"/>
      <c r="BK155" s="1"/>
      <c r="BL155" s="1"/>
      <c r="BM155" s="1"/>
      <c r="BN155" s="1"/>
      <c r="BO155" s="1"/>
      <c r="BP155" s="1"/>
      <c r="BQ155" s="1"/>
      <c r="BR155" s="1"/>
      <c r="BS155" s="1"/>
      <c r="BT155" s="1"/>
      <c r="BU155" s="1"/>
      <c r="BV155" s="1"/>
      <c r="BW155" s="1"/>
      <c r="BX155" s="1"/>
      <c r="BY155" s="1"/>
      <c r="BZ155" s="1"/>
      <c r="CA155" s="1"/>
      <c r="CB155" s="1"/>
      <c r="CC155" s="1"/>
      <c r="CD155" s="1"/>
      <c r="CE155" s="1"/>
      <c r="CF155" s="1"/>
      <c r="CG155" s="1"/>
      <c r="CH155" s="1"/>
      <c r="CI155" s="1"/>
      <c r="CJ155" s="1"/>
      <c r="CK155" s="1"/>
      <c r="CL155" s="1"/>
      <c r="CM155" s="1"/>
      <c r="CN155" s="1"/>
      <c r="CO155" s="1"/>
      <c r="CP155" s="1"/>
      <c r="CQ155" s="1"/>
      <c r="CR155" s="1"/>
      <c r="CS155" s="1"/>
      <c r="CT155" s="1"/>
      <c r="CU155" s="1"/>
      <c r="CV155" s="1"/>
      <c r="CW155" s="1"/>
      <c r="CX155" s="1"/>
      <c r="CY155" s="1"/>
      <c r="CZ155" s="1"/>
      <c r="DA155" s="1"/>
      <c r="DB155" s="1"/>
      <c r="DC155" s="1"/>
      <c r="DD155" s="1"/>
      <c r="DE155" s="1"/>
      <c r="DF155" s="1"/>
      <c r="DG155" s="1"/>
      <c r="DH155" s="1"/>
      <c r="DI155" s="1"/>
      <c r="DJ155" s="1"/>
      <c r="DK155" s="1"/>
      <c r="DL155" s="1"/>
      <c r="DM155" s="1"/>
      <c r="DN155" s="1"/>
      <c r="DO155" s="1"/>
      <c r="DP155" s="1"/>
      <c r="DQ155" s="1"/>
      <c r="DR155" s="1"/>
      <c r="DS155" s="1"/>
      <c r="DT155" s="1"/>
      <c r="DU155" s="1"/>
      <c r="DV155" s="1"/>
      <c r="DW155" s="1"/>
      <c r="DX155" s="1"/>
      <c r="DY155" s="1"/>
      <c r="DZ155" s="1"/>
      <c r="EA155" s="1"/>
      <c r="EB155" s="1"/>
      <c r="EC155" s="1"/>
      <c r="ED155" s="1"/>
      <c r="EE155" s="1"/>
      <c r="EF155" s="1"/>
    </row>
    <row r="156" spans="1:136" ht="15" customHeight="1" x14ac:dyDescent="0.25">
      <c r="A156" s="1"/>
      <c r="B156" s="1"/>
      <c r="C156" s="1"/>
      <c r="D156" s="1"/>
      <c r="E156" s="1"/>
      <c r="F156" s="1"/>
      <c r="G156" s="1"/>
      <c r="H156" s="1"/>
      <c r="I156" s="1"/>
      <c r="J156" s="1"/>
      <c r="K156" s="1"/>
      <c r="L156" s="1"/>
      <c r="M156" s="1"/>
      <c r="N156" s="1"/>
      <c r="O156" s="1"/>
      <c r="P156" s="1"/>
      <c r="Q156" s="1"/>
      <c r="R156" s="1"/>
      <c r="S156" s="1"/>
      <c r="T156" s="1"/>
      <c r="U156" s="1"/>
      <c r="V156" s="1"/>
      <c r="W156" s="1"/>
      <c r="X156" s="1"/>
      <c r="Y156" s="1"/>
      <c r="Z156" s="1"/>
      <c r="AA156" s="1"/>
      <c r="AB156" s="1"/>
      <c r="AC156" s="1"/>
      <c r="AD156" s="1"/>
      <c r="AE156" s="1"/>
      <c r="AF156" s="1"/>
      <c r="AG156" s="1"/>
      <c r="AH156" s="1"/>
      <c r="AI156" s="1"/>
      <c r="AJ156" s="1"/>
      <c r="AK156" s="1"/>
      <c r="AL156" s="1"/>
      <c r="AM156" s="1"/>
      <c r="AN156" s="1"/>
      <c r="AO156" s="1"/>
      <c r="AP156" s="1"/>
      <c r="AQ156" s="1"/>
      <c r="AR156" s="1"/>
      <c r="AS156" s="1"/>
      <c r="AT156" s="1"/>
      <c r="AU156" s="1"/>
      <c r="AV156" s="1"/>
      <c r="AW156" s="1"/>
      <c r="AX156" s="1"/>
      <c r="AY156" s="1"/>
      <c r="AZ156" s="1"/>
      <c r="BA156" s="1"/>
      <c r="BB156" s="1"/>
      <c r="BC156" s="1"/>
      <c r="BD156" s="1"/>
      <c r="BE156" s="1"/>
      <c r="BF156" s="1"/>
      <c r="BG156" s="1"/>
      <c r="BH156" s="1"/>
      <c r="BI156" s="1"/>
      <c r="BJ156" s="1"/>
      <c r="BK156" s="1"/>
      <c r="BL156" s="1"/>
      <c r="BM156" s="1"/>
      <c r="BN156" s="1"/>
      <c r="BO156" s="1"/>
      <c r="BP156" s="1"/>
      <c r="BQ156" s="1"/>
      <c r="BR156" s="1"/>
      <c r="BS156" s="1"/>
      <c r="BT156" s="1"/>
      <c r="BU156" s="1"/>
      <c r="BV156" s="1"/>
      <c r="BW156" s="1"/>
      <c r="BX156" s="1"/>
      <c r="BY156" s="1"/>
      <c r="BZ156" s="1"/>
      <c r="CA156" s="1"/>
      <c r="CB156" s="1"/>
      <c r="CC156" s="1"/>
      <c r="CD156" s="1"/>
      <c r="CE156" s="1"/>
      <c r="CF156" s="1"/>
      <c r="CG156" s="1"/>
      <c r="CH156" s="1"/>
      <c r="CI156" s="1"/>
      <c r="CJ156" s="1"/>
      <c r="CK156" s="1"/>
      <c r="CL156" s="1"/>
      <c r="CM156" s="1"/>
      <c r="CN156" s="1"/>
      <c r="CO156" s="1"/>
      <c r="CP156" s="1"/>
      <c r="CQ156" s="1"/>
      <c r="CR156" s="1"/>
      <c r="CS156" s="1"/>
      <c r="CT156" s="1"/>
      <c r="CU156" s="1"/>
      <c r="CV156" s="1"/>
      <c r="CW156" s="1"/>
      <c r="CX156" s="1"/>
      <c r="CY156" s="1"/>
      <c r="CZ156" s="1"/>
      <c r="DA156" s="1"/>
      <c r="DB156" s="1"/>
      <c r="DC156" s="1"/>
      <c r="DD156" s="1"/>
      <c r="DE156" s="1"/>
      <c r="DF156" s="1"/>
      <c r="DG156" s="1"/>
      <c r="DH156" s="1"/>
      <c r="DI156" s="1"/>
      <c r="DJ156" s="1"/>
      <c r="DK156" s="1"/>
      <c r="DL156" s="1"/>
      <c r="DM156" s="1"/>
      <c r="DN156" s="1"/>
      <c r="DO156" s="1"/>
      <c r="DP156" s="1"/>
      <c r="DQ156" s="1"/>
      <c r="DR156" s="1"/>
      <c r="DS156" s="1"/>
      <c r="DT156" s="1"/>
      <c r="DU156" s="1"/>
      <c r="DV156" s="1"/>
      <c r="DW156" s="1"/>
      <c r="DX156" s="1"/>
      <c r="DY156" s="1"/>
      <c r="DZ156" s="1"/>
      <c r="EA156" s="1"/>
      <c r="EB156" s="1"/>
      <c r="EC156" s="1"/>
      <c r="ED156" s="1"/>
      <c r="EE156" s="1"/>
      <c r="EF156" s="1"/>
    </row>
    <row r="157" spans="1:136" ht="15" customHeight="1" x14ac:dyDescent="0.25">
      <c r="A157" s="1"/>
      <c r="B157" s="1"/>
      <c r="C157" s="1"/>
      <c r="D157" s="1"/>
      <c r="E157" s="1"/>
      <c r="F157" s="1"/>
      <c r="G157" s="1"/>
      <c r="H157" s="1"/>
      <c r="I157" s="1"/>
      <c r="J157" s="1"/>
      <c r="K157" s="1"/>
      <c r="L157" s="1"/>
      <c r="M157" s="1"/>
      <c r="N157" s="1"/>
      <c r="O157" s="1"/>
      <c r="P157" s="1"/>
      <c r="Q157" s="1"/>
      <c r="R157" s="1"/>
      <c r="S157" s="1"/>
      <c r="T157" s="1"/>
      <c r="U157" s="1"/>
      <c r="V157" s="1"/>
      <c r="W157" s="1"/>
      <c r="X157" s="1"/>
      <c r="Y157" s="1"/>
      <c r="Z157" s="1"/>
      <c r="AA157" s="1"/>
      <c r="AB157" s="1"/>
      <c r="AC157" s="1"/>
      <c r="AD157" s="1"/>
      <c r="AE157" s="1"/>
      <c r="AF157" s="1"/>
      <c r="AG157" s="1"/>
      <c r="AH157" s="1"/>
      <c r="AI157" s="1"/>
      <c r="AJ157" s="1"/>
      <c r="AK157" s="1"/>
      <c r="AL157" s="1"/>
      <c r="AM157" s="1"/>
      <c r="AN157" s="1"/>
      <c r="AO157" s="1"/>
      <c r="AP157" s="1"/>
      <c r="AQ157" s="1"/>
      <c r="AR157" s="1"/>
      <c r="AS157" s="1"/>
      <c r="AT157" s="1"/>
      <c r="AU157" s="1"/>
      <c r="AV157" s="1"/>
      <c r="AW157" s="1"/>
      <c r="AX157" s="1"/>
      <c r="AY157" s="1"/>
      <c r="AZ157" s="1"/>
      <c r="BA157" s="1"/>
      <c r="BB157" s="1"/>
      <c r="BC157" s="1"/>
      <c r="BD157" s="1"/>
      <c r="BE157" s="1"/>
      <c r="BF157" s="1"/>
      <c r="BG157" s="1"/>
      <c r="BH157" s="1"/>
      <c r="BI157" s="1"/>
      <c r="BJ157" s="1"/>
      <c r="BK157" s="1"/>
      <c r="BL157" s="1"/>
      <c r="BM157" s="1"/>
      <c r="BN157" s="1"/>
      <c r="BO157" s="1"/>
      <c r="BP157" s="1"/>
      <c r="BQ157" s="1"/>
      <c r="BR157" s="1"/>
      <c r="BS157" s="1"/>
      <c r="BT157" s="1"/>
      <c r="BU157" s="1"/>
      <c r="BV157" s="1"/>
      <c r="BW157" s="1"/>
      <c r="BX157" s="1"/>
      <c r="BY157" s="1"/>
      <c r="BZ157" s="1"/>
      <c r="CA157" s="1"/>
      <c r="CB157" s="1"/>
      <c r="CC157" s="1"/>
      <c r="CD157" s="1"/>
      <c r="CE157" s="1"/>
      <c r="CF157" s="1"/>
      <c r="CG157" s="1"/>
      <c r="CH157" s="1"/>
      <c r="CI157" s="1"/>
      <c r="CJ157" s="1"/>
      <c r="CK157" s="1"/>
      <c r="CL157" s="1"/>
      <c r="CM157" s="1"/>
      <c r="CN157" s="1"/>
      <c r="CO157" s="1"/>
      <c r="CP157" s="1"/>
      <c r="CQ157" s="1"/>
      <c r="CR157" s="1"/>
      <c r="CS157" s="1"/>
      <c r="CT157" s="1"/>
      <c r="CU157" s="1"/>
      <c r="CV157" s="1"/>
      <c r="CW157" s="1"/>
      <c r="CX157" s="1"/>
      <c r="CY157" s="1"/>
      <c r="CZ157" s="1"/>
      <c r="DA157" s="1"/>
      <c r="DB157" s="1"/>
      <c r="DC157" s="1"/>
      <c r="DD157" s="1"/>
      <c r="DE157" s="1"/>
      <c r="DF157" s="1"/>
      <c r="DG157" s="1"/>
      <c r="DH157" s="1"/>
      <c r="DI157" s="1"/>
      <c r="DJ157" s="1"/>
      <c r="DK157" s="1"/>
      <c r="DL157" s="1"/>
      <c r="DM157" s="1"/>
      <c r="DN157" s="1"/>
      <c r="DO157" s="1"/>
      <c r="DP157" s="1"/>
      <c r="DQ157" s="1"/>
      <c r="DR157" s="1"/>
      <c r="DS157" s="1"/>
      <c r="DT157" s="1"/>
      <c r="DU157" s="1"/>
      <c r="DV157" s="1"/>
      <c r="DW157" s="1"/>
      <c r="DX157" s="1"/>
      <c r="DY157" s="1"/>
      <c r="DZ157" s="1"/>
      <c r="EA157" s="1"/>
      <c r="EB157" s="1"/>
      <c r="EC157" s="1"/>
      <c r="ED157" s="1"/>
      <c r="EE157" s="1"/>
      <c r="EF157" s="1"/>
    </row>
    <row r="158" spans="1:136" ht="15" customHeight="1" x14ac:dyDescent="0.25">
      <c r="A158" s="1"/>
      <c r="B158" s="1"/>
      <c r="C158" s="1"/>
      <c r="D158" s="1"/>
      <c r="E158" s="1"/>
      <c r="F158" s="1"/>
      <c r="G158" s="1"/>
      <c r="H158" s="1"/>
      <c r="I158" s="1"/>
      <c r="J158" s="1"/>
      <c r="K158" s="1"/>
      <c r="L158" s="1"/>
      <c r="M158" s="1"/>
      <c r="N158" s="1"/>
      <c r="O158" s="1"/>
      <c r="P158" s="1"/>
      <c r="Q158" s="1"/>
      <c r="R158" s="1"/>
      <c r="S158" s="1"/>
      <c r="T158" s="1"/>
      <c r="U158" s="1"/>
      <c r="V158" s="1"/>
      <c r="W158" s="1"/>
      <c r="X158" s="1"/>
      <c r="Y158" s="1"/>
      <c r="Z158" s="1"/>
      <c r="AA158" s="1"/>
      <c r="AB158" s="1"/>
      <c r="AC158" s="1"/>
      <c r="AD158" s="1"/>
      <c r="AE158" s="1"/>
      <c r="AF158" s="1"/>
      <c r="AG158" s="1"/>
      <c r="AH158" s="1"/>
      <c r="AI158" s="1"/>
      <c r="AJ158" s="1"/>
      <c r="AK158" s="1"/>
      <c r="AL158" s="1"/>
      <c r="AM158" s="1"/>
      <c r="AN158" s="1"/>
      <c r="AO158" s="1"/>
      <c r="AP158" s="1"/>
      <c r="AQ158" s="1"/>
      <c r="AR158" s="1"/>
      <c r="AS158" s="1"/>
      <c r="AT158" s="1"/>
      <c r="AU158" s="1"/>
      <c r="AV158" s="1"/>
      <c r="AW158" s="1"/>
      <c r="AX158" s="1"/>
      <c r="AY158" s="1"/>
      <c r="AZ158" s="1"/>
      <c r="BA158" s="1"/>
      <c r="BB158" s="1"/>
      <c r="BC158" s="1"/>
      <c r="BD158" s="1"/>
      <c r="BE158" s="1"/>
      <c r="BF158" s="1"/>
      <c r="BG158" s="1"/>
      <c r="BH158" s="1"/>
      <c r="BI158" s="1"/>
      <c r="BJ158" s="1"/>
      <c r="BK158" s="1"/>
      <c r="BL158" s="1"/>
      <c r="BM158" s="1"/>
      <c r="BN158" s="1"/>
      <c r="BO158" s="1"/>
      <c r="BP158" s="1"/>
      <c r="BQ158" s="1"/>
      <c r="BR158" s="1"/>
      <c r="BS158" s="1"/>
      <c r="BT158" s="1"/>
      <c r="BU158" s="1"/>
      <c r="BV158" s="1"/>
      <c r="BW158" s="1"/>
      <c r="BX158" s="1"/>
      <c r="BY158" s="1"/>
      <c r="BZ158" s="1"/>
      <c r="CA158" s="1"/>
      <c r="CB158" s="1"/>
      <c r="CC158" s="1"/>
      <c r="CD158" s="1"/>
      <c r="CE158" s="1"/>
      <c r="CF158" s="1"/>
      <c r="CG158" s="1"/>
      <c r="CH158" s="1"/>
      <c r="CI158" s="1"/>
      <c r="CJ158" s="1"/>
      <c r="CK158" s="1"/>
      <c r="CL158" s="1"/>
      <c r="CM158" s="1"/>
      <c r="CN158" s="1"/>
      <c r="CO158" s="1"/>
      <c r="CP158" s="1"/>
      <c r="CQ158" s="1"/>
      <c r="CR158" s="1"/>
      <c r="CS158" s="1"/>
      <c r="CT158" s="1"/>
      <c r="CU158" s="1"/>
      <c r="CV158" s="1"/>
      <c r="CW158" s="1"/>
      <c r="CX158" s="1"/>
      <c r="CY158" s="1"/>
      <c r="CZ158" s="1"/>
      <c r="DA158" s="1"/>
      <c r="DB158" s="1"/>
      <c r="DC158" s="1"/>
      <c r="DD158" s="1"/>
      <c r="DE158" s="1"/>
      <c r="DF158" s="1"/>
      <c r="DG158" s="1"/>
      <c r="DH158" s="1"/>
      <c r="DI158" s="1"/>
      <c r="DJ158" s="1"/>
      <c r="DK158" s="1"/>
      <c r="DL158" s="1"/>
      <c r="DM158" s="1"/>
      <c r="DN158" s="1"/>
      <c r="DO158" s="1"/>
      <c r="DP158" s="1"/>
      <c r="DQ158" s="1"/>
      <c r="DR158" s="1"/>
      <c r="DS158" s="1"/>
      <c r="DT158" s="1"/>
      <c r="DU158" s="1"/>
      <c r="DV158" s="1"/>
      <c r="DW158" s="1"/>
      <c r="DX158" s="1"/>
      <c r="DY158" s="1"/>
      <c r="DZ158" s="1"/>
      <c r="EA158" s="1"/>
      <c r="EB158" s="1"/>
      <c r="EC158" s="1"/>
      <c r="ED158" s="1"/>
      <c r="EE158" s="1"/>
      <c r="EF158" s="1"/>
    </row>
    <row r="159" spans="1:136" ht="15" customHeight="1" x14ac:dyDescent="0.25">
      <c r="A159" s="1"/>
      <c r="B159" s="1"/>
      <c r="C159" s="1"/>
      <c r="D159" s="1"/>
      <c r="E159" s="1"/>
      <c r="F159" s="1"/>
      <c r="G159" s="1"/>
      <c r="H159" s="1"/>
      <c r="I159" s="1"/>
      <c r="J159" s="1"/>
      <c r="K159" s="1"/>
      <c r="L159" s="1"/>
      <c r="M159" s="1"/>
      <c r="N159" s="1"/>
      <c r="O159" s="1"/>
      <c r="P159" s="1"/>
      <c r="Q159" s="1"/>
      <c r="R159" s="1"/>
      <c r="S159" s="1"/>
      <c r="T159" s="1"/>
      <c r="U159" s="1"/>
      <c r="V159" s="1"/>
      <c r="W159" s="1"/>
      <c r="X159" s="1"/>
      <c r="Y159" s="1"/>
      <c r="Z159" s="1"/>
      <c r="AA159" s="1"/>
      <c r="AB159" s="1"/>
      <c r="AC159" s="1"/>
      <c r="AD159" s="1"/>
      <c r="AE159" s="1"/>
      <c r="AF159" s="1"/>
      <c r="AG159" s="1"/>
      <c r="AH159" s="1"/>
      <c r="AI159" s="1"/>
      <c r="AJ159" s="1"/>
      <c r="AK159" s="1"/>
      <c r="AL159" s="1"/>
      <c r="AM159" s="1"/>
      <c r="AN159" s="1"/>
      <c r="AO159" s="1"/>
      <c r="AP159" s="1"/>
      <c r="AQ159" s="1"/>
      <c r="AR159" s="1"/>
      <c r="AS159" s="1"/>
      <c r="AT159" s="1"/>
      <c r="AU159" s="1"/>
      <c r="AV159" s="1"/>
      <c r="AW159" s="1"/>
      <c r="AX159" s="1"/>
      <c r="AY159" s="1"/>
      <c r="AZ159" s="1"/>
      <c r="BA159" s="1"/>
      <c r="BB159" s="1"/>
      <c r="BC159" s="1"/>
      <c r="BD159" s="1"/>
      <c r="BE159" s="1"/>
      <c r="BF159" s="1"/>
      <c r="BG159" s="1"/>
      <c r="BH159" s="1"/>
      <c r="BI159" s="1"/>
      <c r="BJ159" s="1"/>
      <c r="BK159" s="1"/>
      <c r="BL159" s="1"/>
      <c r="BM159" s="1"/>
      <c r="BN159" s="1"/>
      <c r="BO159" s="1"/>
      <c r="BP159" s="1"/>
      <c r="BQ159" s="1"/>
      <c r="BR159" s="1"/>
      <c r="BS159" s="1"/>
      <c r="BT159" s="1"/>
      <c r="BU159" s="1"/>
      <c r="BV159" s="1"/>
      <c r="BW159" s="1"/>
      <c r="BX159" s="1"/>
      <c r="BY159" s="1"/>
      <c r="BZ159" s="1"/>
      <c r="CA159" s="1"/>
      <c r="CB159" s="1"/>
      <c r="CC159" s="1"/>
      <c r="CD159" s="1"/>
      <c r="CE159" s="1"/>
      <c r="CF159" s="1"/>
      <c r="CG159" s="1"/>
      <c r="CH159" s="1"/>
      <c r="CI159" s="1"/>
      <c r="CJ159" s="1"/>
      <c r="CK159" s="1"/>
      <c r="CL159" s="1"/>
      <c r="CM159" s="1"/>
      <c r="CN159" s="1"/>
      <c r="CO159" s="1"/>
      <c r="CP159" s="1"/>
      <c r="CQ159" s="1"/>
      <c r="CR159" s="1"/>
      <c r="CS159" s="1"/>
      <c r="CT159" s="1"/>
      <c r="CU159" s="1"/>
      <c r="CV159" s="1"/>
      <c r="CW159" s="1"/>
      <c r="CX159" s="1"/>
      <c r="CY159" s="1"/>
      <c r="CZ159" s="1"/>
      <c r="DA159" s="1"/>
      <c r="DB159" s="1"/>
      <c r="DC159" s="1"/>
      <c r="DD159" s="1"/>
      <c r="DE159" s="1"/>
      <c r="DF159" s="1"/>
      <c r="DG159" s="1"/>
      <c r="DH159" s="1"/>
      <c r="DI159" s="1"/>
      <c r="DJ159" s="1"/>
      <c r="DK159" s="1"/>
      <c r="DL159" s="1"/>
      <c r="DM159" s="1"/>
      <c r="DN159" s="1"/>
      <c r="DO159" s="1"/>
      <c r="DP159" s="1"/>
      <c r="DQ159" s="1"/>
      <c r="DR159" s="1"/>
      <c r="DS159" s="1"/>
      <c r="DT159" s="1"/>
      <c r="DU159" s="1"/>
      <c r="DV159" s="1"/>
      <c r="DW159" s="1"/>
      <c r="DX159" s="1"/>
      <c r="DY159" s="1"/>
      <c r="DZ159" s="1"/>
      <c r="EA159" s="1"/>
      <c r="EB159" s="1"/>
      <c r="EC159" s="1"/>
      <c r="ED159" s="1"/>
      <c r="EE159" s="1"/>
      <c r="EF159" s="1"/>
    </row>
    <row r="160" spans="1:136" ht="15" customHeight="1" x14ac:dyDescent="0.25">
      <c r="A160" s="1"/>
      <c r="B160" s="1"/>
      <c r="C160" s="1"/>
      <c r="D160" s="1"/>
      <c r="E160" s="1"/>
      <c r="F160" s="1"/>
      <c r="G160" s="1"/>
      <c r="H160" s="1"/>
      <c r="I160" s="1"/>
      <c r="J160" s="1"/>
      <c r="K160" s="1"/>
      <c r="L160" s="1"/>
      <c r="M160" s="1"/>
      <c r="N160" s="1"/>
      <c r="O160" s="1"/>
      <c r="P160" s="1"/>
      <c r="Q160" s="1"/>
      <c r="R160" s="1"/>
      <c r="S160" s="1"/>
      <c r="T160" s="1"/>
      <c r="U160" s="1"/>
      <c r="V160" s="1"/>
      <c r="W160" s="1"/>
      <c r="X160" s="1"/>
      <c r="Y160" s="1"/>
      <c r="Z160" s="1"/>
      <c r="AA160" s="1"/>
      <c r="AB160" s="1"/>
      <c r="AC160" s="1"/>
      <c r="AD160" s="1"/>
      <c r="AE160" s="1"/>
      <c r="AF160" s="1"/>
      <c r="AG160" s="1"/>
      <c r="AH160" s="1"/>
      <c r="AI160" s="1"/>
      <c r="AJ160" s="1"/>
      <c r="AK160" s="1"/>
      <c r="AL160" s="1"/>
      <c r="AM160" s="1"/>
      <c r="AN160" s="1"/>
      <c r="AO160" s="1"/>
      <c r="AP160" s="1"/>
      <c r="AQ160" s="1"/>
      <c r="AR160" s="1"/>
      <c r="AS160" s="1"/>
      <c r="AT160" s="1"/>
      <c r="AU160" s="1"/>
      <c r="AV160" s="1"/>
      <c r="AW160" s="1"/>
      <c r="AX160" s="1"/>
      <c r="AY160" s="1"/>
      <c r="AZ160" s="1"/>
      <c r="BA160" s="1"/>
      <c r="BB160" s="1"/>
      <c r="BC160" s="1"/>
      <c r="BD160" s="1"/>
      <c r="BE160" s="1"/>
      <c r="BF160" s="1"/>
      <c r="BG160" s="1"/>
      <c r="BH160" s="1"/>
      <c r="BI160" s="1"/>
      <c r="BJ160" s="1"/>
      <c r="BK160" s="1"/>
      <c r="BL160" s="1"/>
      <c r="BM160" s="1"/>
      <c r="BN160" s="1"/>
      <c r="BO160" s="1"/>
      <c r="BP160" s="1"/>
      <c r="BQ160" s="1"/>
      <c r="BR160" s="1"/>
      <c r="BS160" s="1"/>
      <c r="BT160" s="1"/>
      <c r="BU160" s="1"/>
      <c r="BV160" s="1"/>
      <c r="BW160" s="1"/>
      <c r="BX160" s="1"/>
      <c r="BY160" s="1"/>
      <c r="BZ160" s="1"/>
      <c r="CA160" s="1"/>
      <c r="CB160" s="1"/>
      <c r="CC160" s="1"/>
      <c r="CD160" s="1"/>
      <c r="CE160" s="1"/>
      <c r="CF160" s="1"/>
      <c r="CG160" s="1"/>
      <c r="CH160" s="1"/>
      <c r="CI160" s="1"/>
      <c r="CJ160" s="1"/>
      <c r="CK160" s="1"/>
      <c r="CL160" s="1"/>
      <c r="CM160" s="1"/>
      <c r="CN160" s="1"/>
      <c r="CO160" s="1"/>
      <c r="CP160" s="1"/>
      <c r="CQ160" s="1"/>
      <c r="CR160" s="1"/>
      <c r="CS160" s="1"/>
      <c r="CT160" s="1"/>
      <c r="CU160" s="1"/>
      <c r="CV160" s="1"/>
      <c r="CW160" s="1"/>
      <c r="CX160" s="1"/>
      <c r="CY160" s="1"/>
      <c r="CZ160" s="1"/>
      <c r="DA160" s="1"/>
      <c r="DB160" s="1"/>
      <c r="DC160" s="1"/>
      <c r="DD160" s="1"/>
      <c r="DE160" s="1"/>
      <c r="DF160" s="1"/>
      <c r="DG160" s="1"/>
      <c r="DH160" s="1"/>
      <c r="DI160" s="1"/>
      <c r="DJ160" s="1"/>
      <c r="DK160" s="1"/>
      <c r="DL160" s="1"/>
      <c r="DM160" s="1"/>
      <c r="DN160" s="1"/>
      <c r="DO160" s="1"/>
      <c r="DP160" s="1"/>
      <c r="DQ160" s="1"/>
      <c r="DR160" s="1"/>
      <c r="DS160" s="1"/>
      <c r="DT160" s="1"/>
      <c r="DU160" s="1"/>
      <c r="DV160" s="1"/>
      <c r="DW160" s="1"/>
      <c r="DX160" s="1"/>
      <c r="DY160" s="1"/>
      <c r="DZ160" s="1"/>
      <c r="EA160" s="1"/>
      <c r="EB160" s="1"/>
      <c r="EC160" s="1"/>
      <c r="ED160" s="1"/>
      <c r="EE160" s="1"/>
      <c r="EF160" s="1"/>
    </row>
    <row r="161" spans="1:136" ht="15" customHeight="1" x14ac:dyDescent="0.25">
      <c r="A161" s="1"/>
      <c r="B161" s="1"/>
      <c r="C161" s="1"/>
      <c r="D161" s="1"/>
      <c r="E161" s="1"/>
      <c r="F161" s="1"/>
      <c r="G161" s="1"/>
      <c r="H161" s="1"/>
      <c r="I161" s="1"/>
      <c r="J161" s="1"/>
      <c r="K161" s="1"/>
      <c r="L161" s="1"/>
      <c r="M161" s="1"/>
      <c r="N161" s="1"/>
      <c r="O161" s="1"/>
      <c r="P161" s="1"/>
      <c r="Q161" s="1"/>
      <c r="R161" s="1"/>
      <c r="S161" s="1"/>
      <c r="T161" s="1"/>
      <c r="U161" s="1"/>
      <c r="V161" s="1"/>
      <c r="W161" s="1"/>
      <c r="X161" s="1"/>
      <c r="Y161" s="1"/>
      <c r="Z161" s="1"/>
      <c r="AA161" s="1"/>
      <c r="AB161" s="1"/>
      <c r="AC161" s="1"/>
      <c r="AD161" s="1"/>
      <c r="AE161" s="1"/>
      <c r="AF161" s="1"/>
      <c r="AG161" s="1"/>
      <c r="AH161" s="1"/>
      <c r="AI161" s="1"/>
      <c r="AJ161" s="1"/>
      <c r="AK161" s="1"/>
      <c r="AL161" s="1"/>
      <c r="AM161" s="1"/>
      <c r="AN161" s="1"/>
      <c r="AO161" s="1"/>
      <c r="AP161" s="1"/>
      <c r="AQ161" s="1"/>
      <c r="AR161" s="1"/>
      <c r="AS161" s="1"/>
      <c r="AT161" s="1"/>
      <c r="AU161" s="1"/>
      <c r="AV161" s="1"/>
      <c r="AW161" s="1"/>
      <c r="AX161" s="1"/>
      <c r="AY161" s="1"/>
      <c r="AZ161" s="1"/>
      <c r="BA161" s="1"/>
      <c r="BB161" s="1"/>
      <c r="BC161" s="1"/>
      <c r="BD161" s="1"/>
      <c r="BE161" s="1"/>
      <c r="BF161" s="1"/>
      <c r="BG161" s="1"/>
      <c r="BH161" s="1"/>
      <c r="BI161" s="1"/>
      <c r="BJ161" s="1"/>
      <c r="BK161" s="1"/>
      <c r="BL161" s="1"/>
      <c r="BM161" s="1"/>
      <c r="BN161" s="1"/>
      <c r="BO161" s="1"/>
      <c r="BP161" s="1"/>
      <c r="BQ161" s="1"/>
      <c r="BR161" s="1"/>
      <c r="BS161" s="1"/>
      <c r="BT161" s="1"/>
      <c r="BU161" s="1"/>
      <c r="BV161" s="1"/>
      <c r="BW161" s="1"/>
      <c r="BX161" s="1"/>
      <c r="BY161" s="1"/>
      <c r="BZ161" s="1"/>
      <c r="CA161" s="1"/>
      <c r="CB161" s="1"/>
      <c r="CC161" s="1"/>
      <c r="CD161" s="1"/>
      <c r="CE161" s="1"/>
      <c r="CF161" s="1"/>
      <c r="CG161" s="1"/>
      <c r="CH161" s="1"/>
      <c r="CI161" s="1"/>
      <c r="CJ161" s="1"/>
      <c r="CK161" s="1"/>
      <c r="CL161" s="1"/>
      <c r="CM161" s="1"/>
      <c r="CN161" s="1"/>
      <c r="CO161" s="1"/>
      <c r="CP161" s="1"/>
      <c r="CQ161" s="1"/>
      <c r="CR161" s="1"/>
      <c r="CS161" s="1"/>
      <c r="CT161" s="1"/>
      <c r="CU161" s="1"/>
      <c r="CV161" s="1"/>
      <c r="CW161" s="1"/>
      <c r="CX161" s="1"/>
      <c r="CY161" s="1"/>
      <c r="CZ161" s="1"/>
      <c r="DA161" s="1"/>
      <c r="DB161" s="1"/>
      <c r="DC161" s="1"/>
      <c r="DD161" s="1"/>
      <c r="DE161" s="1"/>
      <c r="DF161" s="1"/>
      <c r="DG161" s="1"/>
      <c r="DH161" s="1"/>
      <c r="DI161" s="1"/>
      <c r="DJ161" s="1"/>
      <c r="DK161" s="1"/>
      <c r="DL161" s="1"/>
      <c r="DM161" s="1"/>
      <c r="DN161" s="1"/>
      <c r="DO161" s="1"/>
      <c r="DP161" s="1"/>
      <c r="DQ161" s="1"/>
      <c r="DR161" s="1"/>
      <c r="DS161" s="1"/>
      <c r="DT161" s="1"/>
      <c r="DU161" s="1"/>
      <c r="DV161" s="1"/>
      <c r="DW161" s="1"/>
      <c r="DX161" s="1"/>
      <c r="DY161" s="1"/>
      <c r="DZ161" s="1"/>
      <c r="EA161" s="1"/>
      <c r="EB161" s="1"/>
      <c r="EC161" s="1"/>
      <c r="ED161" s="1"/>
      <c r="EE161" s="1"/>
      <c r="EF161" s="1"/>
    </row>
    <row r="162" spans="1:136" ht="15" customHeight="1" x14ac:dyDescent="0.25">
      <c r="A162" s="1"/>
      <c r="B162" s="1"/>
      <c r="C162" s="1"/>
      <c r="D162" s="1"/>
      <c r="E162" s="1"/>
      <c r="F162" s="1"/>
      <c r="G162" s="1"/>
      <c r="H162" s="1"/>
      <c r="I162" s="1"/>
      <c r="J162" s="1"/>
      <c r="K162" s="1"/>
      <c r="L162" s="1"/>
      <c r="M162" s="1"/>
      <c r="N162" s="1"/>
      <c r="O162" s="1"/>
      <c r="P162" s="1"/>
      <c r="Q162" s="1"/>
      <c r="R162" s="1"/>
      <c r="S162" s="1"/>
      <c r="T162" s="1"/>
      <c r="U162" s="1"/>
      <c r="V162" s="1"/>
      <c r="W162" s="1"/>
      <c r="X162" s="1"/>
      <c r="Y162" s="1"/>
      <c r="Z162" s="1"/>
      <c r="AA162" s="1"/>
      <c r="AB162" s="1"/>
      <c r="AC162" s="1"/>
      <c r="AD162" s="1"/>
      <c r="AE162" s="1"/>
      <c r="AF162" s="1"/>
      <c r="AG162" s="1"/>
      <c r="AH162" s="1"/>
      <c r="AI162" s="1"/>
      <c r="AJ162" s="1"/>
      <c r="AK162" s="1"/>
      <c r="AL162" s="1"/>
      <c r="AM162" s="1"/>
      <c r="AN162" s="1"/>
      <c r="AO162" s="1"/>
      <c r="AP162" s="1"/>
      <c r="AQ162" s="1"/>
      <c r="AR162" s="1"/>
      <c r="AS162" s="1"/>
      <c r="AT162" s="1"/>
      <c r="AU162" s="1"/>
      <c r="AV162" s="1"/>
      <c r="AW162" s="1"/>
      <c r="AX162" s="1"/>
      <c r="AY162" s="1"/>
      <c r="AZ162" s="1"/>
      <c r="BA162" s="1"/>
      <c r="BB162" s="1"/>
      <c r="BC162" s="1"/>
      <c r="BD162" s="1"/>
      <c r="BE162" s="1"/>
      <c r="BF162" s="1"/>
      <c r="BG162" s="1"/>
      <c r="BH162" s="1"/>
      <c r="BI162" s="1"/>
      <c r="BJ162" s="1"/>
      <c r="BK162" s="1"/>
      <c r="BL162" s="1"/>
      <c r="BM162" s="1"/>
      <c r="BN162" s="1"/>
      <c r="BO162" s="1"/>
      <c r="BP162" s="1"/>
      <c r="BQ162" s="1"/>
      <c r="BR162" s="1"/>
      <c r="BS162" s="1"/>
      <c r="BT162" s="1"/>
      <c r="BU162" s="1"/>
      <c r="BV162" s="1"/>
      <c r="BW162" s="1"/>
      <c r="BX162" s="1"/>
      <c r="BY162" s="1"/>
      <c r="BZ162" s="1"/>
      <c r="CA162" s="1"/>
      <c r="CB162" s="1"/>
      <c r="CC162" s="1"/>
      <c r="CD162" s="1"/>
      <c r="CE162" s="1"/>
      <c r="CF162" s="1"/>
      <c r="CG162" s="1"/>
      <c r="CH162" s="1"/>
      <c r="CI162" s="1"/>
      <c r="CJ162" s="1"/>
      <c r="CK162" s="1"/>
      <c r="CL162" s="1"/>
      <c r="CM162" s="1"/>
      <c r="CN162" s="1"/>
      <c r="CO162" s="1"/>
      <c r="CP162" s="1"/>
      <c r="CQ162" s="1"/>
      <c r="CR162" s="1"/>
      <c r="CS162" s="1"/>
      <c r="CT162" s="1"/>
      <c r="CU162" s="1"/>
      <c r="CV162" s="1"/>
      <c r="CW162" s="1"/>
      <c r="CX162" s="1"/>
      <c r="CY162" s="1"/>
      <c r="CZ162" s="1"/>
      <c r="DA162" s="1"/>
      <c r="DB162" s="1"/>
      <c r="DC162" s="1"/>
      <c r="DD162" s="1"/>
      <c r="DE162" s="1"/>
      <c r="DF162" s="1"/>
      <c r="DG162" s="1"/>
      <c r="DH162" s="1"/>
      <c r="DI162" s="1"/>
      <c r="DJ162" s="1"/>
      <c r="DK162" s="1"/>
      <c r="DL162" s="1"/>
      <c r="DM162" s="1"/>
      <c r="DN162" s="1"/>
      <c r="DO162" s="1"/>
      <c r="DP162" s="1"/>
      <c r="DQ162" s="1"/>
      <c r="DR162" s="1"/>
      <c r="DS162" s="1"/>
      <c r="DT162" s="1"/>
      <c r="DU162" s="1"/>
      <c r="DV162" s="1"/>
      <c r="DW162" s="1"/>
      <c r="DX162" s="1"/>
      <c r="DY162" s="1"/>
      <c r="DZ162" s="1"/>
      <c r="EA162" s="1"/>
      <c r="EB162" s="1"/>
      <c r="EC162" s="1"/>
      <c r="ED162" s="1"/>
      <c r="EE162" s="1"/>
      <c r="EF162" s="1"/>
    </row>
    <row r="163" spans="1:136" ht="15" customHeight="1" x14ac:dyDescent="0.25">
      <c r="A163" s="1"/>
      <c r="B163" s="1"/>
      <c r="C163" s="1"/>
      <c r="D163" s="1"/>
      <c r="E163" s="1"/>
      <c r="F163" s="1"/>
      <c r="G163" s="1"/>
      <c r="H163" s="1"/>
      <c r="I163" s="1"/>
      <c r="J163" s="1"/>
      <c r="K163" s="1"/>
      <c r="L163" s="1"/>
      <c r="M163" s="1"/>
      <c r="N163" s="1"/>
      <c r="O163" s="1"/>
      <c r="P163" s="1"/>
      <c r="Q163" s="1"/>
      <c r="R163" s="1"/>
      <c r="S163" s="1"/>
      <c r="T163" s="1"/>
      <c r="U163" s="1"/>
      <c r="V163" s="1"/>
      <c r="W163" s="1"/>
      <c r="X163" s="1"/>
      <c r="Y163" s="1"/>
      <c r="Z163" s="1"/>
      <c r="AA163" s="1"/>
      <c r="AB163" s="1"/>
      <c r="AC163" s="1"/>
      <c r="AD163" s="1"/>
      <c r="AE163" s="1"/>
      <c r="AF163" s="1"/>
      <c r="AG163" s="1"/>
      <c r="AH163" s="1"/>
      <c r="AI163" s="1"/>
      <c r="AJ163" s="1"/>
      <c r="AK163" s="1"/>
      <c r="AL163" s="1"/>
      <c r="AM163" s="1"/>
      <c r="AN163" s="1"/>
      <c r="AO163" s="1"/>
      <c r="AP163" s="1"/>
      <c r="AQ163" s="1"/>
      <c r="AR163" s="1"/>
      <c r="AS163" s="1"/>
      <c r="AT163" s="1"/>
      <c r="AU163" s="1"/>
      <c r="AV163" s="1"/>
      <c r="AW163" s="1"/>
      <c r="AX163" s="1"/>
      <c r="AY163" s="1"/>
      <c r="AZ163" s="1"/>
      <c r="BA163" s="1"/>
      <c r="BB163" s="1"/>
      <c r="BC163" s="1"/>
      <c r="BD163" s="1"/>
      <c r="BE163" s="1"/>
      <c r="BF163" s="1"/>
      <c r="BG163" s="1"/>
      <c r="BH163" s="1"/>
      <c r="BI163" s="1"/>
      <c r="BJ163" s="1"/>
      <c r="BK163" s="1"/>
      <c r="BL163" s="1"/>
      <c r="BM163" s="1"/>
      <c r="BN163" s="1"/>
      <c r="BO163" s="1"/>
      <c r="BP163" s="1"/>
      <c r="BQ163" s="1"/>
      <c r="BR163" s="1"/>
      <c r="BS163" s="1"/>
      <c r="BT163" s="1"/>
      <c r="BU163" s="1"/>
      <c r="BV163" s="1"/>
      <c r="BW163" s="1"/>
      <c r="BX163" s="1"/>
      <c r="BY163" s="1"/>
      <c r="BZ163" s="1"/>
      <c r="CA163" s="1"/>
      <c r="CB163" s="1"/>
      <c r="CC163" s="1"/>
      <c r="CD163" s="1"/>
      <c r="CE163" s="1"/>
      <c r="CF163" s="1"/>
      <c r="CG163" s="1"/>
      <c r="CH163" s="1"/>
      <c r="CI163" s="1"/>
      <c r="CJ163" s="1"/>
      <c r="CK163" s="1"/>
      <c r="CL163" s="1"/>
      <c r="CM163" s="1"/>
      <c r="CN163" s="1"/>
      <c r="CO163" s="1"/>
      <c r="CP163" s="1"/>
      <c r="CQ163" s="1"/>
      <c r="CR163" s="1"/>
      <c r="CS163" s="1"/>
      <c r="CT163" s="1"/>
      <c r="CU163" s="1"/>
      <c r="CV163" s="1"/>
      <c r="CW163" s="1"/>
      <c r="CX163" s="1"/>
      <c r="CY163" s="1"/>
      <c r="CZ163" s="1"/>
      <c r="DA163" s="1"/>
      <c r="DB163" s="1"/>
      <c r="DC163" s="1"/>
      <c r="DD163" s="1"/>
      <c r="DE163" s="1"/>
      <c r="DF163" s="1"/>
      <c r="DG163" s="1"/>
      <c r="DH163" s="1"/>
      <c r="DI163" s="1"/>
      <c r="DJ163" s="1"/>
      <c r="DK163" s="1"/>
      <c r="DL163" s="1"/>
      <c r="DM163" s="1"/>
      <c r="DN163" s="1"/>
      <c r="DO163" s="1"/>
      <c r="DP163" s="1"/>
      <c r="DQ163" s="1"/>
      <c r="DR163" s="1"/>
      <c r="DS163" s="1"/>
      <c r="DT163" s="1"/>
      <c r="DU163" s="1"/>
      <c r="DV163" s="1"/>
      <c r="DW163" s="1"/>
      <c r="DX163" s="1"/>
      <c r="DY163" s="1"/>
      <c r="DZ163" s="1"/>
      <c r="EA163" s="1"/>
      <c r="EB163" s="1"/>
      <c r="EC163" s="1"/>
      <c r="ED163" s="1"/>
      <c r="EE163" s="1"/>
      <c r="EF163" s="1"/>
    </row>
    <row r="164" spans="1:136" ht="15" customHeight="1" x14ac:dyDescent="0.25">
      <c r="A164" s="1"/>
      <c r="B164" s="1"/>
      <c r="C164" s="1"/>
      <c r="D164" s="1"/>
      <c r="E164" s="1"/>
      <c r="F164" s="1"/>
      <c r="G164" s="1"/>
      <c r="H164" s="1"/>
      <c r="I164" s="1"/>
      <c r="J164" s="1"/>
      <c r="K164" s="1"/>
      <c r="L164" s="1"/>
      <c r="M164" s="1"/>
      <c r="N164" s="1"/>
      <c r="O164" s="1"/>
      <c r="P164" s="1"/>
      <c r="Q164" s="1"/>
      <c r="R164" s="1"/>
      <c r="S164" s="1"/>
      <c r="T164" s="1"/>
      <c r="U164" s="1"/>
      <c r="V164" s="1"/>
      <c r="W164" s="1"/>
      <c r="X164" s="1"/>
      <c r="Y164" s="1"/>
      <c r="Z164" s="1"/>
      <c r="AA164" s="1"/>
      <c r="AB164" s="1"/>
      <c r="AC164" s="1"/>
      <c r="AD164" s="1"/>
      <c r="AE164" s="1"/>
      <c r="AF164" s="1"/>
      <c r="AG164" s="1"/>
      <c r="AH164" s="1"/>
      <c r="AI164" s="1"/>
      <c r="AJ164" s="1"/>
      <c r="AK164" s="1"/>
      <c r="AL164" s="1"/>
      <c r="AM164" s="1"/>
      <c r="AN164" s="1"/>
      <c r="AO164" s="1"/>
      <c r="AP164" s="1"/>
      <c r="AQ164" s="1"/>
      <c r="AR164" s="1"/>
      <c r="AS164" s="1"/>
      <c r="AT164" s="1"/>
      <c r="AU164" s="1"/>
      <c r="AV164" s="1"/>
      <c r="AW164" s="1"/>
      <c r="AX164" s="1"/>
      <c r="AY164" s="1"/>
      <c r="AZ164" s="1"/>
      <c r="BA164" s="1"/>
      <c r="BB164" s="1"/>
      <c r="BC164" s="1"/>
      <c r="BD164" s="1"/>
      <c r="BE164" s="1"/>
      <c r="BF164" s="1"/>
      <c r="BG164" s="1"/>
      <c r="BH164" s="1"/>
      <c r="BI164" s="1"/>
      <c r="BJ164" s="1"/>
      <c r="BK164" s="1"/>
      <c r="BL164" s="1"/>
      <c r="BM164" s="1"/>
      <c r="BN164" s="1"/>
      <c r="BO164" s="1"/>
      <c r="BP164" s="1"/>
      <c r="BQ164" s="1"/>
      <c r="BR164" s="1"/>
      <c r="BS164" s="1"/>
      <c r="BT164" s="1"/>
      <c r="BU164" s="1"/>
      <c r="BV164" s="1"/>
      <c r="BW164" s="1"/>
      <c r="BX164" s="1"/>
      <c r="BY164" s="1"/>
      <c r="BZ164" s="1"/>
      <c r="CA164" s="1"/>
      <c r="CB164" s="1"/>
      <c r="CC164" s="1"/>
      <c r="CD164" s="1"/>
      <c r="CE164" s="1"/>
      <c r="CF164" s="1"/>
      <c r="CG164" s="1"/>
      <c r="CH164" s="1"/>
      <c r="CI164" s="1"/>
      <c r="CJ164" s="1"/>
      <c r="CK164" s="1"/>
      <c r="CL164" s="1"/>
      <c r="CM164" s="1"/>
      <c r="CN164" s="1"/>
      <c r="CO164" s="1"/>
      <c r="CP164" s="1"/>
      <c r="CQ164" s="1"/>
      <c r="CR164" s="1"/>
      <c r="CS164" s="1"/>
      <c r="CT164" s="1"/>
      <c r="CU164" s="1"/>
      <c r="CV164" s="1"/>
      <c r="CW164" s="1"/>
      <c r="CX164" s="1"/>
      <c r="CY164" s="1"/>
      <c r="CZ164" s="1"/>
      <c r="DA164" s="1"/>
      <c r="DB164" s="1"/>
      <c r="DC164" s="1"/>
      <c r="DD164" s="1"/>
      <c r="DE164" s="1"/>
      <c r="DF164" s="1"/>
      <c r="DG164" s="1"/>
      <c r="DH164" s="1"/>
      <c r="DI164" s="1"/>
      <c r="DJ164" s="1"/>
      <c r="DK164" s="1"/>
      <c r="DL164" s="1"/>
      <c r="DM164" s="1"/>
      <c r="DN164" s="1"/>
      <c r="DO164" s="1"/>
      <c r="DP164" s="1"/>
      <c r="DQ164" s="1"/>
      <c r="DR164" s="1"/>
      <c r="DS164" s="1"/>
      <c r="DT164" s="1"/>
      <c r="DU164" s="1"/>
      <c r="DV164" s="1"/>
      <c r="DW164" s="1"/>
      <c r="DX164" s="1"/>
      <c r="DY164" s="1"/>
      <c r="DZ164" s="1"/>
      <c r="EA164" s="1"/>
      <c r="EB164" s="1"/>
      <c r="EC164" s="1"/>
      <c r="ED164" s="1"/>
      <c r="EE164" s="1"/>
      <c r="EF164" s="1"/>
    </row>
    <row r="165" spans="1:136" ht="15" customHeight="1" x14ac:dyDescent="0.25">
      <c r="A165" s="1"/>
      <c r="B165" s="1"/>
      <c r="C165" s="1"/>
      <c r="D165" s="1"/>
      <c r="E165" s="1"/>
      <c r="F165" s="1"/>
      <c r="G165" s="1"/>
      <c r="H165" s="1"/>
      <c r="I165" s="1"/>
      <c r="J165" s="1"/>
      <c r="K165" s="1"/>
      <c r="L165" s="1"/>
      <c r="M165" s="1"/>
      <c r="N165" s="1"/>
      <c r="O165" s="1"/>
      <c r="P165" s="1"/>
      <c r="Q165" s="1"/>
      <c r="R165" s="1"/>
      <c r="S165" s="1"/>
      <c r="T165" s="1"/>
      <c r="U165" s="1"/>
      <c r="V165" s="1"/>
      <c r="W165" s="1"/>
      <c r="X165" s="1"/>
      <c r="Y165" s="1"/>
      <c r="Z165" s="1"/>
      <c r="AA165" s="1"/>
      <c r="AB165" s="1"/>
      <c r="AC165" s="1"/>
      <c r="AD165" s="1"/>
      <c r="AE165" s="1"/>
      <c r="AF165" s="1"/>
      <c r="AG165" s="1"/>
      <c r="AH165" s="1"/>
      <c r="AI165" s="1"/>
      <c r="AJ165" s="1"/>
      <c r="AK165" s="1"/>
      <c r="AL165" s="1"/>
      <c r="AM165" s="1"/>
      <c r="AN165" s="1"/>
      <c r="AO165" s="1"/>
      <c r="AP165" s="1"/>
      <c r="AQ165" s="1"/>
      <c r="AR165" s="1"/>
      <c r="AS165" s="1"/>
      <c r="AT165" s="1"/>
      <c r="AU165" s="1"/>
      <c r="AV165" s="1"/>
      <c r="AW165" s="1"/>
      <c r="AX165" s="1"/>
      <c r="AY165" s="1"/>
      <c r="AZ165" s="1"/>
      <c r="BA165" s="1"/>
      <c r="BB165" s="1"/>
      <c r="BC165" s="1"/>
      <c r="BD165" s="1"/>
      <c r="BE165" s="1"/>
      <c r="BF165" s="1"/>
      <c r="BG165" s="1"/>
      <c r="BH165" s="1"/>
      <c r="BI165" s="1"/>
      <c r="BJ165" s="1"/>
      <c r="BK165" s="1"/>
      <c r="BL165" s="1"/>
      <c r="BM165" s="1"/>
      <c r="BN165" s="1"/>
      <c r="BO165" s="1"/>
      <c r="BP165" s="1"/>
      <c r="BQ165" s="1"/>
      <c r="BR165" s="1"/>
      <c r="BS165" s="1"/>
      <c r="BT165" s="1"/>
      <c r="BU165" s="1"/>
      <c r="BV165" s="1"/>
      <c r="BW165" s="1"/>
      <c r="BX165" s="1"/>
      <c r="BY165" s="1"/>
      <c r="BZ165" s="1"/>
      <c r="CA165" s="1"/>
      <c r="CB165" s="1"/>
      <c r="CC165" s="1"/>
      <c r="CD165" s="1"/>
      <c r="CE165" s="1"/>
      <c r="CF165" s="1"/>
      <c r="CG165" s="1"/>
      <c r="CH165" s="1"/>
      <c r="CI165" s="1"/>
      <c r="CJ165" s="1"/>
      <c r="CK165" s="1"/>
      <c r="CL165" s="1"/>
      <c r="CM165" s="1"/>
      <c r="CN165" s="1"/>
      <c r="CO165" s="1"/>
      <c r="CP165" s="1"/>
      <c r="CQ165" s="1"/>
      <c r="CR165" s="1"/>
      <c r="CS165" s="1"/>
      <c r="CT165" s="1"/>
      <c r="CU165" s="1"/>
      <c r="CV165" s="1"/>
      <c r="CW165" s="1"/>
      <c r="CX165" s="1"/>
      <c r="CY165" s="1"/>
      <c r="CZ165" s="1"/>
      <c r="DA165" s="1"/>
      <c r="DB165" s="1"/>
      <c r="DC165" s="1"/>
      <c r="DD165" s="1"/>
      <c r="DE165" s="1"/>
      <c r="DF165" s="1"/>
      <c r="DG165" s="1"/>
      <c r="DH165" s="1"/>
      <c r="DI165" s="1"/>
      <c r="DJ165" s="1"/>
      <c r="DK165" s="1"/>
      <c r="DL165" s="1"/>
      <c r="DM165" s="1"/>
      <c r="DN165" s="1"/>
      <c r="DO165" s="1"/>
      <c r="DP165" s="1"/>
      <c r="DQ165" s="1"/>
      <c r="DR165" s="1"/>
      <c r="DS165" s="1"/>
      <c r="DT165" s="1"/>
      <c r="DU165" s="1"/>
      <c r="DV165" s="1"/>
      <c r="DW165" s="1"/>
      <c r="DX165" s="1"/>
      <c r="DY165" s="1"/>
      <c r="DZ165" s="1"/>
      <c r="EA165" s="1"/>
      <c r="EB165" s="1"/>
      <c r="EC165" s="1"/>
      <c r="ED165" s="1"/>
      <c r="EE165" s="1"/>
      <c r="EF165" s="1"/>
    </row>
    <row r="166" spans="1:136" ht="15" customHeight="1" x14ac:dyDescent="0.25">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c r="AA166" s="1"/>
      <c r="AB166" s="1"/>
      <c r="AC166" s="1"/>
      <c r="AD166" s="1"/>
      <c r="AE166" s="1"/>
      <c r="AF166" s="1"/>
      <c r="AG166" s="1"/>
      <c r="AH166" s="1"/>
      <c r="AI166" s="1"/>
      <c r="AJ166" s="1"/>
      <c r="AK166" s="1"/>
      <c r="AL166" s="1"/>
      <c r="AM166" s="1"/>
      <c r="AN166" s="1"/>
      <c r="AO166" s="1"/>
      <c r="AP166" s="1"/>
      <c r="AQ166" s="1"/>
      <c r="AR166" s="1"/>
      <c r="AS166" s="1"/>
      <c r="AT166" s="1"/>
      <c r="AU166" s="1"/>
      <c r="AV166" s="1"/>
      <c r="AW166" s="1"/>
      <c r="AX166" s="1"/>
      <c r="AY166" s="1"/>
      <c r="AZ166" s="1"/>
      <c r="BA166" s="1"/>
      <c r="BB166" s="1"/>
      <c r="BC166" s="1"/>
      <c r="BD166" s="1"/>
      <c r="BE166" s="1"/>
      <c r="BF166" s="1"/>
      <c r="BG166" s="1"/>
      <c r="BH166" s="1"/>
      <c r="BI166" s="1"/>
      <c r="BJ166" s="1"/>
      <c r="BK166" s="1"/>
      <c r="BL166" s="1"/>
      <c r="BM166" s="1"/>
      <c r="BN166" s="1"/>
      <c r="BO166" s="1"/>
      <c r="BP166" s="1"/>
      <c r="BQ166" s="1"/>
      <c r="BR166" s="1"/>
      <c r="BS166" s="1"/>
      <c r="BT166" s="1"/>
      <c r="BU166" s="1"/>
      <c r="BV166" s="1"/>
      <c r="BW166" s="1"/>
      <c r="BX166" s="1"/>
      <c r="BY166" s="1"/>
      <c r="BZ166" s="1"/>
      <c r="CA166" s="1"/>
      <c r="CB166" s="1"/>
      <c r="CC166" s="1"/>
      <c r="CD166" s="1"/>
      <c r="CE166" s="1"/>
      <c r="CF166" s="1"/>
      <c r="CG166" s="1"/>
      <c r="CH166" s="1"/>
      <c r="CI166" s="1"/>
      <c r="CJ166" s="1"/>
      <c r="CK166" s="1"/>
      <c r="CL166" s="1"/>
      <c r="CM166" s="1"/>
      <c r="CN166" s="1"/>
      <c r="CO166" s="1"/>
      <c r="CP166" s="1"/>
      <c r="CQ166" s="1"/>
      <c r="CR166" s="1"/>
      <c r="CS166" s="1"/>
      <c r="CT166" s="1"/>
      <c r="CU166" s="1"/>
      <c r="CV166" s="1"/>
      <c r="CW166" s="1"/>
      <c r="CX166" s="1"/>
      <c r="CY166" s="1"/>
      <c r="CZ166" s="1"/>
      <c r="DA166" s="1"/>
      <c r="DB166" s="1"/>
      <c r="DC166" s="1"/>
      <c r="DD166" s="1"/>
      <c r="DE166" s="1"/>
      <c r="DF166" s="1"/>
      <c r="DG166" s="1"/>
      <c r="DH166" s="1"/>
      <c r="DI166" s="1"/>
      <c r="DJ166" s="1"/>
      <c r="DK166" s="1"/>
      <c r="DL166" s="1"/>
      <c r="DM166" s="1"/>
      <c r="DN166" s="1"/>
      <c r="DO166" s="1"/>
      <c r="DP166" s="1"/>
      <c r="DQ166" s="1"/>
      <c r="DR166" s="1"/>
      <c r="DS166" s="1"/>
      <c r="DT166" s="1"/>
      <c r="DU166" s="1"/>
      <c r="DV166" s="1"/>
      <c r="DW166" s="1"/>
      <c r="DX166" s="1"/>
      <c r="DY166" s="1"/>
      <c r="DZ166" s="1"/>
      <c r="EA166" s="1"/>
      <c r="EB166" s="1"/>
      <c r="EC166" s="1"/>
      <c r="ED166" s="1"/>
      <c r="EE166" s="1"/>
      <c r="EF166" s="1"/>
    </row>
    <row r="167" spans="1:136" ht="15" customHeight="1" x14ac:dyDescent="0.25">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c r="AA167" s="1"/>
      <c r="AB167" s="1"/>
      <c r="AC167" s="1"/>
      <c r="AD167" s="1"/>
      <c r="AE167" s="1"/>
      <c r="AF167" s="1"/>
      <c r="AG167" s="1"/>
      <c r="AH167" s="1"/>
      <c r="AI167" s="1"/>
      <c r="AJ167" s="1"/>
      <c r="AK167" s="1"/>
      <c r="AL167" s="1"/>
      <c r="AM167" s="1"/>
      <c r="AN167" s="1"/>
      <c r="AO167" s="1"/>
      <c r="AP167" s="1"/>
      <c r="AQ167" s="1"/>
      <c r="AR167" s="1"/>
      <c r="AS167" s="1"/>
      <c r="AT167" s="1"/>
      <c r="AU167" s="1"/>
      <c r="AV167" s="1"/>
      <c r="AW167" s="1"/>
      <c r="AX167" s="1"/>
      <c r="AY167" s="1"/>
      <c r="AZ167" s="1"/>
      <c r="BA167" s="1"/>
      <c r="BB167" s="1"/>
      <c r="BC167" s="1"/>
      <c r="BD167" s="1"/>
      <c r="BE167" s="1"/>
      <c r="BF167" s="1"/>
      <c r="BG167" s="1"/>
      <c r="BH167" s="1"/>
      <c r="BI167" s="1"/>
      <c r="BJ167" s="1"/>
      <c r="BK167" s="1"/>
      <c r="BL167" s="1"/>
      <c r="BM167" s="1"/>
      <c r="BN167" s="1"/>
      <c r="BO167" s="1"/>
      <c r="BP167" s="1"/>
      <c r="BQ167" s="1"/>
      <c r="BR167" s="1"/>
      <c r="BS167" s="1"/>
      <c r="BT167" s="1"/>
      <c r="BU167" s="1"/>
      <c r="BV167" s="1"/>
      <c r="BW167" s="1"/>
      <c r="BX167" s="1"/>
      <c r="BY167" s="1"/>
      <c r="BZ167" s="1"/>
      <c r="CA167" s="1"/>
      <c r="CB167" s="1"/>
      <c r="CC167" s="1"/>
      <c r="CD167" s="1"/>
      <c r="CE167" s="1"/>
      <c r="CF167" s="1"/>
      <c r="CG167" s="1"/>
      <c r="CH167" s="1"/>
      <c r="CI167" s="1"/>
      <c r="CJ167" s="1"/>
      <c r="CK167" s="1"/>
      <c r="CL167" s="1"/>
      <c r="CM167" s="1"/>
      <c r="CN167" s="1"/>
      <c r="CO167" s="1"/>
      <c r="CP167" s="1"/>
      <c r="CQ167" s="1"/>
      <c r="CR167" s="1"/>
      <c r="CS167" s="1"/>
      <c r="CT167" s="1"/>
      <c r="CU167" s="1"/>
      <c r="CV167" s="1"/>
      <c r="CW167" s="1"/>
      <c r="CX167" s="1"/>
      <c r="CY167" s="1"/>
      <c r="CZ167" s="1"/>
      <c r="DA167" s="1"/>
      <c r="DB167" s="1"/>
      <c r="DC167" s="1"/>
      <c r="DD167" s="1"/>
      <c r="DE167" s="1"/>
      <c r="DF167" s="1"/>
      <c r="DG167" s="1"/>
      <c r="DH167" s="1"/>
      <c r="DI167" s="1"/>
      <c r="DJ167" s="1"/>
      <c r="DK167" s="1"/>
      <c r="DL167" s="1"/>
      <c r="DM167" s="1"/>
      <c r="DN167" s="1"/>
      <c r="DO167" s="1"/>
      <c r="DP167" s="1"/>
      <c r="DQ167" s="1"/>
      <c r="DR167" s="1"/>
      <c r="DS167" s="1"/>
      <c r="DT167" s="1"/>
      <c r="DU167" s="1"/>
      <c r="DV167" s="1"/>
      <c r="DW167" s="1"/>
      <c r="DX167" s="1"/>
      <c r="DY167" s="1"/>
      <c r="DZ167" s="1"/>
      <c r="EA167" s="1"/>
      <c r="EB167" s="1"/>
      <c r="EC167" s="1"/>
      <c r="ED167" s="1"/>
      <c r="EE167" s="1"/>
      <c r="EF167" s="1"/>
    </row>
    <row r="168" spans="1:136" ht="15" customHeight="1" x14ac:dyDescent="0.25">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1"/>
      <c r="AS168" s="1"/>
      <c r="AT168" s="1"/>
      <c r="AU168" s="1"/>
      <c r="AV168" s="1"/>
      <c r="AW168" s="1"/>
      <c r="AX168" s="1"/>
      <c r="AY168" s="1"/>
      <c r="AZ168" s="1"/>
      <c r="BA168" s="1"/>
      <c r="BB168" s="1"/>
      <c r="BC168" s="1"/>
      <c r="BD168" s="1"/>
      <c r="BE168" s="1"/>
      <c r="BF168" s="1"/>
      <c r="BG168" s="1"/>
      <c r="BH168" s="1"/>
      <c r="BI168" s="1"/>
      <c r="BJ168" s="1"/>
      <c r="BK168" s="1"/>
      <c r="BL168" s="1"/>
      <c r="BM168" s="1"/>
      <c r="BN168" s="1"/>
      <c r="BO168" s="1"/>
      <c r="BP168" s="1"/>
      <c r="BQ168" s="1"/>
      <c r="BR168" s="1"/>
      <c r="BS168" s="1"/>
      <c r="BT168" s="1"/>
      <c r="BU168" s="1"/>
      <c r="BV168" s="1"/>
      <c r="BW168" s="1"/>
      <c r="BX168" s="1"/>
      <c r="BY168" s="1"/>
      <c r="BZ168" s="1"/>
      <c r="CA168" s="1"/>
      <c r="CB168" s="1"/>
      <c r="CC168" s="1"/>
      <c r="CD168" s="1"/>
      <c r="CE168" s="1"/>
      <c r="CF168" s="1"/>
      <c r="CG168" s="1"/>
      <c r="CH168" s="1"/>
      <c r="CI168" s="1"/>
      <c r="CJ168" s="1"/>
      <c r="CK168" s="1"/>
      <c r="CL168" s="1"/>
      <c r="CM168" s="1"/>
      <c r="CN168" s="1"/>
      <c r="CO168" s="1"/>
      <c r="CP168" s="1"/>
      <c r="CQ168" s="1"/>
      <c r="CR168" s="1"/>
      <c r="CS168" s="1"/>
      <c r="CT168" s="1"/>
      <c r="CU168" s="1"/>
      <c r="CV168" s="1"/>
      <c r="CW168" s="1"/>
      <c r="CX168" s="1"/>
      <c r="CY168" s="1"/>
      <c r="CZ168" s="1"/>
      <c r="DA168" s="1"/>
      <c r="DB168" s="1"/>
      <c r="DC168" s="1"/>
      <c r="DD168" s="1"/>
      <c r="DE168" s="1"/>
      <c r="DF168" s="1"/>
      <c r="DG168" s="1"/>
      <c r="DH168" s="1"/>
      <c r="DI168" s="1"/>
      <c r="DJ168" s="1"/>
      <c r="DK168" s="1"/>
      <c r="DL168" s="1"/>
      <c r="DM168" s="1"/>
      <c r="DN168" s="1"/>
      <c r="DO168" s="1"/>
      <c r="DP168" s="1"/>
      <c r="DQ168" s="1"/>
      <c r="DR168" s="1"/>
      <c r="DS168" s="1"/>
      <c r="DT168" s="1"/>
      <c r="DU168" s="1"/>
      <c r="DV168" s="1"/>
      <c r="DW168" s="1"/>
      <c r="DX168" s="1"/>
      <c r="DY168" s="1"/>
      <c r="DZ168" s="1"/>
      <c r="EA168" s="1"/>
      <c r="EB168" s="1"/>
      <c r="EC168" s="1"/>
      <c r="ED168" s="1"/>
      <c r="EE168" s="1"/>
      <c r="EF168" s="1"/>
    </row>
    <row r="169" spans="1:136" ht="15" customHeight="1" x14ac:dyDescent="0.25">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1"/>
      <c r="AS169" s="1"/>
      <c r="AT169" s="1"/>
      <c r="AU169" s="1"/>
      <c r="AV169" s="1"/>
      <c r="AW169" s="1"/>
      <c r="AX169" s="1"/>
      <c r="AY169" s="1"/>
      <c r="AZ169" s="1"/>
      <c r="BA169" s="1"/>
      <c r="BB169" s="1"/>
      <c r="BC169" s="1"/>
      <c r="BD169" s="1"/>
      <c r="BE169" s="1"/>
      <c r="BF169" s="1"/>
      <c r="BG169" s="1"/>
      <c r="BH169" s="1"/>
      <c r="BI169" s="1"/>
      <c r="BJ169" s="1"/>
      <c r="BK169" s="1"/>
      <c r="BL169" s="1"/>
      <c r="BM169" s="1"/>
      <c r="BN169" s="1"/>
      <c r="BO169" s="1"/>
      <c r="BP169" s="1"/>
      <c r="BQ169" s="1"/>
      <c r="BR169" s="1"/>
      <c r="BS169" s="1"/>
      <c r="BT169" s="1"/>
      <c r="BU169" s="1"/>
      <c r="BV169" s="1"/>
      <c r="BW169" s="1"/>
      <c r="BX169" s="1"/>
      <c r="BY169" s="1"/>
      <c r="BZ169" s="1"/>
      <c r="CA169" s="1"/>
      <c r="CB169" s="1"/>
      <c r="CC169" s="1"/>
      <c r="CD169" s="1"/>
      <c r="CE169" s="1"/>
      <c r="CF169" s="1"/>
      <c r="CG169" s="1"/>
      <c r="CH169" s="1"/>
      <c r="CI169" s="1"/>
      <c r="CJ169" s="1"/>
      <c r="CK169" s="1"/>
      <c r="CL169" s="1"/>
      <c r="CM169" s="1"/>
      <c r="CN169" s="1"/>
      <c r="CO169" s="1"/>
      <c r="CP169" s="1"/>
      <c r="CQ169" s="1"/>
      <c r="CR169" s="1"/>
      <c r="CS169" s="1"/>
      <c r="CT169" s="1"/>
      <c r="CU169" s="1"/>
      <c r="CV169" s="1"/>
      <c r="CW169" s="1"/>
      <c r="CX169" s="1"/>
      <c r="CY169" s="1"/>
      <c r="CZ169" s="1"/>
      <c r="DA169" s="1"/>
      <c r="DB169" s="1"/>
      <c r="DC169" s="1"/>
      <c r="DD169" s="1"/>
      <c r="DE169" s="1"/>
      <c r="DF169" s="1"/>
      <c r="DG169" s="1"/>
      <c r="DH169" s="1"/>
      <c r="DI169" s="1"/>
      <c r="DJ169" s="1"/>
      <c r="DK169" s="1"/>
      <c r="DL169" s="1"/>
      <c r="DM169" s="1"/>
      <c r="DN169" s="1"/>
      <c r="DO169" s="1"/>
      <c r="DP169" s="1"/>
      <c r="DQ169" s="1"/>
      <c r="DR169" s="1"/>
      <c r="DS169" s="1"/>
      <c r="DT169" s="1"/>
      <c r="DU169" s="1"/>
      <c r="DV169" s="1"/>
      <c r="DW169" s="1"/>
      <c r="DX169" s="1"/>
      <c r="DY169" s="1"/>
      <c r="DZ169" s="1"/>
      <c r="EA169" s="1"/>
      <c r="EB169" s="1"/>
      <c r="EC169" s="1"/>
      <c r="ED169" s="1"/>
      <c r="EE169" s="1"/>
      <c r="EF169" s="1"/>
    </row>
    <row r="170" spans="1:136" ht="15" customHeight="1" x14ac:dyDescent="0.25">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1"/>
      <c r="AS170" s="1"/>
      <c r="AT170" s="1"/>
      <c r="AU170" s="1"/>
      <c r="AV170" s="1"/>
      <c r="AW170" s="1"/>
      <c r="AX170" s="1"/>
      <c r="AY170" s="1"/>
      <c r="AZ170" s="1"/>
      <c r="BA170" s="1"/>
      <c r="BB170" s="1"/>
      <c r="BC170" s="1"/>
      <c r="BD170" s="1"/>
      <c r="BE170" s="1"/>
      <c r="BF170" s="1"/>
      <c r="BG170" s="1"/>
      <c r="BH170" s="1"/>
      <c r="BI170" s="1"/>
      <c r="BJ170" s="1"/>
      <c r="BK170" s="1"/>
      <c r="BL170" s="1"/>
      <c r="BM170" s="1"/>
      <c r="BN170" s="1"/>
      <c r="BO170" s="1"/>
      <c r="BP170" s="1"/>
      <c r="BQ170" s="1"/>
      <c r="BR170" s="1"/>
      <c r="BS170" s="1"/>
      <c r="BT170" s="1"/>
      <c r="BU170" s="1"/>
      <c r="BV170" s="1"/>
      <c r="BW170" s="1"/>
      <c r="BX170" s="1"/>
      <c r="BY170" s="1"/>
      <c r="BZ170" s="1"/>
      <c r="CA170" s="1"/>
      <c r="CB170" s="1"/>
      <c r="CC170" s="1"/>
      <c r="CD170" s="1"/>
      <c r="CE170" s="1"/>
      <c r="CF170" s="1"/>
      <c r="CG170" s="1"/>
      <c r="CH170" s="1"/>
      <c r="CI170" s="1"/>
      <c r="CJ170" s="1"/>
      <c r="CK170" s="1"/>
      <c r="CL170" s="1"/>
      <c r="CM170" s="1"/>
      <c r="CN170" s="1"/>
      <c r="CO170" s="1"/>
      <c r="CP170" s="1"/>
      <c r="CQ170" s="1"/>
      <c r="CR170" s="1"/>
      <c r="CS170" s="1"/>
      <c r="CT170" s="1"/>
      <c r="CU170" s="1"/>
      <c r="CV170" s="1"/>
      <c r="CW170" s="1"/>
      <c r="CX170" s="1"/>
      <c r="CY170" s="1"/>
      <c r="CZ170" s="1"/>
      <c r="DA170" s="1"/>
      <c r="DB170" s="1"/>
      <c r="DC170" s="1"/>
      <c r="DD170" s="1"/>
      <c r="DE170" s="1"/>
      <c r="DF170" s="1"/>
      <c r="DG170" s="1"/>
      <c r="DH170" s="1"/>
      <c r="DI170" s="1"/>
      <c r="DJ170" s="1"/>
      <c r="DK170" s="1"/>
      <c r="DL170" s="1"/>
      <c r="DM170" s="1"/>
      <c r="DN170" s="1"/>
      <c r="DO170" s="1"/>
      <c r="DP170" s="1"/>
      <c r="DQ170" s="1"/>
      <c r="DR170" s="1"/>
      <c r="DS170" s="1"/>
      <c r="DT170" s="1"/>
      <c r="DU170" s="1"/>
      <c r="DV170" s="1"/>
      <c r="DW170" s="1"/>
      <c r="DX170" s="1"/>
      <c r="DY170" s="1"/>
      <c r="DZ170" s="1"/>
      <c r="EA170" s="1"/>
      <c r="EB170" s="1"/>
      <c r="EC170" s="1"/>
      <c r="ED170" s="1"/>
      <c r="EE170" s="1"/>
      <c r="EF170" s="1"/>
    </row>
    <row r="171" spans="1:136" ht="15" customHeight="1" x14ac:dyDescent="0.25">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1"/>
      <c r="AS171" s="1"/>
      <c r="AT171" s="1"/>
      <c r="AU171" s="1"/>
      <c r="AV171" s="1"/>
      <c r="AW171" s="1"/>
      <c r="AX171" s="1"/>
      <c r="AY171" s="1"/>
      <c r="AZ171" s="1"/>
      <c r="BA171" s="1"/>
      <c r="BB171" s="1"/>
      <c r="BC171" s="1"/>
      <c r="BD171" s="1"/>
      <c r="BE171" s="1"/>
      <c r="BF171" s="1"/>
      <c r="BG171" s="1"/>
      <c r="BH171" s="1"/>
      <c r="BI171" s="1"/>
      <c r="BJ171" s="1"/>
      <c r="BK171" s="1"/>
      <c r="BL171" s="1"/>
      <c r="BM171" s="1"/>
      <c r="BN171" s="1"/>
      <c r="BO171" s="1"/>
      <c r="BP171" s="1"/>
      <c r="BQ171" s="1"/>
      <c r="BR171" s="1"/>
      <c r="BS171" s="1"/>
      <c r="BT171" s="1"/>
      <c r="BU171" s="1"/>
      <c r="BV171" s="1"/>
      <c r="BW171" s="1"/>
      <c r="BX171" s="1"/>
      <c r="BY171" s="1"/>
      <c r="BZ171" s="1"/>
      <c r="CA171" s="1"/>
      <c r="CB171" s="1"/>
      <c r="CC171" s="1"/>
      <c r="CD171" s="1"/>
      <c r="CE171" s="1"/>
      <c r="CF171" s="1"/>
      <c r="CG171" s="1"/>
      <c r="CH171" s="1"/>
      <c r="CI171" s="1"/>
      <c r="CJ171" s="1"/>
      <c r="CK171" s="1"/>
      <c r="CL171" s="1"/>
      <c r="CM171" s="1"/>
      <c r="CN171" s="1"/>
      <c r="CO171" s="1"/>
      <c r="CP171" s="1"/>
      <c r="CQ171" s="1"/>
      <c r="CR171" s="1"/>
      <c r="CS171" s="1"/>
      <c r="CT171" s="1"/>
      <c r="CU171" s="1"/>
      <c r="CV171" s="1"/>
      <c r="CW171" s="1"/>
      <c r="CX171" s="1"/>
      <c r="CY171" s="1"/>
      <c r="CZ171" s="1"/>
      <c r="DA171" s="1"/>
      <c r="DB171" s="1"/>
      <c r="DC171" s="1"/>
      <c r="DD171" s="1"/>
      <c r="DE171" s="1"/>
      <c r="DF171" s="1"/>
      <c r="DG171" s="1"/>
      <c r="DH171" s="1"/>
      <c r="DI171" s="1"/>
      <c r="DJ171" s="1"/>
      <c r="DK171" s="1"/>
      <c r="DL171" s="1"/>
      <c r="DM171" s="1"/>
      <c r="DN171" s="1"/>
      <c r="DO171" s="1"/>
      <c r="DP171" s="1"/>
      <c r="DQ171" s="1"/>
      <c r="DR171" s="1"/>
      <c r="DS171" s="1"/>
      <c r="DT171" s="1"/>
      <c r="DU171" s="1"/>
      <c r="DV171" s="1"/>
      <c r="DW171" s="1"/>
      <c r="DX171" s="1"/>
      <c r="DY171" s="1"/>
      <c r="DZ171" s="1"/>
      <c r="EA171" s="1"/>
      <c r="EB171" s="1"/>
      <c r="EC171" s="1"/>
      <c r="ED171" s="1"/>
      <c r="EE171" s="1"/>
      <c r="EF171" s="1"/>
    </row>
    <row r="172" spans="1:136" ht="15" customHeight="1" x14ac:dyDescent="0.25">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1"/>
      <c r="AS172" s="1"/>
      <c r="AT172" s="1"/>
      <c r="AU172" s="1"/>
      <c r="AV172" s="1"/>
      <c r="AW172" s="1"/>
      <c r="AX172" s="1"/>
      <c r="AY172" s="1"/>
      <c r="AZ172" s="1"/>
      <c r="BA172" s="1"/>
      <c r="BB172" s="1"/>
      <c r="BC172" s="1"/>
      <c r="BD172" s="1"/>
      <c r="BE172" s="1"/>
      <c r="BF172" s="1"/>
      <c r="BG172" s="1"/>
      <c r="BH172" s="1"/>
      <c r="BI172" s="1"/>
      <c r="BJ172" s="1"/>
      <c r="BK172" s="1"/>
      <c r="BL172" s="1"/>
      <c r="BM172" s="1"/>
      <c r="BN172" s="1"/>
      <c r="BO172" s="1"/>
      <c r="BP172" s="1"/>
      <c r="BQ172" s="1"/>
      <c r="BR172" s="1"/>
      <c r="BS172" s="1"/>
      <c r="BT172" s="1"/>
      <c r="BU172" s="1"/>
      <c r="BV172" s="1"/>
      <c r="BW172" s="1"/>
      <c r="BX172" s="1"/>
      <c r="BY172" s="1"/>
      <c r="BZ172" s="1"/>
      <c r="CA172" s="1"/>
      <c r="CB172" s="1"/>
      <c r="CC172" s="1"/>
      <c r="CD172" s="1"/>
      <c r="CE172" s="1"/>
      <c r="CF172" s="1"/>
      <c r="CG172" s="1"/>
      <c r="CH172" s="1"/>
      <c r="CI172" s="1"/>
      <c r="CJ172" s="1"/>
      <c r="CK172" s="1"/>
      <c r="CL172" s="1"/>
      <c r="CM172" s="1"/>
      <c r="CN172" s="1"/>
      <c r="CO172" s="1"/>
      <c r="CP172" s="1"/>
      <c r="CQ172" s="1"/>
      <c r="CR172" s="1"/>
      <c r="CS172" s="1"/>
      <c r="CT172" s="1"/>
      <c r="CU172" s="1"/>
      <c r="CV172" s="1"/>
      <c r="CW172" s="1"/>
      <c r="CX172" s="1"/>
      <c r="CY172" s="1"/>
      <c r="CZ172" s="1"/>
      <c r="DA172" s="1"/>
      <c r="DB172" s="1"/>
      <c r="DC172" s="1"/>
      <c r="DD172" s="1"/>
      <c r="DE172" s="1"/>
      <c r="DF172" s="1"/>
      <c r="DG172" s="1"/>
      <c r="DH172" s="1"/>
      <c r="DI172" s="1"/>
      <c r="DJ172" s="1"/>
      <c r="DK172" s="1"/>
      <c r="DL172" s="1"/>
      <c r="DM172" s="1"/>
      <c r="DN172" s="1"/>
      <c r="DO172" s="1"/>
      <c r="DP172" s="1"/>
      <c r="DQ172" s="1"/>
      <c r="DR172" s="1"/>
      <c r="DS172" s="1"/>
      <c r="DT172" s="1"/>
      <c r="DU172" s="1"/>
      <c r="DV172" s="1"/>
      <c r="DW172" s="1"/>
      <c r="DX172" s="1"/>
      <c r="DY172" s="1"/>
      <c r="DZ172" s="1"/>
      <c r="EA172" s="1"/>
      <c r="EB172" s="1"/>
      <c r="EC172" s="1"/>
      <c r="ED172" s="1"/>
      <c r="EE172" s="1"/>
      <c r="EF172" s="1"/>
    </row>
    <row r="173" spans="1:136" ht="15" customHeight="1" x14ac:dyDescent="0.25">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1"/>
      <c r="AS173" s="1"/>
      <c r="AT173" s="1"/>
      <c r="AU173" s="1"/>
      <c r="AV173" s="1"/>
      <c r="AW173" s="1"/>
      <c r="AX173" s="1"/>
      <c r="AY173" s="1"/>
      <c r="AZ173" s="1"/>
      <c r="BA173" s="1"/>
      <c r="BB173" s="1"/>
      <c r="BC173" s="1"/>
      <c r="BD173" s="1"/>
      <c r="BE173" s="1"/>
      <c r="BF173" s="1"/>
      <c r="BG173" s="1"/>
      <c r="BH173" s="1"/>
      <c r="BI173" s="1"/>
      <c r="BJ173" s="1"/>
      <c r="BK173" s="1"/>
      <c r="BL173" s="1"/>
      <c r="BM173" s="1"/>
      <c r="BN173" s="1"/>
      <c r="BO173" s="1"/>
      <c r="BP173" s="1"/>
      <c r="BQ173" s="1"/>
      <c r="BR173" s="1"/>
      <c r="BS173" s="1"/>
      <c r="BT173" s="1"/>
      <c r="BU173" s="1"/>
      <c r="BV173" s="1"/>
      <c r="BW173" s="1"/>
      <c r="BX173" s="1"/>
      <c r="BY173" s="1"/>
      <c r="BZ173" s="1"/>
      <c r="CA173" s="1"/>
      <c r="CB173" s="1"/>
      <c r="CC173" s="1"/>
      <c r="CD173" s="1"/>
      <c r="CE173" s="1"/>
      <c r="CF173" s="1"/>
      <c r="CG173" s="1"/>
      <c r="CH173" s="1"/>
      <c r="CI173" s="1"/>
      <c r="CJ173" s="1"/>
      <c r="CK173" s="1"/>
      <c r="CL173" s="1"/>
      <c r="CM173" s="1"/>
      <c r="CN173" s="1"/>
      <c r="CO173" s="1"/>
      <c r="CP173" s="1"/>
      <c r="CQ173" s="1"/>
      <c r="CR173" s="1"/>
      <c r="CS173" s="1"/>
      <c r="CT173" s="1"/>
      <c r="CU173" s="1"/>
      <c r="CV173" s="1"/>
      <c r="CW173" s="1"/>
      <c r="CX173" s="1"/>
      <c r="CY173" s="1"/>
      <c r="CZ173" s="1"/>
      <c r="DA173" s="1"/>
      <c r="DB173" s="1"/>
      <c r="DC173" s="1"/>
      <c r="DD173" s="1"/>
      <c r="DE173" s="1"/>
      <c r="DF173" s="1"/>
      <c r="DG173" s="1"/>
      <c r="DH173" s="1"/>
      <c r="DI173" s="1"/>
      <c r="DJ173" s="1"/>
      <c r="DK173" s="1"/>
      <c r="DL173" s="1"/>
      <c r="DM173" s="1"/>
      <c r="DN173" s="1"/>
      <c r="DO173" s="1"/>
      <c r="DP173" s="1"/>
      <c r="DQ173" s="1"/>
      <c r="DR173" s="1"/>
      <c r="DS173" s="1"/>
      <c r="DT173" s="1"/>
      <c r="DU173" s="1"/>
      <c r="DV173" s="1"/>
      <c r="DW173" s="1"/>
      <c r="DX173" s="1"/>
      <c r="DY173" s="1"/>
      <c r="DZ173" s="1"/>
      <c r="EA173" s="1"/>
      <c r="EB173" s="1"/>
      <c r="EC173" s="1"/>
      <c r="ED173" s="1"/>
      <c r="EE173" s="1"/>
      <c r="EF173" s="1"/>
    </row>
    <row r="174" spans="1:136" ht="15" customHeight="1" x14ac:dyDescent="0.25">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1"/>
      <c r="AS174" s="1"/>
      <c r="AT174" s="1"/>
      <c r="AU174" s="1"/>
      <c r="AV174" s="1"/>
      <c r="AW174" s="1"/>
      <c r="AX174" s="1"/>
      <c r="AY174" s="1"/>
      <c r="AZ174" s="1"/>
      <c r="BA174" s="1"/>
      <c r="BB174" s="1"/>
      <c r="BC174" s="1"/>
      <c r="BD174" s="1"/>
      <c r="BE174" s="1"/>
      <c r="BF174" s="1"/>
      <c r="BG174" s="1"/>
      <c r="BH174" s="1"/>
      <c r="BI174" s="1"/>
      <c r="BJ174" s="1"/>
      <c r="BK174" s="1"/>
      <c r="BL174" s="1"/>
      <c r="BM174" s="1"/>
      <c r="BN174" s="1"/>
      <c r="BO174" s="1"/>
      <c r="BP174" s="1"/>
      <c r="BQ174" s="1"/>
      <c r="BR174" s="1"/>
      <c r="BS174" s="1"/>
      <c r="BT174" s="1"/>
      <c r="BU174" s="1"/>
      <c r="BV174" s="1"/>
      <c r="BW174" s="1"/>
      <c r="BX174" s="1"/>
      <c r="BY174" s="1"/>
      <c r="BZ174" s="1"/>
      <c r="CA174" s="1"/>
      <c r="CB174" s="1"/>
      <c r="CC174" s="1"/>
      <c r="CD174" s="1"/>
      <c r="CE174" s="1"/>
      <c r="CF174" s="1"/>
      <c r="CG174" s="1"/>
      <c r="CH174" s="1"/>
      <c r="CI174" s="1"/>
      <c r="CJ174" s="1"/>
      <c r="CK174" s="1"/>
      <c r="CL174" s="1"/>
      <c r="CM174" s="1"/>
      <c r="CN174" s="1"/>
      <c r="CO174" s="1"/>
      <c r="CP174" s="1"/>
      <c r="CQ174" s="1"/>
      <c r="CR174" s="1"/>
      <c r="CS174" s="1"/>
      <c r="CT174" s="1"/>
      <c r="CU174" s="1"/>
      <c r="CV174" s="1"/>
      <c r="CW174" s="1"/>
      <c r="CX174" s="1"/>
      <c r="CY174" s="1"/>
      <c r="CZ174" s="1"/>
      <c r="DA174" s="1"/>
      <c r="DB174" s="1"/>
      <c r="DC174" s="1"/>
      <c r="DD174" s="1"/>
      <c r="DE174" s="1"/>
      <c r="DF174" s="1"/>
      <c r="DG174" s="1"/>
      <c r="DH174" s="1"/>
      <c r="DI174" s="1"/>
      <c r="DJ174" s="1"/>
      <c r="DK174" s="1"/>
      <c r="DL174" s="1"/>
      <c r="DM174" s="1"/>
      <c r="DN174" s="1"/>
      <c r="DO174" s="1"/>
      <c r="DP174" s="1"/>
      <c r="DQ174" s="1"/>
      <c r="DR174" s="1"/>
      <c r="DS174" s="1"/>
      <c r="DT174" s="1"/>
      <c r="DU174" s="1"/>
      <c r="DV174" s="1"/>
      <c r="DW174" s="1"/>
      <c r="DX174" s="1"/>
      <c r="DY174" s="1"/>
      <c r="DZ174" s="1"/>
      <c r="EA174" s="1"/>
      <c r="EB174" s="1"/>
      <c r="EC174" s="1"/>
      <c r="ED174" s="1"/>
      <c r="EE174" s="1"/>
      <c r="EF174" s="1"/>
    </row>
    <row r="175" spans="1:136" ht="15" customHeight="1" x14ac:dyDescent="0.25">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1"/>
      <c r="AS175" s="1"/>
      <c r="AT175" s="1"/>
      <c r="AU175" s="1"/>
      <c r="AV175" s="1"/>
      <c r="AW175" s="1"/>
      <c r="AX175" s="1"/>
      <c r="AY175" s="1"/>
      <c r="AZ175" s="1"/>
      <c r="BA175" s="1"/>
      <c r="BB175" s="1"/>
      <c r="BC175" s="1"/>
      <c r="BD175" s="1"/>
      <c r="BE175" s="1"/>
      <c r="BF175" s="1"/>
      <c r="BG175" s="1"/>
      <c r="BH175" s="1"/>
      <c r="BI175" s="1"/>
      <c r="BJ175" s="1"/>
      <c r="BK175" s="1"/>
      <c r="BL175" s="1"/>
      <c r="BM175" s="1"/>
      <c r="BN175" s="1"/>
      <c r="BO175" s="1"/>
      <c r="BP175" s="1"/>
      <c r="BQ175" s="1"/>
      <c r="BR175" s="1"/>
      <c r="BS175" s="1"/>
      <c r="BT175" s="1"/>
      <c r="BU175" s="1"/>
      <c r="BV175" s="1"/>
      <c r="BW175" s="1"/>
      <c r="BX175" s="1"/>
      <c r="BY175" s="1"/>
      <c r="BZ175" s="1"/>
      <c r="CA175" s="1"/>
      <c r="CB175" s="1"/>
      <c r="CC175" s="1"/>
      <c r="CD175" s="1"/>
      <c r="CE175" s="1"/>
      <c r="CF175" s="1"/>
      <c r="CG175" s="1"/>
      <c r="CH175" s="1"/>
      <c r="CI175" s="1"/>
      <c r="CJ175" s="1"/>
      <c r="CK175" s="1"/>
      <c r="CL175" s="1"/>
      <c r="CM175" s="1"/>
      <c r="CN175" s="1"/>
      <c r="CO175" s="1"/>
      <c r="CP175" s="1"/>
      <c r="CQ175" s="1"/>
      <c r="CR175" s="1"/>
      <c r="CS175" s="1"/>
      <c r="CT175" s="1"/>
      <c r="CU175" s="1"/>
      <c r="CV175" s="1"/>
      <c r="CW175" s="1"/>
      <c r="CX175" s="1"/>
      <c r="CY175" s="1"/>
      <c r="CZ175" s="1"/>
      <c r="DA175" s="1"/>
      <c r="DB175" s="1"/>
      <c r="DC175" s="1"/>
      <c r="DD175" s="1"/>
      <c r="DE175" s="1"/>
      <c r="DF175" s="1"/>
      <c r="DG175" s="1"/>
      <c r="DH175" s="1"/>
      <c r="DI175" s="1"/>
      <c r="DJ175" s="1"/>
      <c r="DK175" s="1"/>
      <c r="DL175" s="1"/>
      <c r="DM175" s="1"/>
      <c r="DN175" s="1"/>
      <c r="DO175" s="1"/>
      <c r="DP175" s="1"/>
      <c r="DQ175" s="1"/>
      <c r="DR175" s="1"/>
      <c r="DS175" s="1"/>
      <c r="DT175" s="1"/>
      <c r="DU175" s="1"/>
      <c r="DV175" s="1"/>
      <c r="DW175" s="1"/>
      <c r="DX175" s="1"/>
      <c r="DY175" s="1"/>
      <c r="DZ175" s="1"/>
      <c r="EA175" s="1"/>
      <c r="EB175" s="1"/>
      <c r="EC175" s="1"/>
      <c r="ED175" s="1"/>
      <c r="EE175" s="1"/>
      <c r="EF175" s="1"/>
    </row>
    <row r="176" spans="1:136" ht="15" customHeight="1" x14ac:dyDescent="0.25">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1"/>
      <c r="AS176" s="1"/>
      <c r="AT176" s="1"/>
      <c r="AU176" s="1"/>
      <c r="AV176" s="1"/>
      <c r="AW176" s="1"/>
      <c r="AX176" s="1"/>
      <c r="AY176" s="1"/>
      <c r="AZ176" s="1"/>
      <c r="BA176" s="1"/>
      <c r="BB176" s="1"/>
      <c r="BC176" s="1"/>
      <c r="BD176" s="1"/>
      <c r="BE176" s="1"/>
      <c r="BF176" s="1"/>
      <c r="BG176" s="1"/>
      <c r="BH176" s="1"/>
      <c r="BI176" s="1"/>
      <c r="BJ176" s="1"/>
      <c r="BK176" s="1"/>
      <c r="BL176" s="1"/>
      <c r="BM176" s="1"/>
      <c r="BN176" s="1"/>
      <c r="BO176" s="1"/>
      <c r="BP176" s="1"/>
      <c r="BQ176" s="1"/>
      <c r="BR176" s="1"/>
      <c r="BS176" s="1"/>
      <c r="BT176" s="1"/>
      <c r="BU176" s="1"/>
      <c r="BV176" s="1"/>
      <c r="BW176" s="1"/>
      <c r="BX176" s="1"/>
      <c r="BY176" s="1"/>
      <c r="BZ176" s="1"/>
      <c r="CA176" s="1"/>
      <c r="CB176" s="1"/>
      <c r="CC176" s="1"/>
      <c r="CD176" s="1"/>
      <c r="CE176" s="1"/>
      <c r="CF176" s="1"/>
      <c r="CG176" s="1"/>
      <c r="CH176" s="1"/>
      <c r="CI176" s="1"/>
      <c r="CJ176" s="1"/>
      <c r="CK176" s="1"/>
      <c r="CL176" s="1"/>
      <c r="CM176" s="1"/>
      <c r="CN176" s="1"/>
      <c r="CO176" s="1"/>
      <c r="CP176" s="1"/>
      <c r="CQ176" s="1"/>
      <c r="CR176" s="1"/>
      <c r="CS176" s="1"/>
      <c r="CT176" s="1"/>
      <c r="CU176" s="1"/>
      <c r="CV176" s="1"/>
      <c r="CW176" s="1"/>
      <c r="CX176" s="1"/>
      <c r="CY176" s="1"/>
      <c r="CZ176" s="1"/>
      <c r="DA176" s="1"/>
      <c r="DB176" s="1"/>
      <c r="DC176" s="1"/>
      <c r="DD176" s="1"/>
      <c r="DE176" s="1"/>
      <c r="DF176" s="1"/>
      <c r="DG176" s="1"/>
      <c r="DH176" s="1"/>
      <c r="DI176" s="1"/>
      <c r="DJ176" s="1"/>
      <c r="DK176" s="1"/>
      <c r="DL176" s="1"/>
      <c r="DM176" s="1"/>
      <c r="DN176" s="1"/>
      <c r="DO176" s="1"/>
      <c r="DP176" s="1"/>
      <c r="DQ176" s="1"/>
      <c r="DR176" s="1"/>
      <c r="DS176" s="1"/>
      <c r="DT176" s="1"/>
      <c r="DU176" s="1"/>
      <c r="DV176" s="1"/>
      <c r="DW176" s="1"/>
      <c r="DX176" s="1"/>
      <c r="DY176" s="1"/>
      <c r="DZ176" s="1"/>
      <c r="EA176" s="1"/>
      <c r="EB176" s="1"/>
      <c r="EC176" s="1"/>
      <c r="ED176" s="1"/>
      <c r="EE176" s="1"/>
      <c r="EF176" s="1"/>
    </row>
    <row r="177" spans="1:136" ht="15" customHeight="1" x14ac:dyDescent="0.25">
      <c r="A177" s="1"/>
      <c r="B177" s="1"/>
      <c r="C177" s="1"/>
      <c r="D177" s="1"/>
      <c r="E177" s="1"/>
      <c r="F177" s="1"/>
      <c r="G177" s="1"/>
      <c r="H177" s="1"/>
      <c r="I177" s="1"/>
      <c r="J177" s="1"/>
      <c r="K177" s="1"/>
      <c r="L177" s="1"/>
      <c r="M177" s="1"/>
      <c r="N177" s="1"/>
      <c r="O177" s="1"/>
      <c r="P177" s="1"/>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1"/>
      <c r="AS177" s="1"/>
      <c r="AT177" s="1"/>
      <c r="AU177" s="1"/>
      <c r="AV177" s="1"/>
      <c r="AW177" s="1"/>
      <c r="AX177" s="1"/>
      <c r="AY177" s="1"/>
      <c r="AZ177" s="1"/>
      <c r="BA177" s="1"/>
      <c r="BB177" s="1"/>
      <c r="BC177" s="1"/>
      <c r="BD177" s="1"/>
      <c r="BE177" s="1"/>
      <c r="BF177" s="1"/>
      <c r="BG177" s="1"/>
      <c r="BH177" s="1"/>
      <c r="BI177" s="1"/>
      <c r="BJ177" s="1"/>
      <c r="BK177" s="1"/>
      <c r="BL177" s="1"/>
      <c r="BM177" s="1"/>
      <c r="BN177" s="1"/>
      <c r="BO177" s="1"/>
      <c r="BP177" s="1"/>
      <c r="BQ177" s="1"/>
      <c r="BR177" s="1"/>
      <c r="BS177" s="1"/>
      <c r="BT177" s="1"/>
      <c r="BU177" s="1"/>
      <c r="BV177" s="1"/>
      <c r="BW177" s="1"/>
      <c r="BX177" s="1"/>
      <c r="BY177" s="1"/>
      <c r="BZ177" s="1"/>
      <c r="CA177" s="1"/>
      <c r="CB177" s="1"/>
      <c r="CC177" s="1"/>
      <c r="CD177" s="1"/>
      <c r="CE177" s="1"/>
      <c r="CF177" s="1"/>
      <c r="CG177" s="1"/>
      <c r="CH177" s="1"/>
      <c r="CI177" s="1"/>
      <c r="CJ177" s="1"/>
      <c r="CK177" s="1"/>
      <c r="CL177" s="1"/>
      <c r="CM177" s="1"/>
      <c r="CN177" s="1"/>
      <c r="CO177" s="1"/>
      <c r="CP177" s="1"/>
      <c r="CQ177" s="1"/>
      <c r="CR177" s="1"/>
      <c r="CS177" s="1"/>
      <c r="CT177" s="1"/>
      <c r="CU177" s="1"/>
      <c r="CV177" s="1"/>
      <c r="CW177" s="1"/>
      <c r="CX177" s="1"/>
      <c r="CY177" s="1"/>
      <c r="CZ177" s="1"/>
      <c r="DA177" s="1"/>
      <c r="DB177" s="1"/>
      <c r="DC177" s="1"/>
      <c r="DD177" s="1"/>
      <c r="DE177" s="1"/>
      <c r="DF177" s="1"/>
      <c r="DG177" s="1"/>
      <c r="DH177" s="1"/>
      <c r="DI177" s="1"/>
      <c r="DJ177" s="1"/>
      <c r="DK177" s="1"/>
      <c r="DL177" s="1"/>
      <c r="DM177" s="1"/>
      <c r="DN177" s="1"/>
      <c r="DO177" s="1"/>
      <c r="DP177" s="1"/>
      <c r="DQ177" s="1"/>
      <c r="DR177" s="1"/>
      <c r="DS177" s="1"/>
      <c r="DT177" s="1"/>
      <c r="DU177" s="1"/>
      <c r="DV177" s="1"/>
      <c r="DW177" s="1"/>
      <c r="DX177" s="1"/>
      <c r="DY177" s="1"/>
      <c r="DZ177" s="1"/>
      <c r="EA177" s="1"/>
      <c r="EB177" s="1"/>
      <c r="EC177" s="1"/>
      <c r="ED177" s="1"/>
      <c r="EE177" s="1"/>
      <c r="EF177" s="1"/>
    </row>
    <row r="178" spans="1:136" ht="15" customHeight="1" x14ac:dyDescent="0.25">
      <c r="A178" s="1"/>
      <c r="B178" s="1"/>
      <c r="C178" s="1"/>
      <c r="D178" s="1"/>
      <c r="E178" s="1"/>
      <c r="F178" s="1"/>
      <c r="G178" s="1"/>
      <c r="H178" s="1"/>
      <c r="I178" s="1"/>
      <c r="J178" s="1"/>
      <c r="K178" s="1"/>
      <c r="L178" s="1"/>
      <c r="M178" s="1"/>
      <c r="N178" s="1"/>
      <c r="O178" s="1"/>
      <c r="P178" s="1"/>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1"/>
      <c r="AS178" s="1"/>
      <c r="AT178" s="1"/>
      <c r="AU178" s="1"/>
      <c r="AV178" s="1"/>
      <c r="AW178" s="1"/>
      <c r="AX178" s="1"/>
      <c r="AY178" s="1"/>
      <c r="AZ178" s="1"/>
      <c r="BA178" s="1"/>
      <c r="BB178" s="1"/>
      <c r="BC178" s="1"/>
      <c r="BD178" s="1"/>
      <c r="BE178" s="1"/>
      <c r="BF178" s="1"/>
      <c r="BG178" s="1"/>
      <c r="BH178" s="1"/>
      <c r="BI178" s="1"/>
      <c r="BJ178" s="1"/>
      <c r="BK178" s="1"/>
      <c r="BL178" s="1"/>
      <c r="BM178" s="1"/>
      <c r="BN178" s="1"/>
      <c r="BO178" s="1"/>
      <c r="BP178" s="1"/>
      <c r="BQ178" s="1"/>
      <c r="BR178" s="1"/>
      <c r="BS178" s="1"/>
      <c r="BT178" s="1"/>
      <c r="BU178" s="1"/>
      <c r="BV178" s="1"/>
      <c r="BW178" s="1"/>
      <c r="BX178" s="1"/>
      <c r="BY178" s="1"/>
      <c r="BZ178" s="1"/>
      <c r="CA178" s="1"/>
      <c r="CB178" s="1"/>
      <c r="CC178" s="1"/>
      <c r="CD178" s="1"/>
      <c r="CE178" s="1"/>
      <c r="CF178" s="1"/>
      <c r="CG178" s="1"/>
      <c r="CH178" s="1"/>
      <c r="CI178" s="1"/>
      <c r="CJ178" s="1"/>
      <c r="CK178" s="1"/>
      <c r="CL178" s="1"/>
      <c r="CM178" s="1"/>
      <c r="CN178" s="1"/>
      <c r="CO178" s="1"/>
      <c r="CP178" s="1"/>
      <c r="CQ178" s="1"/>
      <c r="CR178" s="1"/>
      <c r="CS178" s="1"/>
      <c r="CT178" s="1"/>
      <c r="CU178" s="1"/>
      <c r="CV178" s="1"/>
      <c r="CW178" s="1"/>
      <c r="CX178" s="1"/>
      <c r="CY178" s="1"/>
      <c r="CZ178" s="1"/>
      <c r="DA178" s="1"/>
      <c r="DB178" s="1"/>
      <c r="DC178" s="1"/>
      <c r="DD178" s="1"/>
      <c r="DE178" s="1"/>
      <c r="DF178" s="1"/>
      <c r="DG178" s="1"/>
      <c r="DH178" s="1"/>
      <c r="DI178" s="1"/>
      <c r="DJ178" s="1"/>
      <c r="DK178" s="1"/>
      <c r="DL178" s="1"/>
      <c r="DM178" s="1"/>
      <c r="DN178" s="1"/>
      <c r="DO178" s="1"/>
      <c r="DP178" s="1"/>
      <c r="DQ178" s="1"/>
      <c r="DR178" s="1"/>
      <c r="DS178" s="1"/>
      <c r="DT178" s="1"/>
      <c r="DU178" s="1"/>
      <c r="DV178" s="1"/>
      <c r="DW178" s="1"/>
      <c r="DX178" s="1"/>
      <c r="DY178" s="1"/>
      <c r="DZ178" s="1"/>
      <c r="EA178" s="1"/>
      <c r="EB178" s="1"/>
      <c r="EC178" s="1"/>
      <c r="ED178" s="1"/>
      <c r="EE178" s="1"/>
      <c r="EF178" s="1"/>
    </row>
    <row r="179" spans="1:136" ht="15" customHeight="1" x14ac:dyDescent="0.25">
      <c r="A179" s="1"/>
      <c r="B179" s="1"/>
      <c r="C179" s="1"/>
      <c r="D179" s="1"/>
      <c r="E179" s="1"/>
      <c r="F179" s="1"/>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1"/>
      <c r="AS179" s="1"/>
      <c r="AT179" s="1"/>
      <c r="AU179" s="1"/>
      <c r="AV179" s="1"/>
      <c r="AW179" s="1"/>
      <c r="AX179" s="1"/>
      <c r="AY179" s="1"/>
      <c r="AZ179" s="1"/>
      <c r="BA179" s="1"/>
      <c r="BB179" s="1"/>
      <c r="BC179" s="1"/>
      <c r="BD179" s="1"/>
      <c r="BE179" s="1"/>
      <c r="BF179" s="1"/>
      <c r="BG179" s="1"/>
      <c r="BH179" s="1"/>
      <c r="BI179" s="1"/>
      <c r="BJ179" s="1"/>
      <c r="BK179" s="1"/>
      <c r="BL179" s="1"/>
      <c r="BM179" s="1"/>
      <c r="BN179" s="1"/>
      <c r="BO179" s="1"/>
      <c r="BP179" s="1"/>
      <c r="BQ179" s="1"/>
      <c r="BR179" s="1"/>
      <c r="BS179" s="1"/>
      <c r="BT179" s="1"/>
      <c r="BU179" s="1"/>
      <c r="BV179" s="1"/>
      <c r="BW179" s="1"/>
      <c r="BX179" s="1"/>
      <c r="BY179" s="1"/>
      <c r="BZ179" s="1"/>
      <c r="CA179" s="1"/>
      <c r="CB179" s="1"/>
      <c r="CC179" s="1"/>
      <c r="CD179" s="1"/>
      <c r="CE179" s="1"/>
      <c r="CF179" s="1"/>
      <c r="CG179" s="1"/>
      <c r="CH179" s="1"/>
      <c r="CI179" s="1"/>
      <c r="CJ179" s="1"/>
      <c r="CK179" s="1"/>
      <c r="CL179" s="1"/>
      <c r="CM179" s="1"/>
      <c r="CN179" s="1"/>
      <c r="CO179" s="1"/>
      <c r="CP179" s="1"/>
      <c r="CQ179" s="1"/>
      <c r="CR179" s="1"/>
      <c r="CS179" s="1"/>
      <c r="CT179" s="1"/>
      <c r="CU179" s="1"/>
      <c r="CV179" s="1"/>
      <c r="CW179" s="1"/>
      <c r="CX179" s="1"/>
      <c r="CY179" s="1"/>
      <c r="CZ179" s="1"/>
      <c r="DA179" s="1"/>
      <c r="DB179" s="1"/>
      <c r="DC179" s="1"/>
      <c r="DD179" s="1"/>
      <c r="DE179" s="1"/>
      <c r="DF179" s="1"/>
      <c r="DG179" s="1"/>
      <c r="DH179" s="1"/>
      <c r="DI179" s="1"/>
      <c r="DJ179" s="1"/>
      <c r="DK179" s="1"/>
      <c r="DL179" s="1"/>
      <c r="DM179" s="1"/>
      <c r="DN179" s="1"/>
      <c r="DO179" s="1"/>
      <c r="DP179" s="1"/>
      <c r="DQ179" s="1"/>
      <c r="DR179" s="1"/>
      <c r="DS179" s="1"/>
      <c r="DT179" s="1"/>
      <c r="DU179" s="1"/>
      <c r="DV179" s="1"/>
      <c r="DW179" s="1"/>
      <c r="DX179" s="1"/>
      <c r="DY179" s="1"/>
      <c r="DZ179" s="1"/>
      <c r="EA179" s="1"/>
      <c r="EB179" s="1"/>
      <c r="EC179" s="1"/>
      <c r="ED179" s="1"/>
      <c r="EE179" s="1"/>
      <c r="EF179" s="1"/>
    </row>
    <row r="180" spans="1:136" ht="15" customHeight="1" x14ac:dyDescent="0.25">
      <c r="A180" s="1"/>
      <c r="B180" s="1"/>
      <c r="C180" s="1"/>
      <c r="D180" s="1"/>
      <c r="E180" s="1"/>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1"/>
      <c r="AS180" s="1"/>
      <c r="AT180" s="1"/>
      <c r="AU180" s="1"/>
      <c r="AV180" s="1"/>
      <c r="AW180" s="1"/>
      <c r="AX180" s="1"/>
      <c r="AY180" s="1"/>
      <c r="AZ180" s="1"/>
      <c r="BA180" s="1"/>
      <c r="BB180" s="1"/>
      <c r="BC180" s="1"/>
      <c r="BD180" s="1"/>
      <c r="BE180" s="1"/>
      <c r="BF180" s="1"/>
      <c r="BG180" s="1"/>
      <c r="BH180" s="1"/>
      <c r="BI180" s="1"/>
      <c r="BJ180" s="1"/>
      <c r="BK180" s="1"/>
      <c r="BL180" s="1"/>
      <c r="BM180" s="1"/>
      <c r="BN180" s="1"/>
      <c r="BO180" s="1"/>
      <c r="BP180" s="1"/>
      <c r="BQ180" s="1"/>
      <c r="BR180" s="1"/>
      <c r="BS180" s="1"/>
      <c r="BT180" s="1"/>
      <c r="BU180" s="1"/>
      <c r="BV180" s="1"/>
      <c r="BW180" s="1"/>
      <c r="BX180" s="1"/>
      <c r="BY180" s="1"/>
      <c r="BZ180" s="1"/>
      <c r="CA180" s="1"/>
      <c r="CB180" s="1"/>
      <c r="CC180" s="1"/>
      <c r="CD180" s="1"/>
      <c r="CE180" s="1"/>
      <c r="CF180" s="1"/>
      <c r="CG180" s="1"/>
      <c r="CH180" s="1"/>
      <c r="CI180" s="1"/>
      <c r="CJ180" s="1"/>
      <c r="CK180" s="1"/>
      <c r="CL180" s="1"/>
      <c r="CM180" s="1"/>
      <c r="CN180" s="1"/>
      <c r="CO180" s="1"/>
      <c r="CP180" s="1"/>
      <c r="CQ180" s="1"/>
      <c r="CR180" s="1"/>
      <c r="CS180" s="1"/>
      <c r="CT180" s="1"/>
      <c r="CU180" s="1"/>
      <c r="CV180" s="1"/>
      <c r="CW180" s="1"/>
      <c r="CX180" s="1"/>
      <c r="CY180" s="1"/>
      <c r="CZ180" s="1"/>
      <c r="DA180" s="1"/>
      <c r="DB180" s="1"/>
      <c r="DC180" s="1"/>
      <c r="DD180" s="1"/>
      <c r="DE180" s="1"/>
      <c r="DF180" s="1"/>
      <c r="DG180" s="1"/>
      <c r="DH180" s="1"/>
      <c r="DI180" s="1"/>
      <c r="DJ180" s="1"/>
      <c r="DK180" s="1"/>
      <c r="DL180" s="1"/>
      <c r="DM180" s="1"/>
      <c r="DN180" s="1"/>
      <c r="DO180" s="1"/>
      <c r="DP180" s="1"/>
      <c r="DQ180" s="1"/>
      <c r="DR180" s="1"/>
      <c r="DS180" s="1"/>
      <c r="DT180" s="1"/>
      <c r="DU180" s="1"/>
      <c r="DV180" s="1"/>
      <c r="DW180" s="1"/>
      <c r="DX180" s="1"/>
      <c r="DY180" s="1"/>
      <c r="DZ180" s="1"/>
      <c r="EA180" s="1"/>
      <c r="EB180" s="1"/>
      <c r="EC180" s="1"/>
      <c r="ED180" s="1"/>
      <c r="EE180" s="1"/>
      <c r="EF180" s="1"/>
    </row>
    <row r="181" spans="1:136" ht="15" customHeight="1" x14ac:dyDescent="0.25">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1"/>
      <c r="AS181" s="1"/>
      <c r="AT181" s="1"/>
      <c r="AU181" s="1"/>
      <c r="AV181" s="1"/>
      <c r="AW181" s="1"/>
      <c r="AX181" s="1"/>
      <c r="AY181" s="1"/>
      <c r="AZ181" s="1"/>
      <c r="BA181" s="1"/>
      <c r="BB181" s="1"/>
      <c r="BC181" s="1"/>
      <c r="BD181" s="1"/>
      <c r="BE181" s="1"/>
      <c r="BF181" s="1"/>
      <c r="BG181" s="1"/>
      <c r="BH181" s="1"/>
      <c r="BI181" s="1"/>
      <c r="BJ181" s="1"/>
      <c r="BK181" s="1"/>
      <c r="BL181" s="1"/>
      <c r="BM181" s="1"/>
      <c r="BN181" s="1"/>
      <c r="BO181" s="1"/>
      <c r="BP181" s="1"/>
      <c r="BQ181" s="1"/>
      <c r="BR181" s="1"/>
      <c r="BS181" s="1"/>
      <c r="BT181" s="1"/>
      <c r="BU181" s="1"/>
      <c r="BV181" s="1"/>
      <c r="BW181" s="1"/>
      <c r="BX181" s="1"/>
      <c r="BY181" s="1"/>
      <c r="BZ181" s="1"/>
      <c r="CA181" s="1"/>
      <c r="CB181" s="1"/>
      <c r="CC181" s="1"/>
      <c r="CD181" s="1"/>
      <c r="CE181" s="1"/>
      <c r="CF181" s="1"/>
      <c r="CG181" s="1"/>
      <c r="CH181" s="1"/>
      <c r="CI181" s="1"/>
      <c r="CJ181" s="1"/>
      <c r="CK181" s="1"/>
      <c r="CL181" s="1"/>
      <c r="CM181" s="1"/>
      <c r="CN181" s="1"/>
      <c r="CO181" s="1"/>
      <c r="CP181" s="1"/>
      <c r="CQ181" s="1"/>
      <c r="CR181" s="1"/>
      <c r="CS181" s="1"/>
      <c r="CT181" s="1"/>
      <c r="CU181" s="1"/>
      <c r="CV181" s="1"/>
      <c r="CW181" s="1"/>
      <c r="CX181" s="1"/>
      <c r="CY181" s="1"/>
      <c r="CZ181" s="1"/>
      <c r="DA181" s="1"/>
      <c r="DB181" s="1"/>
      <c r="DC181" s="1"/>
      <c r="DD181" s="1"/>
      <c r="DE181" s="1"/>
      <c r="DF181" s="1"/>
      <c r="DG181" s="1"/>
      <c r="DH181" s="1"/>
      <c r="DI181" s="1"/>
      <c r="DJ181" s="1"/>
      <c r="DK181" s="1"/>
      <c r="DL181" s="1"/>
      <c r="DM181" s="1"/>
      <c r="DN181" s="1"/>
      <c r="DO181" s="1"/>
      <c r="DP181" s="1"/>
      <c r="DQ181" s="1"/>
      <c r="DR181" s="1"/>
      <c r="DS181" s="1"/>
      <c r="DT181" s="1"/>
      <c r="DU181" s="1"/>
      <c r="DV181" s="1"/>
      <c r="DW181" s="1"/>
      <c r="DX181" s="1"/>
      <c r="DY181" s="1"/>
      <c r="DZ181" s="1"/>
      <c r="EA181" s="1"/>
      <c r="EB181" s="1"/>
      <c r="EC181" s="1"/>
      <c r="ED181" s="1"/>
      <c r="EE181" s="1"/>
      <c r="EF181" s="1"/>
    </row>
    <row r="182" spans="1:136" ht="15" customHeight="1" x14ac:dyDescent="0.25">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1"/>
      <c r="AS182" s="1"/>
      <c r="AT182" s="1"/>
      <c r="AU182" s="1"/>
      <c r="AV182" s="1"/>
      <c r="AW182" s="1"/>
      <c r="AX182" s="1"/>
      <c r="AY182" s="1"/>
      <c r="AZ182" s="1"/>
      <c r="BA182" s="1"/>
      <c r="BB182" s="1"/>
      <c r="BC182" s="1"/>
      <c r="BD182" s="1"/>
      <c r="BE182" s="1"/>
      <c r="BF182" s="1"/>
      <c r="BG182" s="1"/>
      <c r="BH182" s="1"/>
      <c r="BI182" s="1"/>
      <c r="BJ182" s="1"/>
      <c r="BK182" s="1"/>
      <c r="BL182" s="1"/>
      <c r="BM182" s="1"/>
      <c r="BN182" s="1"/>
      <c r="BO182" s="1"/>
      <c r="BP182" s="1"/>
      <c r="BQ182" s="1"/>
      <c r="BR182" s="1"/>
      <c r="BS182" s="1"/>
      <c r="BT182" s="1"/>
      <c r="BU182" s="1"/>
      <c r="BV182" s="1"/>
      <c r="BW182" s="1"/>
      <c r="BX182" s="1"/>
      <c r="BY182" s="1"/>
      <c r="BZ182" s="1"/>
      <c r="CA182" s="1"/>
      <c r="CB182" s="1"/>
      <c r="CC182" s="1"/>
      <c r="CD182" s="1"/>
      <c r="CE182" s="1"/>
      <c r="CF182" s="1"/>
      <c r="CG182" s="1"/>
      <c r="CH182" s="1"/>
      <c r="CI182" s="1"/>
      <c r="CJ182" s="1"/>
      <c r="CK182" s="1"/>
      <c r="CL182" s="1"/>
      <c r="CM182" s="1"/>
      <c r="CN182" s="1"/>
      <c r="CO182" s="1"/>
      <c r="CP182" s="1"/>
      <c r="CQ182" s="1"/>
      <c r="CR182" s="1"/>
      <c r="CS182" s="1"/>
      <c r="CT182" s="1"/>
      <c r="CU182" s="1"/>
      <c r="CV182" s="1"/>
      <c r="CW182" s="1"/>
      <c r="CX182" s="1"/>
      <c r="CY182" s="1"/>
      <c r="CZ182" s="1"/>
      <c r="DA182" s="1"/>
      <c r="DB182" s="1"/>
      <c r="DC182" s="1"/>
      <c r="DD182" s="1"/>
      <c r="DE182" s="1"/>
      <c r="DF182" s="1"/>
      <c r="DG182" s="1"/>
      <c r="DH182" s="1"/>
      <c r="DI182" s="1"/>
      <c r="DJ182" s="1"/>
      <c r="DK182" s="1"/>
      <c r="DL182" s="1"/>
      <c r="DM182" s="1"/>
      <c r="DN182" s="1"/>
      <c r="DO182" s="1"/>
      <c r="DP182" s="1"/>
      <c r="DQ182" s="1"/>
      <c r="DR182" s="1"/>
      <c r="DS182" s="1"/>
      <c r="DT182" s="1"/>
      <c r="DU182" s="1"/>
      <c r="DV182" s="1"/>
      <c r="DW182" s="1"/>
      <c r="DX182" s="1"/>
      <c r="DY182" s="1"/>
      <c r="DZ182" s="1"/>
      <c r="EA182" s="1"/>
      <c r="EB182" s="1"/>
      <c r="EC182" s="1"/>
      <c r="ED182" s="1"/>
      <c r="EE182" s="1"/>
      <c r="EF182" s="1"/>
    </row>
    <row r="183" spans="1:136" ht="15" customHeight="1" x14ac:dyDescent="0.25">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1"/>
      <c r="AS183" s="1"/>
      <c r="AT183" s="1"/>
      <c r="AU183" s="1"/>
      <c r="AV183" s="1"/>
      <c r="AW183" s="1"/>
      <c r="AX183" s="1"/>
      <c r="AY183" s="1"/>
      <c r="AZ183" s="1"/>
      <c r="BA183" s="1"/>
      <c r="BB183" s="1"/>
      <c r="BC183" s="1"/>
      <c r="BD183" s="1"/>
      <c r="BE183" s="1"/>
      <c r="BF183" s="1"/>
      <c r="BG183" s="1"/>
      <c r="BH183" s="1"/>
      <c r="BI183" s="1"/>
      <c r="BJ183" s="1"/>
      <c r="BK183" s="1"/>
      <c r="BL183" s="1"/>
      <c r="BM183" s="1"/>
      <c r="BN183" s="1"/>
      <c r="BO183" s="1"/>
      <c r="BP183" s="1"/>
      <c r="BQ183" s="1"/>
      <c r="BR183" s="1"/>
      <c r="BS183" s="1"/>
      <c r="BT183" s="1"/>
      <c r="BU183" s="1"/>
      <c r="BV183" s="1"/>
      <c r="BW183" s="1"/>
      <c r="BX183" s="1"/>
      <c r="BY183" s="1"/>
      <c r="BZ183" s="1"/>
      <c r="CA183" s="1"/>
      <c r="CB183" s="1"/>
      <c r="CC183" s="1"/>
      <c r="CD183" s="1"/>
      <c r="CE183" s="1"/>
      <c r="CF183" s="1"/>
      <c r="CG183" s="1"/>
      <c r="CH183" s="1"/>
      <c r="CI183" s="1"/>
      <c r="CJ183" s="1"/>
      <c r="CK183" s="1"/>
      <c r="CL183" s="1"/>
      <c r="CM183" s="1"/>
      <c r="CN183" s="1"/>
      <c r="CO183" s="1"/>
      <c r="CP183" s="1"/>
      <c r="CQ183" s="1"/>
      <c r="CR183" s="1"/>
      <c r="CS183" s="1"/>
      <c r="CT183" s="1"/>
      <c r="CU183" s="1"/>
      <c r="CV183" s="1"/>
      <c r="CW183" s="1"/>
      <c r="CX183" s="1"/>
      <c r="CY183" s="1"/>
      <c r="CZ183" s="1"/>
      <c r="DA183" s="1"/>
      <c r="DB183" s="1"/>
      <c r="DC183" s="1"/>
      <c r="DD183" s="1"/>
      <c r="DE183" s="1"/>
      <c r="DF183" s="1"/>
      <c r="DG183" s="1"/>
      <c r="DH183" s="1"/>
      <c r="DI183" s="1"/>
      <c r="DJ183" s="1"/>
      <c r="DK183" s="1"/>
      <c r="DL183" s="1"/>
      <c r="DM183" s="1"/>
      <c r="DN183" s="1"/>
      <c r="DO183" s="1"/>
      <c r="DP183" s="1"/>
      <c r="DQ183" s="1"/>
      <c r="DR183" s="1"/>
      <c r="DS183" s="1"/>
      <c r="DT183" s="1"/>
      <c r="DU183" s="1"/>
      <c r="DV183" s="1"/>
      <c r="DW183" s="1"/>
      <c r="DX183" s="1"/>
      <c r="DY183" s="1"/>
      <c r="DZ183" s="1"/>
      <c r="EA183" s="1"/>
      <c r="EB183" s="1"/>
      <c r="EC183" s="1"/>
      <c r="ED183" s="1"/>
      <c r="EE183" s="1"/>
      <c r="EF183" s="1"/>
    </row>
    <row r="184" spans="1:136" ht="15" customHeight="1" x14ac:dyDescent="0.25">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1"/>
      <c r="AS184" s="1"/>
      <c r="AT184" s="1"/>
      <c r="AU184" s="1"/>
      <c r="AV184" s="1"/>
      <c r="AW184" s="1"/>
      <c r="AX184" s="1"/>
      <c r="AY184" s="1"/>
      <c r="AZ184" s="1"/>
      <c r="BA184" s="1"/>
      <c r="BB184" s="1"/>
      <c r="BC184" s="1"/>
      <c r="BD184" s="1"/>
      <c r="BE184" s="1"/>
      <c r="BF184" s="1"/>
      <c r="BG184" s="1"/>
      <c r="BH184" s="1"/>
      <c r="BI184" s="1"/>
      <c r="BJ184" s="1"/>
      <c r="BK184" s="1"/>
      <c r="BL184" s="1"/>
      <c r="BM184" s="1"/>
      <c r="BN184" s="1"/>
      <c r="BO184" s="1"/>
      <c r="BP184" s="1"/>
      <c r="BQ184" s="1"/>
      <c r="BR184" s="1"/>
      <c r="BS184" s="1"/>
      <c r="BT184" s="1"/>
      <c r="BU184" s="1"/>
      <c r="BV184" s="1"/>
      <c r="BW184" s="1"/>
      <c r="BX184" s="1"/>
      <c r="BY184" s="1"/>
      <c r="BZ184" s="1"/>
      <c r="CA184" s="1"/>
      <c r="CB184" s="1"/>
      <c r="CC184" s="1"/>
      <c r="CD184" s="1"/>
      <c r="CE184" s="1"/>
      <c r="CF184" s="1"/>
      <c r="CG184" s="1"/>
      <c r="CH184" s="1"/>
      <c r="CI184" s="1"/>
      <c r="CJ184" s="1"/>
      <c r="CK184" s="1"/>
      <c r="CL184" s="1"/>
      <c r="CM184" s="1"/>
      <c r="CN184" s="1"/>
      <c r="CO184" s="1"/>
      <c r="CP184" s="1"/>
      <c r="CQ184" s="1"/>
      <c r="CR184" s="1"/>
      <c r="CS184" s="1"/>
      <c r="CT184" s="1"/>
      <c r="CU184" s="1"/>
      <c r="CV184" s="1"/>
      <c r="CW184" s="1"/>
      <c r="CX184" s="1"/>
      <c r="CY184" s="1"/>
      <c r="CZ184" s="1"/>
      <c r="DA184" s="1"/>
      <c r="DB184" s="1"/>
      <c r="DC184" s="1"/>
      <c r="DD184" s="1"/>
      <c r="DE184" s="1"/>
      <c r="DF184" s="1"/>
      <c r="DG184" s="1"/>
      <c r="DH184" s="1"/>
      <c r="DI184" s="1"/>
      <c r="DJ184" s="1"/>
      <c r="DK184" s="1"/>
      <c r="DL184" s="1"/>
      <c r="DM184" s="1"/>
      <c r="DN184" s="1"/>
      <c r="DO184" s="1"/>
      <c r="DP184" s="1"/>
      <c r="DQ184" s="1"/>
      <c r="DR184" s="1"/>
      <c r="DS184" s="1"/>
      <c r="DT184" s="1"/>
      <c r="DU184" s="1"/>
      <c r="DV184" s="1"/>
      <c r="DW184" s="1"/>
      <c r="DX184" s="1"/>
      <c r="DY184" s="1"/>
      <c r="DZ184" s="1"/>
      <c r="EA184" s="1"/>
      <c r="EB184" s="1"/>
      <c r="EC184" s="1"/>
      <c r="ED184" s="1"/>
      <c r="EE184" s="1"/>
      <c r="EF184" s="1"/>
    </row>
    <row r="185" spans="1:136" ht="15" customHeight="1" x14ac:dyDescent="0.25">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1"/>
      <c r="AS185" s="1"/>
      <c r="AT185" s="1"/>
      <c r="AU185" s="1"/>
      <c r="AV185" s="1"/>
      <c r="AW185" s="1"/>
      <c r="AX185" s="1"/>
      <c r="AY185" s="1"/>
      <c r="AZ185" s="1"/>
      <c r="BA185" s="1"/>
      <c r="BB185" s="1"/>
      <c r="BC185" s="1"/>
      <c r="BD185" s="1"/>
      <c r="BE185" s="1"/>
      <c r="BF185" s="1"/>
      <c r="BG185" s="1"/>
      <c r="BH185" s="1"/>
      <c r="BI185" s="1"/>
      <c r="BJ185" s="1"/>
      <c r="BK185" s="1"/>
      <c r="BL185" s="1"/>
      <c r="BM185" s="1"/>
      <c r="BN185" s="1"/>
      <c r="BO185" s="1"/>
      <c r="BP185" s="1"/>
      <c r="BQ185" s="1"/>
      <c r="BR185" s="1"/>
      <c r="BS185" s="1"/>
      <c r="BT185" s="1"/>
      <c r="BU185" s="1"/>
      <c r="BV185" s="1"/>
      <c r="BW185" s="1"/>
      <c r="BX185" s="1"/>
      <c r="BY185" s="1"/>
      <c r="BZ185" s="1"/>
      <c r="CA185" s="1"/>
      <c r="CB185" s="1"/>
      <c r="CC185" s="1"/>
      <c r="CD185" s="1"/>
      <c r="CE185" s="1"/>
      <c r="CF185" s="1"/>
      <c r="CG185" s="1"/>
      <c r="CH185" s="1"/>
      <c r="CI185" s="1"/>
      <c r="CJ185" s="1"/>
      <c r="CK185" s="1"/>
      <c r="CL185" s="1"/>
      <c r="CM185" s="1"/>
      <c r="CN185" s="1"/>
      <c r="CO185" s="1"/>
      <c r="CP185" s="1"/>
      <c r="CQ185" s="1"/>
      <c r="CR185" s="1"/>
      <c r="CS185" s="1"/>
      <c r="CT185" s="1"/>
      <c r="CU185" s="1"/>
      <c r="CV185" s="1"/>
      <c r="CW185" s="1"/>
      <c r="CX185" s="1"/>
      <c r="CY185" s="1"/>
      <c r="CZ185" s="1"/>
      <c r="DA185" s="1"/>
      <c r="DB185" s="1"/>
      <c r="DC185" s="1"/>
      <c r="DD185" s="1"/>
      <c r="DE185" s="1"/>
      <c r="DF185" s="1"/>
      <c r="DG185" s="1"/>
      <c r="DH185" s="1"/>
      <c r="DI185" s="1"/>
      <c r="DJ185" s="1"/>
      <c r="DK185" s="1"/>
      <c r="DL185" s="1"/>
      <c r="DM185" s="1"/>
      <c r="DN185" s="1"/>
      <c r="DO185" s="1"/>
      <c r="DP185" s="1"/>
      <c r="DQ185" s="1"/>
      <c r="DR185" s="1"/>
      <c r="DS185" s="1"/>
      <c r="DT185" s="1"/>
      <c r="DU185" s="1"/>
      <c r="DV185" s="1"/>
      <c r="DW185" s="1"/>
      <c r="DX185" s="1"/>
      <c r="DY185" s="1"/>
      <c r="DZ185" s="1"/>
      <c r="EA185" s="1"/>
      <c r="EB185" s="1"/>
      <c r="EC185" s="1"/>
      <c r="ED185" s="1"/>
      <c r="EE185" s="1"/>
      <c r="EF185" s="1"/>
    </row>
    <row r="186" spans="1:136" ht="15" customHeight="1" x14ac:dyDescent="0.25">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1"/>
      <c r="AS186" s="1"/>
      <c r="AT186" s="1"/>
      <c r="AU186" s="1"/>
      <c r="AV186" s="1"/>
      <c r="AW186" s="1"/>
      <c r="AX186" s="1"/>
      <c r="AY186" s="1"/>
      <c r="AZ186" s="1"/>
      <c r="BA186" s="1"/>
      <c r="BB186" s="1"/>
      <c r="BC186" s="1"/>
      <c r="BD186" s="1"/>
      <c r="BE186" s="1"/>
      <c r="BF186" s="1"/>
      <c r="BG186" s="1"/>
      <c r="BH186" s="1"/>
      <c r="BI186" s="1"/>
      <c r="BJ186" s="1"/>
      <c r="BK186" s="1"/>
      <c r="BL186" s="1"/>
      <c r="BM186" s="1"/>
      <c r="BN186" s="1"/>
      <c r="BO186" s="1"/>
      <c r="BP186" s="1"/>
      <c r="BQ186" s="1"/>
      <c r="BR186" s="1"/>
      <c r="BS186" s="1"/>
      <c r="BT186" s="1"/>
      <c r="BU186" s="1"/>
      <c r="BV186" s="1"/>
      <c r="BW186" s="1"/>
      <c r="BX186" s="1"/>
      <c r="BY186" s="1"/>
      <c r="BZ186" s="1"/>
      <c r="CA186" s="1"/>
      <c r="CB186" s="1"/>
      <c r="CC186" s="1"/>
      <c r="CD186" s="1"/>
      <c r="CE186" s="1"/>
      <c r="CF186" s="1"/>
      <c r="CG186" s="1"/>
      <c r="CH186" s="1"/>
      <c r="CI186" s="1"/>
      <c r="CJ186" s="1"/>
      <c r="CK186" s="1"/>
      <c r="CL186" s="1"/>
      <c r="CM186" s="1"/>
      <c r="CN186" s="1"/>
      <c r="CO186" s="1"/>
      <c r="CP186" s="1"/>
      <c r="CQ186" s="1"/>
      <c r="CR186" s="1"/>
      <c r="CS186" s="1"/>
      <c r="CT186" s="1"/>
      <c r="CU186" s="1"/>
      <c r="CV186" s="1"/>
      <c r="CW186" s="1"/>
      <c r="CX186" s="1"/>
      <c r="CY186" s="1"/>
      <c r="CZ186" s="1"/>
      <c r="DA186" s="1"/>
      <c r="DB186" s="1"/>
      <c r="DC186" s="1"/>
      <c r="DD186" s="1"/>
      <c r="DE186" s="1"/>
      <c r="DF186" s="1"/>
      <c r="DG186" s="1"/>
      <c r="DH186" s="1"/>
      <c r="DI186" s="1"/>
      <c r="DJ186" s="1"/>
      <c r="DK186" s="1"/>
      <c r="DL186" s="1"/>
      <c r="DM186" s="1"/>
      <c r="DN186" s="1"/>
      <c r="DO186" s="1"/>
      <c r="DP186" s="1"/>
      <c r="DQ186" s="1"/>
      <c r="DR186" s="1"/>
      <c r="DS186" s="1"/>
      <c r="DT186" s="1"/>
      <c r="DU186" s="1"/>
      <c r="DV186" s="1"/>
      <c r="DW186" s="1"/>
      <c r="DX186" s="1"/>
      <c r="DY186" s="1"/>
      <c r="DZ186" s="1"/>
      <c r="EA186" s="1"/>
      <c r="EB186" s="1"/>
      <c r="EC186" s="1"/>
      <c r="ED186" s="1"/>
      <c r="EE186" s="1"/>
      <c r="EF186" s="1"/>
    </row>
    <row r="187" spans="1:136" ht="15" customHeight="1" x14ac:dyDescent="0.25">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1"/>
      <c r="AS187" s="1"/>
      <c r="AT187" s="1"/>
      <c r="AU187" s="1"/>
      <c r="AV187" s="1"/>
      <c r="AW187" s="1"/>
      <c r="AX187" s="1"/>
      <c r="AY187" s="1"/>
      <c r="AZ187" s="1"/>
      <c r="BA187" s="1"/>
      <c r="BB187" s="1"/>
      <c r="BC187" s="1"/>
      <c r="BD187" s="1"/>
      <c r="BE187" s="1"/>
      <c r="BF187" s="1"/>
      <c r="BG187" s="1"/>
      <c r="BH187" s="1"/>
      <c r="BI187" s="1"/>
      <c r="BJ187" s="1"/>
      <c r="BK187" s="1"/>
      <c r="BL187" s="1"/>
      <c r="BM187" s="1"/>
      <c r="BN187" s="1"/>
      <c r="BO187" s="1"/>
      <c r="BP187" s="1"/>
      <c r="BQ187" s="1"/>
      <c r="BR187" s="1"/>
      <c r="BS187" s="1"/>
      <c r="BT187" s="1"/>
      <c r="BU187" s="1"/>
      <c r="BV187" s="1"/>
      <c r="BW187" s="1"/>
      <c r="BX187" s="1"/>
      <c r="BY187" s="1"/>
      <c r="BZ187" s="1"/>
      <c r="CA187" s="1"/>
      <c r="CB187" s="1"/>
      <c r="CC187" s="1"/>
      <c r="CD187" s="1"/>
      <c r="CE187" s="1"/>
      <c r="CF187" s="1"/>
      <c r="CG187" s="1"/>
      <c r="CH187" s="1"/>
      <c r="CI187" s="1"/>
      <c r="CJ187" s="1"/>
      <c r="CK187" s="1"/>
      <c r="CL187" s="1"/>
      <c r="CM187" s="1"/>
      <c r="CN187" s="1"/>
      <c r="CO187" s="1"/>
      <c r="CP187" s="1"/>
      <c r="CQ187" s="1"/>
      <c r="CR187" s="1"/>
      <c r="CS187" s="1"/>
      <c r="CT187" s="1"/>
      <c r="CU187" s="1"/>
      <c r="CV187" s="1"/>
      <c r="CW187" s="1"/>
      <c r="CX187" s="1"/>
      <c r="CY187" s="1"/>
      <c r="CZ187" s="1"/>
      <c r="DA187" s="1"/>
      <c r="DB187" s="1"/>
      <c r="DC187" s="1"/>
      <c r="DD187" s="1"/>
      <c r="DE187" s="1"/>
      <c r="DF187" s="1"/>
      <c r="DG187" s="1"/>
      <c r="DH187" s="1"/>
      <c r="DI187" s="1"/>
      <c r="DJ187" s="1"/>
      <c r="DK187" s="1"/>
      <c r="DL187" s="1"/>
      <c r="DM187" s="1"/>
      <c r="DN187" s="1"/>
      <c r="DO187" s="1"/>
      <c r="DP187" s="1"/>
      <c r="DQ187" s="1"/>
      <c r="DR187" s="1"/>
      <c r="DS187" s="1"/>
      <c r="DT187" s="1"/>
      <c r="DU187" s="1"/>
      <c r="DV187" s="1"/>
      <c r="DW187" s="1"/>
      <c r="DX187" s="1"/>
      <c r="DY187" s="1"/>
      <c r="DZ187" s="1"/>
      <c r="EA187" s="1"/>
      <c r="EB187" s="1"/>
      <c r="EC187" s="1"/>
      <c r="ED187" s="1"/>
      <c r="EE187" s="1"/>
      <c r="EF187" s="1"/>
    </row>
    <row r="188" spans="1:136" ht="15" customHeight="1" x14ac:dyDescent="0.25">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1"/>
      <c r="AS188" s="1"/>
      <c r="AT188" s="1"/>
      <c r="AU188" s="1"/>
      <c r="AV188" s="1"/>
      <c r="AW188" s="1"/>
      <c r="AX188" s="1"/>
      <c r="AY188" s="1"/>
      <c r="AZ188" s="1"/>
      <c r="BA188" s="1"/>
      <c r="BB188" s="1"/>
      <c r="BC188" s="1"/>
      <c r="BD188" s="1"/>
      <c r="BE188" s="1"/>
      <c r="BF188" s="1"/>
      <c r="BG188" s="1"/>
      <c r="BH188" s="1"/>
      <c r="BI188" s="1"/>
      <c r="BJ188" s="1"/>
      <c r="BK188" s="1"/>
      <c r="BL188" s="1"/>
      <c r="BM188" s="1"/>
      <c r="BN188" s="1"/>
      <c r="BO188" s="1"/>
      <c r="BP188" s="1"/>
      <c r="BQ188" s="1"/>
      <c r="BR188" s="1"/>
      <c r="BS188" s="1"/>
      <c r="BT188" s="1"/>
      <c r="BU188" s="1"/>
      <c r="BV188" s="1"/>
      <c r="BW188" s="1"/>
      <c r="BX188" s="1"/>
      <c r="BY188" s="1"/>
      <c r="BZ188" s="1"/>
      <c r="CA188" s="1"/>
      <c r="CB188" s="1"/>
      <c r="CC188" s="1"/>
      <c r="CD188" s="1"/>
      <c r="CE188" s="1"/>
      <c r="CF188" s="1"/>
      <c r="CG188" s="1"/>
      <c r="CH188" s="1"/>
      <c r="CI188" s="1"/>
      <c r="CJ188" s="1"/>
      <c r="CK188" s="1"/>
      <c r="CL188" s="1"/>
      <c r="CM188" s="1"/>
      <c r="CN188" s="1"/>
      <c r="CO188" s="1"/>
      <c r="CP188" s="1"/>
      <c r="CQ188" s="1"/>
      <c r="CR188" s="1"/>
      <c r="CS188" s="1"/>
      <c r="CT188" s="1"/>
      <c r="CU188" s="1"/>
      <c r="CV188" s="1"/>
      <c r="CW188" s="1"/>
      <c r="CX188" s="1"/>
      <c r="CY188" s="1"/>
      <c r="CZ188" s="1"/>
      <c r="DA188" s="1"/>
      <c r="DB188" s="1"/>
      <c r="DC188" s="1"/>
      <c r="DD188" s="1"/>
      <c r="DE188" s="1"/>
      <c r="DF188" s="1"/>
      <c r="DG188" s="1"/>
      <c r="DH188" s="1"/>
      <c r="DI188" s="1"/>
      <c r="DJ188" s="1"/>
      <c r="DK188" s="1"/>
      <c r="DL188" s="1"/>
      <c r="DM188" s="1"/>
      <c r="DN188" s="1"/>
      <c r="DO188" s="1"/>
      <c r="DP188" s="1"/>
      <c r="DQ188" s="1"/>
      <c r="DR188" s="1"/>
      <c r="DS188" s="1"/>
      <c r="DT188" s="1"/>
      <c r="DU188" s="1"/>
      <c r="DV188" s="1"/>
      <c r="DW188" s="1"/>
      <c r="DX188" s="1"/>
      <c r="DY188" s="1"/>
      <c r="DZ188" s="1"/>
      <c r="EA188" s="1"/>
      <c r="EB188" s="1"/>
      <c r="EC188" s="1"/>
      <c r="ED188" s="1"/>
      <c r="EE188" s="1"/>
      <c r="EF188" s="1"/>
    </row>
    <row r="189" spans="1:136" ht="15" customHeight="1" x14ac:dyDescent="0.25">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1"/>
      <c r="AS189" s="1"/>
      <c r="AT189" s="1"/>
      <c r="AU189" s="1"/>
      <c r="AV189" s="1"/>
      <c r="AW189" s="1"/>
      <c r="AX189" s="1"/>
      <c r="AY189" s="1"/>
      <c r="AZ189" s="1"/>
      <c r="BA189" s="1"/>
      <c r="BB189" s="1"/>
      <c r="BC189" s="1"/>
      <c r="BD189" s="1"/>
      <c r="BE189" s="1"/>
      <c r="BF189" s="1"/>
      <c r="BG189" s="1"/>
      <c r="BH189" s="1"/>
      <c r="BI189" s="1"/>
      <c r="BJ189" s="1"/>
      <c r="BK189" s="1"/>
      <c r="BL189" s="1"/>
      <c r="BM189" s="1"/>
      <c r="BN189" s="1"/>
      <c r="BO189" s="1"/>
      <c r="BP189" s="1"/>
      <c r="BQ189" s="1"/>
      <c r="BR189" s="1"/>
      <c r="BS189" s="1"/>
      <c r="BT189" s="1"/>
      <c r="BU189" s="1"/>
      <c r="BV189" s="1"/>
      <c r="BW189" s="1"/>
      <c r="BX189" s="1"/>
      <c r="BY189" s="1"/>
      <c r="BZ189" s="1"/>
      <c r="CA189" s="1"/>
      <c r="CB189" s="1"/>
      <c r="CC189" s="1"/>
      <c r="CD189" s="1"/>
      <c r="CE189" s="1"/>
      <c r="CF189" s="1"/>
      <c r="CG189" s="1"/>
      <c r="CH189" s="1"/>
      <c r="CI189" s="1"/>
      <c r="CJ189" s="1"/>
      <c r="CK189" s="1"/>
      <c r="CL189" s="1"/>
      <c r="CM189" s="1"/>
      <c r="CN189" s="1"/>
      <c r="CO189" s="1"/>
      <c r="CP189" s="1"/>
      <c r="CQ189" s="1"/>
      <c r="CR189" s="1"/>
      <c r="CS189" s="1"/>
      <c r="CT189" s="1"/>
      <c r="CU189" s="1"/>
      <c r="CV189" s="1"/>
      <c r="CW189" s="1"/>
      <c r="CX189" s="1"/>
      <c r="CY189" s="1"/>
      <c r="CZ189" s="1"/>
      <c r="DA189" s="1"/>
      <c r="DB189" s="1"/>
      <c r="DC189" s="1"/>
      <c r="DD189" s="1"/>
      <c r="DE189" s="1"/>
      <c r="DF189" s="1"/>
      <c r="DG189" s="1"/>
      <c r="DH189" s="1"/>
      <c r="DI189" s="1"/>
      <c r="DJ189" s="1"/>
      <c r="DK189" s="1"/>
      <c r="DL189" s="1"/>
      <c r="DM189" s="1"/>
      <c r="DN189" s="1"/>
      <c r="DO189" s="1"/>
      <c r="DP189" s="1"/>
      <c r="DQ189" s="1"/>
      <c r="DR189" s="1"/>
      <c r="DS189" s="1"/>
      <c r="DT189" s="1"/>
      <c r="DU189" s="1"/>
      <c r="DV189" s="1"/>
      <c r="DW189" s="1"/>
      <c r="DX189" s="1"/>
      <c r="DY189" s="1"/>
      <c r="DZ189" s="1"/>
      <c r="EA189" s="1"/>
      <c r="EB189" s="1"/>
      <c r="EC189" s="1"/>
      <c r="ED189" s="1"/>
      <c r="EE189" s="1"/>
      <c r="EF189" s="1"/>
    </row>
    <row r="190" spans="1:136" ht="15" customHeight="1" x14ac:dyDescent="0.25">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1"/>
      <c r="AS190" s="1"/>
      <c r="AT190" s="1"/>
      <c r="AU190" s="1"/>
      <c r="AV190" s="1"/>
      <c r="AW190" s="1"/>
      <c r="AX190" s="1"/>
      <c r="AY190" s="1"/>
      <c r="AZ190" s="1"/>
      <c r="BA190" s="1"/>
      <c r="BB190" s="1"/>
      <c r="BC190" s="1"/>
      <c r="BD190" s="1"/>
      <c r="BE190" s="1"/>
      <c r="BF190" s="1"/>
      <c r="BG190" s="1"/>
      <c r="BH190" s="1"/>
      <c r="BI190" s="1"/>
      <c r="BJ190" s="1"/>
      <c r="BK190" s="1"/>
      <c r="BL190" s="1"/>
      <c r="BM190" s="1"/>
      <c r="BN190" s="1"/>
      <c r="BO190" s="1"/>
      <c r="BP190" s="1"/>
      <c r="BQ190" s="1"/>
      <c r="BR190" s="1"/>
      <c r="BS190" s="1"/>
      <c r="BT190" s="1"/>
      <c r="BU190" s="1"/>
      <c r="BV190" s="1"/>
      <c r="BW190" s="1"/>
      <c r="BX190" s="1"/>
      <c r="BY190" s="1"/>
      <c r="BZ190" s="1"/>
      <c r="CA190" s="1"/>
      <c r="CB190" s="1"/>
      <c r="CC190" s="1"/>
      <c r="CD190" s="1"/>
      <c r="CE190" s="1"/>
      <c r="CF190" s="1"/>
      <c r="CG190" s="1"/>
      <c r="CH190" s="1"/>
      <c r="CI190" s="1"/>
      <c r="CJ190" s="1"/>
      <c r="CK190" s="1"/>
      <c r="CL190" s="1"/>
      <c r="CM190" s="1"/>
      <c r="CN190" s="1"/>
      <c r="CO190" s="1"/>
      <c r="CP190" s="1"/>
      <c r="CQ190" s="1"/>
      <c r="CR190" s="1"/>
      <c r="CS190" s="1"/>
      <c r="CT190" s="1"/>
      <c r="CU190" s="1"/>
      <c r="CV190" s="1"/>
      <c r="CW190" s="1"/>
      <c r="CX190" s="1"/>
      <c r="CY190" s="1"/>
      <c r="CZ190" s="1"/>
      <c r="DA190" s="1"/>
      <c r="DB190" s="1"/>
      <c r="DC190" s="1"/>
      <c r="DD190" s="1"/>
      <c r="DE190" s="1"/>
      <c r="DF190" s="1"/>
      <c r="DG190" s="1"/>
      <c r="DH190" s="1"/>
      <c r="DI190" s="1"/>
      <c r="DJ190" s="1"/>
      <c r="DK190" s="1"/>
      <c r="DL190" s="1"/>
      <c r="DM190" s="1"/>
      <c r="DN190" s="1"/>
      <c r="DO190" s="1"/>
      <c r="DP190" s="1"/>
      <c r="DQ190" s="1"/>
      <c r="DR190" s="1"/>
      <c r="DS190" s="1"/>
      <c r="DT190" s="1"/>
      <c r="DU190" s="1"/>
      <c r="DV190" s="1"/>
      <c r="DW190" s="1"/>
      <c r="DX190" s="1"/>
      <c r="DY190" s="1"/>
      <c r="DZ190" s="1"/>
      <c r="EA190" s="1"/>
      <c r="EB190" s="1"/>
      <c r="EC190" s="1"/>
      <c r="ED190" s="1"/>
      <c r="EE190" s="1"/>
      <c r="EF190" s="1"/>
    </row>
    <row r="191" spans="1:136" ht="15" customHeight="1" x14ac:dyDescent="0.25">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1"/>
      <c r="AS191" s="1"/>
      <c r="AT191" s="1"/>
      <c r="AU191" s="1"/>
      <c r="AV191" s="1"/>
      <c r="AW191" s="1"/>
      <c r="AX191" s="1"/>
      <c r="AY191" s="1"/>
      <c r="AZ191" s="1"/>
      <c r="BA191" s="1"/>
      <c r="BB191" s="1"/>
      <c r="BC191" s="1"/>
      <c r="BD191" s="1"/>
      <c r="BE191" s="1"/>
      <c r="BF191" s="1"/>
      <c r="BG191" s="1"/>
      <c r="BH191" s="1"/>
      <c r="BI191" s="1"/>
      <c r="BJ191" s="1"/>
      <c r="BK191" s="1"/>
      <c r="BL191" s="1"/>
      <c r="BM191" s="1"/>
      <c r="BN191" s="1"/>
      <c r="BO191" s="1"/>
      <c r="BP191" s="1"/>
      <c r="BQ191" s="1"/>
      <c r="BR191" s="1"/>
      <c r="BS191" s="1"/>
      <c r="BT191" s="1"/>
      <c r="BU191" s="1"/>
      <c r="BV191" s="1"/>
      <c r="BW191" s="1"/>
      <c r="BX191" s="1"/>
      <c r="BY191" s="1"/>
      <c r="BZ191" s="1"/>
      <c r="CA191" s="1"/>
      <c r="CB191" s="1"/>
      <c r="CC191" s="1"/>
      <c r="CD191" s="1"/>
      <c r="CE191" s="1"/>
      <c r="CF191" s="1"/>
      <c r="CG191" s="1"/>
      <c r="CH191" s="1"/>
      <c r="CI191" s="1"/>
      <c r="CJ191" s="1"/>
      <c r="CK191" s="1"/>
      <c r="CL191" s="1"/>
      <c r="CM191" s="1"/>
      <c r="CN191" s="1"/>
      <c r="CO191" s="1"/>
      <c r="CP191" s="1"/>
      <c r="CQ191" s="1"/>
      <c r="CR191" s="1"/>
      <c r="CS191" s="1"/>
      <c r="CT191" s="1"/>
      <c r="CU191" s="1"/>
      <c r="CV191" s="1"/>
      <c r="CW191" s="1"/>
      <c r="CX191" s="1"/>
      <c r="CY191" s="1"/>
      <c r="CZ191" s="1"/>
      <c r="DA191" s="1"/>
      <c r="DB191" s="1"/>
      <c r="DC191" s="1"/>
      <c r="DD191" s="1"/>
      <c r="DE191" s="1"/>
      <c r="DF191" s="1"/>
      <c r="DG191" s="1"/>
      <c r="DH191" s="1"/>
      <c r="DI191" s="1"/>
      <c r="DJ191" s="1"/>
      <c r="DK191" s="1"/>
      <c r="DL191" s="1"/>
      <c r="DM191" s="1"/>
      <c r="DN191" s="1"/>
      <c r="DO191" s="1"/>
      <c r="DP191" s="1"/>
      <c r="DQ191" s="1"/>
      <c r="DR191" s="1"/>
      <c r="DS191" s="1"/>
      <c r="DT191" s="1"/>
      <c r="DU191" s="1"/>
      <c r="DV191" s="1"/>
      <c r="DW191" s="1"/>
      <c r="DX191" s="1"/>
      <c r="DY191" s="1"/>
      <c r="DZ191" s="1"/>
      <c r="EA191" s="1"/>
      <c r="EB191" s="1"/>
      <c r="EC191" s="1"/>
      <c r="ED191" s="1"/>
      <c r="EE191" s="1"/>
      <c r="EF191" s="1"/>
    </row>
    <row r="192" spans="1:136" ht="15" customHeight="1" x14ac:dyDescent="0.25">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1"/>
      <c r="AS192" s="1"/>
      <c r="AT192" s="1"/>
      <c r="AU192" s="1"/>
      <c r="AV192" s="1"/>
      <c r="AW192" s="1"/>
      <c r="AX192" s="1"/>
      <c r="AY192" s="1"/>
      <c r="AZ192" s="1"/>
      <c r="BA192" s="1"/>
      <c r="BB192" s="1"/>
      <c r="BC192" s="1"/>
      <c r="BD192" s="1"/>
      <c r="BE192" s="1"/>
      <c r="BF192" s="1"/>
      <c r="BG192" s="1"/>
      <c r="BH192" s="1"/>
      <c r="BI192" s="1"/>
      <c r="BJ192" s="1"/>
      <c r="BK192" s="1"/>
      <c r="BL192" s="1"/>
      <c r="BM192" s="1"/>
      <c r="BN192" s="1"/>
      <c r="BO192" s="1"/>
      <c r="BP192" s="1"/>
      <c r="BQ192" s="1"/>
      <c r="BR192" s="1"/>
      <c r="BS192" s="1"/>
      <c r="BT192" s="1"/>
      <c r="BU192" s="1"/>
      <c r="BV192" s="1"/>
      <c r="BW192" s="1"/>
      <c r="BX192" s="1"/>
      <c r="BY192" s="1"/>
      <c r="BZ192" s="1"/>
      <c r="CA192" s="1"/>
      <c r="CB192" s="1"/>
      <c r="CC192" s="1"/>
      <c r="CD192" s="1"/>
      <c r="CE192" s="1"/>
      <c r="CF192" s="1"/>
      <c r="CG192" s="1"/>
      <c r="CH192" s="1"/>
      <c r="CI192" s="1"/>
      <c r="CJ192" s="1"/>
      <c r="CK192" s="1"/>
      <c r="CL192" s="1"/>
      <c r="CM192" s="1"/>
      <c r="CN192" s="1"/>
      <c r="CO192" s="1"/>
      <c r="CP192" s="1"/>
      <c r="CQ192" s="1"/>
      <c r="CR192" s="1"/>
      <c r="CS192" s="1"/>
      <c r="CT192" s="1"/>
      <c r="CU192" s="1"/>
      <c r="CV192" s="1"/>
      <c r="CW192" s="1"/>
      <c r="CX192" s="1"/>
      <c r="CY192" s="1"/>
      <c r="CZ192" s="1"/>
      <c r="DA192" s="1"/>
      <c r="DB192" s="1"/>
      <c r="DC192" s="1"/>
      <c r="DD192" s="1"/>
      <c r="DE192" s="1"/>
      <c r="DF192" s="1"/>
      <c r="DG192" s="1"/>
      <c r="DH192" s="1"/>
      <c r="DI192" s="1"/>
      <c r="DJ192" s="1"/>
      <c r="DK192" s="1"/>
      <c r="DL192" s="1"/>
      <c r="DM192" s="1"/>
      <c r="DN192" s="1"/>
      <c r="DO192" s="1"/>
      <c r="DP192" s="1"/>
      <c r="DQ192" s="1"/>
      <c r="DR192" s="1"/>
      <c r="DS192" s="1"/>
      <c r="DT192" s="1"/>
      <c r="DU192" s="1"/>
      <c r="DV192" s="1"/>
      <c r="DW192" s="1"/>
      <c r="DX192" s="1"/>
      <c r="DY192" s="1"/>
      <c r="DZ192" s="1"/>
      <c r="EA192" s="1"/>
      <c r="EB192" s="1"/>
      <c r="EC192" s="1"/>
      <c r="ED192" s="1"/>
      <c r="EE192" s="1"/>
      <c r="EF192" s="1"/>
    </row>
    <row r="193" spans="1:136" ht="15" customHeight="1" x14ac:dyDescent="0.25">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1"/>
      <c r="AS193" s="1"/>
      <c r="AT193" s="1"/>
      <c r="AU193" s="1"/>
      <c r="AV193" s="1"/>
      <c r="AW193" s="1"/>
      <c r="AX193" s="1"/>
      <c r="AY193" s="1"/>
      <c r="AZ193" s="1"/>
      <c r="BA193" s="1"/>
      <c r="BB193" s="1"/>
      <c r="BC193" s="1"/>
      <c r="BD193" s="1"/>
      <c r="BE193" s="1"/>
      <c r="BF193" s="1"/>
      <c r="BG193" s="1"/>
      <c r="BH193" s="1"/>
      <c r="BI193" s="1"/>
      <c r="BJ193" s="1"/>
      <c r="BK193" s="1"/>
      <c r="BL193" s="1"/>
      <c r="BM193" s="1"/>
      <c r="BN193" s="1"/>
      <c r="BO193" s="1"/>
      <c r="BP193" s="1"/>
      <c r="BQ193" s="1"/>
      <c r="BR193" s="1"/>
      <c r="BS193" s="1"/>
      <c r="BT193" s="1"/>
      <c r="BU193" s="1"/>
      <c r="BV193" s="1"/>
      <c r="BW193" s="1"/>
      <c r="BX193" s="1"/>
      <c r="BY193" s="1"/>
      <c r="BZ193" s="1"/>
      <c r="CA193" s="1"/>
      <c r="CB193" s="1"/>
      <c r="CC193" s="1"/>
      <c r="CD193" s="1"/>
      <c r="CE193" s="1"/>
      <c r="CF193" s="1"/>
      <c r="CG193" s="1"/>
      <c r="CH193" s="1"/>
      <c r="CI193" s="1"/>
      <c r="CJ193" s="1"/>
      <c r="CK193" s="1"/>
      <c r="CL193" s="1"/>
      <c r="CM193" s="1"/>
      <c r="CN193" s="1"/>
      <c r="CO193" s="1"/>
      <c r="CP193" s="1"/>
      <c r="CQ193" s="1"/>
      <c r="CR193" s="1"/>
      <c r="CS193" s="1"/>
      <c r="CT193" s="1"/>
      <c r="CU193" s="1"/>
      <c r="CV193" s="1"/>
      <c r="CW193" s="1"/>
      <c r="CX193" s="1"/>
      <c r="CY193" s="1"/>
      <c r="CZ193" s="1"/>
      <c r="DA193" s="1"/>
      <c r="DB193" s="1"/>
      <c r="DC193" s="1"/>
      <c r="DD193" s="1"/>
      <c r="DE193" s="1"/>
      <c r="DF193" s="1"/>
      <c r="DG193" s="1"/>
      <c r="DH193" s="1"/>
      <c r="DI193" s="1"/>
      <c r="DJ193" s="1"/>
      <c r="DK193" s="1"/>
      <c r="DL193" s="1"/>
      <c r="DM193" s="1"/>
      <c r="DN193" s="1"/>
      <c r="DO193" s="1"/>
      <c r="DP193" s="1"/>
      <c r="DQ193" s="1"/>
      <c r="DR193" s="1"/>
      <c r="DS193" s="1"/>
      <c r="DT193" s="1"/>
      <c r="DU193" s="1"/>
      <c r="DV193" s="1"/>
      <c r="DW193" s="1"/>
      <c r="DX193" s="1"/>
      <c r="DY193" s="1"/>
      <c r="DZ193" s="1"/>
      <c r="EA193" s="1"/>
      <c r="EB193" s="1"/>
      <c r="EC193" s="1"/>
      <c r="ED193" s="1"/>
      <c r="EE193" s="1"/>
      <c r="EF193" s="1"/>
    </row>
    <row r="194" spans="1:136" ht="15" customHeight="1" x14ac:dyDescent="0.25">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1"/>
      <c r="AS194" s="1"/>
      <c r="AT194" s="1"/>
      <c r="AU194" s="1"/>
      <c r="AV194" s="1"/>
      <c r="AW194" s="1"/>
      <c r="AX194" s="1"/>
      <c r="AY194" s="1"/>
      <c r="AZ194" s="1"/>
      <c r="BA194" s="1"/>
      <c r="BB194" s="1"/>
      <c r="BC194" s="1"/>
      <c r="BD194" s="1"/>
      <c r="BE194" s="1"/>
      <c r="BF194" s="1"/>
      <c r="BG194" s="1"/>
      <c r="BH194" s="1"/>
      <c r="BI194" s="1"/>
      <c r="BJ194" s="1"/>
      <c r="BK194" s="1"/>
      <c r="BL194" s="1"/>
      <c r="BM194" s="1"/>
      <c r="BN194" s="1"/>
      <c r="BO194" s="1"/>
      <c r="BP194" s="1"/>
      <c r="BQ194" s="1"/>
      <c r="BR194" s="1"/>
      <c r="BS194" s="1"/>
      <c r="BT194" s="1"/>
      <c r="BU194" s="1"/>
      <c r="BV194" s="1"/>
      <c r="BW194" s="1"/>
      <c r="BX194" s="1"/>
      <c r="BY194" s="1"/>
      <c r="BZ194" s="1"/>
      <c r="CA194" s="1"/>
      <c r="CB194" s="1"/>
      <c r="CC194" s="1"/>
      <c r="CD194" s="1"/>
      <c r="CE194" s="1"/>
      <c r="CF194" s="1"/>
      <c r="CG194" s="1"/>
      <c r="CH194" s="1"/>
      <c r="CI194" s="1"/>
      <c r="CJ194" s="1"/>
      <c r="CK194" s="1"/>
      <c r="CL194" s="1"/>
      <c r="CM194" s="1"/>
      <c r="CN194" s="1"/>
      <c r="CO194" s="1"/>
      <c r="CP194" s="1"/>
      <c r="CQ194" s="1"/>
      <c r="CR194" s="1"/>
      <c r="CS194" s="1"/>
      <c r="CT194" s="1"/>
      <c r="CU194" s="1"/>
      <c r="CV194" s="1"/>
      <c r="CW194" s="1"/>
      <c r="CX194" s="1"/>
      <c r="CY194" s="1"/>
      <c r="CZ194" s="1"/>
      <c r="DA194" s="1"/>
      <c r="DB194" s="1"/>
      <c r="DC194" s="1"/>
      <c r="DD194" s="1"/>
      <c r="DE194" s="1"/>
      <c r="DF194" s="1"/>
      <c r="DG194" s="1"/>
      <c r="DH194" s="1"/>
      <c r="DI194" s="1"/>
      <c r="DJ194" s="1"/>
      <c r="DK194" s="1"/>
      <c r="DL194" s="1"/>
      <c r="DM194" s="1"/>
      <c r="DN194" s="1"/>
      <c r="DO194" s="1"/>
      <c r="DP194" s="1"/>
      <c r="DQ194" s="1"/>
      <c r="DR194" s="1"/>
      <c r="DS194" s="1"/>
      <c r="DT194" s="1"/>
      <c r="DU194" s="1"/>
      <c r="DV194" s="1"/>
      <c r="DW194" s="1"/>
      <c r="DX194" s="1"/>
      <c r="DY194" s="1"/>
      <c r="DZ194" s="1"/>
      <c r="EA194" s="1"/>
      <c r="EB194" s="1"/>
      <c r="EC194" s="1"/>
      <c r="ED194" s="1"/>
      <c r="EE194" s="1"/>
      <c r="EF194" s="1"/>
    </row>
    <row r="195" spans="1:136" ht="15" customHeight="1" x14ac:dyDescent="0.25">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1"/>
      <c r="AS195" s="1"/>
      <c r="AT195" s="1"/>
      <c r="AU195" s="1"/>
      <c r="AV195" s="1"/>
      <c r="AW195" s="1"/>
      <c r="AX195" s="1"/>
      <c r="AY195" s="1"/>
      <c r="AZ195" s="1"/>
      <c r="BA195" s="1"/>
      <c r="BB195" s="1"/>
      <c r="BC195" s="1"/>
      <c r="BD195" s="1"/>
      <c r="BE195" s="1"/>
      <c r="BF195" s="1"/>
      <c r="BG195" s="1"/>
      <c r="BH195" s="1"/>
      <c r="BI195" s="1"/>
      <c r="BJ195" s="1"/>
      <c r="BK195" s="1"/>
      <c r="BL195" s="1"/>
      <c r="BM195" s="1"/>
      <c r="BN195" s="1"/>
      <c r="BO195" s="1"/>
      <c r="BP195" s="1"/>
      <c r="BQ195" s="1"/>
      <c r="BR195" s="1"/>
      <c r="BS195" s="1"/>
      <c r="BT195" s="1"/>
      <c r="BU195" s="1"/>
      <c r="BV195" s="1"/>
      <c r="BW195" s="1"/>
      <c r="BX195" s="1"/>
      <c r="BY195" s="1"/>
      <c r="BZ195" s="1"/>
      <c r="CA195" s="1"/>
      <c r="CB195" s="1"/>
      <c r="CC195" s="1"/>
      <c r="CD195" s="1"/>
      <c r="CE195" s="1"/>
      <c r="CF195" s="1"/>
      <c r="CG195" s="1"/>
      <c r="CH195" s="1"/>
      <c r="CI195" s="1"/>
      <c r="CJ195" s="1"/>
      <c r="CK195" s="1"/>
      <c r="CL195" s="1"/>
      <c r="CM195" s="1"/>
      <c r="CN195" s="1"/>
      <c r="CO195" s="1"/>
      <c r="CP195" s="1"/>
      <c r="CQ195" s="1"/>
      <c r="CR195" s="1"/>
      <c r="CS195" s="1"/>
      <c r="CT195" s="1"/>
      <c r="CU195" s="1"/>
      <c r="CV195" s="1"/>
      <c r="CW195" s="1"/>
      <c r="CX195" s="1"/>
      <c r="CY195" s="1"/>
      <c r="CZ195" s="1"/>
      <c r="DA195" s="1"/>
      <c r="DB195" s="1"/>
      <c r="DC195" s="1"/>
      <c r="DD195" s="1"/>
      <c r="DE195" s="1"/>
      <c r="DF195" s="1"/>
      <c r="DG195" s="1"/>
      <c r="DH195" s="1"/>
      <c r="DI195" s="1"/>
      <c r="DJ195" s="1"/>
      <c r="DK195" s="1"/>
      <c r="DL195" s="1"/>
      <c r="DM195" s="1"/>
      <c r="DN195" s="1"/>
      <c r="DO195" s="1"/>
      <c r="DP195" s="1"/>
      <c r="DQ195" s="1"/>
      <c r="DR195" s="1"/>
      <c r="DS195" s="1"/>
      <c r="DT195" s="1"/>
      <c r="DU195" s="1"/>
      <c r="DV195" s="1"/>
      <c r="DW195" s="1"/>
      <c r="DX195" s="1"/>
      <c r="DY195" s="1"/>
      <c r="DZ195" s="1"/>
      <c r="EA195" s="1"/>
      <c r="EB195" s="1"/>
      <c r="EC195" s="1"/>
      <c r="ED195" s="1"/>
      <c r="EE195" s="1"/>
      <c r="EF195" s="1"/>
    </row>
    <row r="196" spans="1:136" ht="15" customHeight="1" x14ac:dyDescent="0.25">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1"/>
      <c r="AS196" s="1"/>
      <c r="AT196" s="1"/>
      <c r="AU196" s="1"/>
      <c r="AV196" s="1"/>
      <c r="AW196" s="1"/>
      <c r="AX196" s="1"/>
      <c r="AY196" s="1"/>
      <c r="AZ196" s="1"/>
      <c r="BA196" s="1"/>
      <c r="BB196" s="1"/>
      <c r="BC196" s="1"/>
      <c r="BD196" s="1"/>
      <c r="BE196" s="1"/>
      <c r="BF196" s="1"/>
      <c r="BG196" s="1"/>
      <c r="BH196" s="1"/>
      <c r="BI196" s="1"/>
      <c r="BJ196" s="1"/>
      <c r="BK196" s="1"/>
      <c r="BL196" s="1"/>
      <c r="BM196" s="1"/>
      <c r="BN196" s="1"/>
      <c r="BO196" s="1"/>
      <c r="BP196" s="1"/>
      <c r="BQ196" s="1"/>
      <c r="BR196" s="1"/>
      <c r="BS196" s="1"/>
      <c r="BT196" s="1"/>
      <c r="BU196" s="1"/>
      <c r="BV196" s="1"/>
      <c r="BW196" s="1"/>
      <c r="BX196" s="1"/>
      <c r="BY196" s="1"/>
      <c r="BZ196" s="1"/>
      <c r="CA196" s="1"/>
      <c r="CB196" s="1"/>
      <c r="CC196" s="1"/>
      <c r="CD196" s="1"/>
      <c r="CE196" s="1"/>
      <c r="CF196" s="1"/>
      <c r="CG196" s="1"/>
      <c r="CH196" s="1"/>
      <c r="CI196" s="1"/>
      <c r="CJ196" s="1"/>
      <c r="CK196" s="1"/>
      <c r="CL196" s="1"/>
      <c r="CM196" s="1"/>
      <c r="CN196" s="1"/>
      <c r="CO196" s="1"/>
      <c r="CP196" s="1"/>
      <c r="CQ196" s="1"/>
      <c r="CR196" s="1"/>
      <c r="CS196" s="1"/>
      <c r="CT196" s="1"/>
      <c r="CU196" s="1"/>
      <c r="CV196" s="1"/>
      <c r="CW196" s="1"/>
      <c r="CX196" s="1"/>
      <c r="CY196" s="1"/>
      <c r="CZ196" s="1"/>
      <c r="DA196" s="1"/>
      <c r="DB196" s="1"/>
      <c r="DC196" s="1"/>
      <c r="DD196" s="1"/>
      <c r="DE196" s="1"/>
      <c r="DF196" s="1"/>
      <c r="DG196" s="1"/>
      <c r="DH196" s="1"/>
      <c r="DI196" s="1"/>
      <c r="DJ196" s="1"/>
      <c r="DK196" s="1"/>
      <c r="DL196" s="1"/>
      <c r="DM196" s="1"/>
      <c r="DN196" s="1"/>
      <c r="DO196" s="1"/>
      <c r="DP196" s="1"/>
      <c r="DQ196" s="1"/>
      <c r="DR196" s="1"/>
      <c r="DS196" s="1"/>
      <c r="DT196" s="1"/>
      <c r="DU196" s="1"/>
      <c r="DV196" s="1"/>
      <c r="DW196" s="1"/>
      <c r="DX196" s="1"/>
      <c r="DY196" s="1"/>
      <c r="DZ196" s="1"/>
      <c r="EA196" s="1"/>
      <c r="EB196" s="1"/>
      <c r="EC196" s="1"/>
      <c r="ED196" s="1"/>
      <c r="EE196" s="1"/>
      <c r="EF196" s="1"/>
    </row>
    <row r="197" spans="1:136" ht="15" customHeight="1" x14ac:dyDescent="0.25">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c r="AA197" s="1"/>
      <c r="AB197" s="1"/>
      <c r="AC197" s="1"/>
      <c r="AD197" s="1"/>
      <c r="AE197" s="1"/>
      <c r="AF197" s="1"/>
      <c r="AG197" s="1"/>
      <c r="AH197" s="1"/>
      <c r="AI197" s="1"/>
      <c r="AJ197" s="1"/>
      <c r="AK197" s="1"/>
      <c r="AL197" s="1"/>
      <c r="AM197" s="1"/>
      <c r="AN197" s="1"/>
      <c r="AO197" s="1"/>
      <c r="AP197" s="1"/>
      <c r="AQ197" s="1"/>
      <c r="AR197" s="1"/>
      <c r="AS197" s="1"/>
      <c r="AT197" s="1"/>
      <c r="AU197" s="1"/>
      <c r="AV197" s="1"/>
      <c r="AW197" s="1"/>
      <c r="AX197" s="1"/>
      <c r="AY197" s="1"/>
      <c r="AZ197" s="1"/>
      <c r="BA197" s="1"/>
      <c r="BB197" s="1"/>
      <c r="BC197" s="1"/>
      <c r="BD197" s="1"/>
      <c r="BE197" s="1"/>
      <c r="BF197" s="1"/>
      <c r="BG197" s="1"/>
      <c r="BH197" s="1"/>
      <c r="BI197" s="1"/>
      <c r="BJ197" s="1"/>
      <c r="BK197" s="1"/>
      <c r="BL197" s="1"/>
      <c r="BM197" s="1"/>
      <c r="BN197" s="1"/>
      <c r="BO197" s="1"/>
      <c r="BP197" s="1"/>
      <c r="BQ197" s="1"/>
      <c r="BR197" s="1"/>
      <c r="BS197" s="1"/>
      <c r="BT197" s="1"/>
      <c r="BU197" s="1"/>
      <c r="BV197" s="1"/>
      <c r="BW197" s="1"/>
      <c r="BX197" s="1"/>
      <c r="BY197" s="1"/>
      <c r="BZ197" s="1"/>
      <c r="CA197" s="1"/>
      <c r="CB197" s="1"/>
      <c r="CC197" s="1"/>
      <c r="CD197" s="1"/>
      <c r="CE197" s="1"/>
      <c r="CF197" s="1"/>
      <c r="CG197" s="1"/>
      <c r="CH197" s="1"/>
      <c r="CI197" s="1"/>
      <c r="CJ197" s="1"/>
      <c r="CK197" s="1"/>
      <c r="CL197" s="1"/>
      <c r="CM197" s="1"/>
      <c r="CN197" s="1"/>
      <c r="CO197" s="1"/>
      <c r="CP197" s="1"/>
      <c r="CQ197" s="1"/>
      <c r="CR197" s="1"/>
      <c r="CS197" s="1"/>
      <c r="CT197" s="1"/>
      <c r="CU197" s="1"/>
      <c r="CV197" s="1"/>
      <c r="CW197" s="1"/>
      <c r="CX197" s="1"/>
      <c r="CY197" s="1"/>
      <c r="CZ197" s="1"/>
      <c r="DA197" s="1"/>
      <c r="DB197" s="1"/>
      <c r="DC197" s="1"/>
      <c r="DD197" s="1"/>
      <c r="DE197" s="1"/>
      <c r="DF197" s="1"/>
      <c r="DG197" s="1"/>
      <c r="DH197" s="1"/>
      <c r="DI197" s="1"/>
      <c r="DJ197" s="1"/>
      <c r="DK197" s="1"/>
      <c r="DL197" s="1"/>
      <c r="DM197" s="1"/>
      <c r="DN197" s="1"/>
      <c r="DO197" s="1"/>
      <c r="DP197" s="1"/>
      <c r="DQ197" s="1"/>
      <c r="DR197" s="1"/>
      <c r="DS197" s="1"/>
      <c r="DT197" s="1"/>
      <c r="DU197" s="1"/>
      <c r="DV197" s="1"/>
      <c r="DW197" s="1"/>
      <c r="DX197" s="1"/>
      <c r="DY197" s="1"/>
      <c r="DZ197" s="1"/>
      <c r="EA197" s="1"/>
      <c r="EB197" s="1"/>
      <c r="EC197" s="1"/>
      <c r="ED197" s="1"/>
      <c r="EE197" s="1"/>
      <c r="EF197" s="1"/>
    </row>
    <row r="198" spans="1:136" ht="15" customHeight="1" x14ac:dyDescent="0.25">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c r="AA198" s="1"/>
      <c r="AB198" s="1"/>
      <c r="AC198" s="1"/>
      <c r="AD198" s="1"/>
      <c r="AE198" s="1"/>
      <c r="AF198" s="1"/>
      <c r="AG198" s="1"/>
      <c r="AH198" s="1"/>
      <c r="AI198" s="1"/>
      <c r="AJ198" s="1"/>
      <c r="AK198" s="1"/>
      <c r="AL198" s="1"/>
      <c r="AM198" s="1"/>
      <c r="AN198" s="1"/>
      <c r="AO198" s="1"/>
      <c r="AP198" s="1"/>
      <c r="AQ198" s="1"/>
      <c r="AR198" s="1"/>
      <c r="AS198" s="1"/>
      <c r="AT198" s="1"/>
      <c r="AU198" s="1"/>
      <c r="AV198" s="1"/>
      <c r="AW198" s="1"/>
      <c r="AX198" s="1"/>
      <c r="AY198" s="1"/>
      <c r="AZ198" s="1"/>
      <c r="BA198" s="1"/>
      <c r="BB198" s="1"/>
      <c r="BC198" s="1"/>
      <c r="BD198" s="1"/>
      <c r="BE198" s="1"/>
      <c r="BF198" s="1"/>
      <c r="BG198" s="1"/>
      <c r="BH198" s="1"/>
      <c r="BI198" s="1"/>
      <c r="BJ198" s="1"/>
      <c r="BK198" s="1"/>
      <c r="BL198" s="1"/>
      <c r="BM198" s="1"/>
      <c r="BN198" s="1"/>
      <c r="BO198" s="1"/>
      <c r="BP198" s="1"/>
      <c r="BQ198" s="1"/>
      <c r="BR198" s="1"/>
      <c r="BS198" s="1"/>
      <c r="BT198" s="1"/>
      <c r="BU198" s="1"/>
      <c r="BV198" s="1"/>
      <c r="BW198" s="1"/>
      <c r="BX198" s="1"/>
      <c r="BY198" s="1"/>
      <c r="BZ198" s="1"/>
      <c r="CA198" s="1"/>
      <c r="CB198" s="1"/>
      <c r="CC198" s="1"/>
      <c r="CD198" s="1"/>
      <c r="CE198" s="1"/>
      <c r="CF198" s="1"/>
      <c r="CG198" s="1"/>
      <c r="CH198" s="1"/>
      <c r="CI198" s="1"/>
      <c r="CJ198" s="1"/>
      <c r="CK198" s="1"/>
      <c r="CL198" s="1"/>
      <c r="CM198" s="1"/>
      <c r="CN198" s="1"/>
      <c r="CO198" s="1"/>
      <c r="CP198" s="1"/>
      <c r="CQ198" s="1"/>
      <c r="CR198" s="1"/>
      <c r="CS198" s="1"/>
      <c r="CT198" s="1"/>
      <c r="CU198" s="1"/>
      <c r="CV198" s="1"/>
      <c r="CW198" s="1"/>
      <c r="CX198" s="1"/>
      <c r="CY198" s="1"/>
      <c r="CZ198" s="1"/>
      <c r="DA198" s="1"/>
      <c r="DB198" s="1"/>
      <c r="DC198" s="1"/>
      <c r="DD198" s="1"/>
      <c r="DE198" s="1"/>
      <c r="DF198" s="1"/>
      <c r="DG198" s="1"/>
      <c r="DH198" s="1"/>
      <c r="DI198" s="1"/>
      <c r="DJ198" s="1"/>
      <c r="DK198" s="1"/>
      <c r="DL198" s="1"/>
      <c r="DM198" s="1"/>
      <c r="DN198" s="1"/>
      <c r="DO198" s="1"/>
      <c r="DP198" s="1"/>
      <c r="DQ198" s="1"/>
      <c r="DR198" s="1"/>
      <c r="DS198" s="1"/>
      <c r="DT198" s="1"/>
      <c r="DU198" s="1"/>
      <c r="DV198" s="1"/>
      <c r="DW198" s="1"/>
      <c r="DX198" s="1"/>
      <c r="DY198" s="1"/>
      <c r="DZ198" s="1"/>
      <c r="EA198" s="1"/>
      <c r="EB198" s="1"/>
      <c r="EC198" s="1"/>
      <c r="ED198" s="1"/>
      <c r="EE198" s="1"/>
      <c r="EF198" s="1"/>
    </row>
    <row r="199" spans="1:136" ht="15" customHeight="1" x14ac:dyDescent="0.25">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c r="AA199" s="1"/>
      <c r="AB199" s="1"/>
      <c r="AC199" s="1"/>
      <c r="AD199" s="1"/>
      <c r="AE199" s="1"/>
      <c r="AF199" s="1"/>
      <c r="AG199" s="1"/>
      <c r="AH199" s="1"/>
      <c r="AI199" s="1"/>
      <c r="AJ199" s="1"/>
      <c r="AK199" s="1"/>
      <c r="AL199" s="1"/>
      <c r="AM199" s="1"/>
      <c r="AN199" s="1"/>
      <c r="AO199" s="1"/>
      <c r="AP199" s="1"/>
      <c r="AQ199" s="1"/>
      <c r="AR199" s="1"/>
      <c r="AS199" s="1"/>
      <c r="AT199" s="1"/>
      <c r="AU199" s="1"/>
      <c r="AV199" s="1"/>
      <c r="AW199" s="1"/>
      <c r="AX199" s="1"/>
      <c r="AY199" s="1"/>
      <c r="AZ199" s="1"/>
      <c r="BA199" s="1"/>
      <c r="BB199" s="1"/>
      <c r="BC199" s="1"/>
      <c r="BD199" s="1"/>
      <c r="BE199" s="1"/>
      <c r="BF199" s="1"/>
      <c r="BG199" s="1"/>
      <c r="BH199" s="1"/>
      <c r="BI199" s="1"/>
      <c r="BJ199" s="1"/>
      <c r="BK199" s="1"/>
      <c r="BL199" s="1"/>
      <c r="BM199" s="1"/>
      <c r="BN199" s="1"/>
      <c r="BO199" s="1"/>
      <c r="BP199" s="1"/>
      <c r="BQ199" s="1"/>
      <c r="BR199" s="1"/>
      <c r="BS199" s="1"/>
      <c r="BT199" s="1"/>
      <c r="BU199" s="1"/>
      <c r="BV199" s="1"/>
      <c r="BW199" s="1"/>
      <c r="BX199" s="1"/>
      <c r="BY199" s="1"/>
      <c r="BZ199" s="1"/>
      <c r="CA199" s="1"/>
      <c r="CB199" s="1"/>
      <c r="CC199" s="1"/>
      <c r="CD199" s="1"/>
      <c r="CE199" s="1"/>
      <c r="CF199" s="1"/>
      <c r="CG199" s="1"/>
      <c r="CH199" s="1"/>
      <c r="CI199" s="1"/>
      <c r="CJ199" s="1"/>
      <c r="CK199" s="1"/>
      <c r="CL199" s="1"/>
      <c r="CM199" s="1"/>
      <c r="CN199" s="1"/>
      <c r="CO199" s="1"/>
      <c r="CP199" s="1"/>
      <c r="CQ199" s="1"/>
      <c r="CR199" s="1"/>
      <c r="CS199" s="1"/>
      <c r="CT199" s="1"/>
      <c r="CU199" s="1"/>
      <c r="CV199" s="1"/>
      <c r="CW199" s="1"/>
      <c r="CX199" s="1"/>
      <c r="CY199" s="1"/>
      <c r="CZ199" s="1"/>
      <c r="DA199" s="1"/>
      <c r="DB199" s="1"/>
      <c r="DC199" s="1"/>
      <c r="DD199" s="1"/>
      <c r="DE199" s="1"/>
      <c r="DF199" s="1"/>
      <c r="DG199" s="1"/>
      <c r="DH199" s="1"/>
      <c r="DI199" s="1"/>
      <c r="DJ199" s="1"/>
      <c r="DK199" s="1"/>
      <c r="DL199" s="1"/>
      <c r="DM199" s="1"/>
      <c r="DN199" s="1"/>
      <c r="DO199" s="1"/>
      <c r="DP199" s="1"/>
      <c r="DQ199" s="1"/>
      <c r="DR199" s="1"/>
      <c r="DS199" s="1"/>
      <c r="DT199" s="1"/>
      <c r="DU199" s="1"/>
      <c r="DV199" s="1"/>
      <c r="DW199" s="1"/>
      <c r="DX199" s="1"/>
      <c r="DY199" s="1"/>
      <c r="DZ199" s="1"/>
      <c r="EA199" s="1"/>
      <c r="EB199" s="1"/>
      <c r="EC199" s="1"/>
      <c r="ED199" s="1"/>
      <c r="EE199" s="1"/>
      <c r="EF199" s="1"/>
    </row>
    <row r="200" spans="1:136" ht="15" customHeight="1" x14ac:dyDescent="0.25">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c r="AA200" s="1"/>
      <c r="AB200" s="1"/>
      <c r="AC200" s="1"/>
      <c r="AD200" s="1"/>
      <c r="AE200" s="1"/>
      <c r="AF200" s="1"/>
      <c r="AG200" s="1"/>
      <c r="AH200" s="1"/>
      <c r="AI200" s="1"/>
      <c r="AJ200" s="1"/>
      <c r="AK200" s="1"/>
      <c r="AL200" s="1"/>
      <c r="AM200" s="1"/>
      <c r="AN200" s="1"/>
      <c r="AO200" s="1"/>
      <c r="AP200" s="1"/>
      <c r="AQ200" s="1"/>
      <c r="AR200" s="1"/>
      <c r="AS200" s="1"/>
      <c r="AT200" s="1"/>
      <c r="AU200" s="1"/>
      <c r="AV200" s="1"/>
      <c r="AW200" s="1"/>
      <c r="AX200" s="1"/>
      <c r="AY200" s="1"/>
      <c r="AZ200" s="1"/>
      <c r="BA200" s="1"/>
      <c r="BB200" s="1"/>
      <c r="BC200" s="1"/>
      <c r="BD200" s="1"/>
      <c r="BE200" s="1"/>
      <c r="BF200" s="1"/>
      <c r="BG200" s="1"/>
      <c r="BH200" s="1"/>
      <c r="BI200" s="1"/>
      <c r="BJ200" s="1"/>
      <c r="BK200" s="1"/>
      <c r="BL200" s="1"/>
      <c r="BM200" s="1"/>
      <c r="BN200" s="1"/>
      <c r="BO200" s="1"/>
      <c r="BP200" s="1"/>
      <c r="BQ200" s="1"/>
      <c r="BR200" s="1"/>
      <c r="BS200" s="1"/>
      <c r="BT200" s="1"/>
      <c r="BU200" s="1"/>
      <c r="BV200" s="1"/>
      <c r="BW200" s="1"/>
      <c r="BX200" s="1"/>
      <c r="BY200" s="1"/>
      <c r="BZ200" s="1"/>
      <c r="CA200" s="1"/>
      <c r="CB200" s="1"/>
      <c r="CC200" s="1"/>
      <c r="CD200" s="1"/>
      <c r="CE200" s="1"/>
      <c r="CF200" s="1"/>
      <c r="CG200" s="1"/>
      <c r="CH200" s="1"/>
      <c r="CI200" s="1"/>
      <c r="CJ200" s="1"/>
      <c r="CK200" s="1"/>
      <c r="CL200" s="1"/>
      <c r="CM200" s="1"/>
      <c r="CN200" s="1"/>
      <c r="CO200" s="1"/>
      <c r="CP200" s="1"/>
      <c r="CQ200" s="1"/>
      <c r="CR200" s="1"/>
      <c r="CS200" s="1"/>
      <c r="CT200" s="1"/>
      <c r="CU200" s="1"/>
      <c r="CV200" s="1"/>
      <c r="CW200" s="1"/>
      <c r="CX200" s="1"/>
      <c r="CY200" s="1"/>
      <c r="CZ200" s="1"/>
      <c r="DA200" s="1"/>
      <c r="DB200" s="1"/>
      <c r="DC200" s="1"/>
      <c r="DD200" s="1"/>
      <c r="DE200" s="1"/>
      <c r="DF200" s="1"/>
      <c r="DG200" s="1"/>
      <c r="DH200" s="1"/>
      <c r="DI200" s="1"/>
      <c r="DJ200" s="1"/>
      <c r="DK200" s="1"/>
      <c r="DL200" s="1"/>
      <c r="DM200" s="1"/>
      <c r="DN200" s="1"/>
      <c r="DO200" s="1"/>
      <c r="DP200" s="1"/>
      <c r="DQ200" s="1"/>
      <c r="DR200" s="1"/>
      <c r="DS200" s="1"/>
      <c r="DT200" s="1"/>
      <c r="DU200" s="1"/>
      <c r="DV200" s="1"/>
      <c r="DW200" s="1"/>
      <c r="DX200" s="1"/>
      <c r="DY200" s="1"/>
      <c r="DZ200" s="1"/>
      <c r="EA200" s="1"/>
      <c r="EB200" s="1"/>
      <c r="EC200" s="1"/>
      <c r="ED200" s="1"/>
      <c r="EE200" s="1"/>
      <c r="EF200" s="1"/>
    </row>
    <row r="201" spans="1:136" ht="15" customHeight="1" x14ac:dyDescent="0.25">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c r="AA201" s="1"/>
      <c r="AB201" s="1"/>
      <c r="AC201" s="1"/>
      <c r="AD201" s="1"/>
      <c r="AE201" s="1"/>
      <c r="AF201" s="1"/>
      <c r="AG201" s="1"/>
      <c r="AH201" s="1"/>
      <c r="AI201" s="1"/>
      <c r="AJ201" s="1"/>
      <c r="AK201" s="1"/>
      <c r="AL201" s="1"/>
      <c r="AM201" s="1"/>
      <c r="AN201" s="1"/>
      <c r="AO201" s="1"/>
      <c r="AP201" s="1"/>
      <c r="AQ201" s="1"/>
      <c r="AR201" s="1"/>
      <c r="AS201" s="1"/>
      <c r="AT201" s="1"/>
      <c r="AU201" s="1"/>
      <c r="AV201" s="1"/>
      <c r="AW201" s="1"/>
      <c r="AX201" s="1"/>
      <c r="AY201" s="1"/>
      <c r="AZ201" s="1"/>
      <c r="BA201" s="1"/>
      <c r="BB201" s="1"/>
      <c r="BC201" s="1"/>
      <c r="BD201" s="1"/>
      <c r="BE201" s="1"/>
      <c r="BF201" s="1"/>
      <c r="BG201" s="1"/>
      <c r="BH201" s="1"/>
      <c r="BI201" s="1"/>
      <c r="BJ201" s="1"/>
      <c r="BK201" s="1"/>
      <c r="BL201" s="1"/>
      <c r="BM201" s="1"/>
      <c r="BN201" s="1"/>
      <c r="BO201" s="1"/>
      <c r="BP201" s="1"/>
      <c r="BQ201" s="1"/>
      <c r="BR201" s="1"/>
      <c r="BS201" s="1"/>
      <c r="BT201" s="1"/>
      <c r="BU201" s="1"/>
      <c r="BV201" s="1"/>
      <c r="BW201" s="1"/>
      <c r="BX201" s="1"/>
      <c r="BY201" s="1"/>
      <c r="BZ201" s="1"/>
      <c r="CA201" s="1"/>
      <c r="CB201" s="1"/>
      <c r="CC201" s="1"/>
      <c r="CD201" s="1"/>
      <c r="CE201" s="1"/>
      <c r="CF201" s="1"/>
      <c r="CG201" s="1"/>
      <c r="CH201" s="1"/>
      <c r="CI201" s="1"/>
      <c r="CJ201" s="1"/>
      <c r="CK201" s="1"/>
      <c r="CL201" s="1"/>
      <c r="CM201" s="1"/>
      <c r="CN201" s="1"/>
      <c r="CO201" s="1"/>
      <c r="CP201" s="1"/>
      <c r="CQ201" s="1"/>
      <c r="CR201" s="1"/>
      <c r="CS201" s="1"/>
      <c r="CT201" s="1"/>
      <c r="CU201" s="1"/>
      <c r="CV201" s="1"/>
      <c r="CW201" s="1"/>
      <c r="CX201" s="1"/>
      <c r="CY201" s="1"/>
      <c r="CZ201" s="1"/>
      <c r="DA201" s="1"/>
      <c r="DB201" s="1"/>
      <c r="DC201" s="1"/>
      <c r="DD201" s="1"/>
      <c r="DE201" s="1"/>
      <c r="DF201" s="1"/>
      <c r="DG201" s="1"/>
      <c r="DH201" s="1"/>
      <c r="DI201" s="1"/>
      <c r="DJ201" s="1"/>
      <c r="DK201" s="1"/>
      <c r="DL201" s="1"/>
      <c r="DM201" s="1"/>
      <c r="DN201" s="1"/>
      <c r="DO201" s="1"/>
      <c r="DP201" s="1"/>
      <c r="DQ201" s="1"/>
      <c r="DR201" s="1"/>
      <c r="DS201" s="1"/>
      <c r="DT201" s="1"/>
      <c r="DU201" s="1"/>
      <c r="DV201" s="1"/>
      <c r="DW201" s="1"/>
      <c r="DX201" s="1"/>
      <c r="DY201" s="1"/>
      <c r="DZ201" s="1"/>
      <c r="EA201" s="1"/>
      <c r="EB201" s="1"/>
      <c r="EC201" s="1"/>
      <c r="ED201" s="1"/>
      <c r="EE201" s="1"/>
      <c r="EF201" s="1"/>
    </row>
    <row r="202" spans="1:136" ht="15" customHeight="1" x14ac:dyDescent="0.25">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c r="AA202" s="1"/>
      <c r="AB202" s="1"/>
      <c r="AC202" s="1"/>
      <c r="AD202" s="1"/>
      <c r="AE202" s="1"/>
      <c r="AF202" s="1"/>
      <c r="AG202" s="1"/>
      <c r="AH202" s="1"/>
      <c r="AI202" s="1"/>
      <c r="AJ202" s="1"/>
      <c r="AK202" s="1"/>
      <c r="AL202" s="1"/>
      <c r="AM202" s="1"/>
      <c r="AN202" s="1"/>
      <c r="AO202" s="1"/>
      <c r="AP202" s="1"/>
      <c r="AQ202" s="1"/>
      <c r="AR202" s="1"/>
      <c r="AS202" s="1"/>
      <c r="AT202" s="1"/>
      <c r="AU202" s="1"/>
      <c r="AV202" s="1"/>
      <c r="AW202" s="1"/>
      <c r="AX202" s="1"/>
      <c r="AY202" s="1"/>
      <c r="AZ202" s="1"/>
      <c r="BA202" s="1"/>
      <c r="BB202" s="1"/>
      <c r="BC202" s="1"/>
      <c r="BD202" s="1"/>
      <c r="BE202" s="1"/>
      <c r="BF202" s="1"/>
      <c r="BG202" s="1"/>
      <c r="BH202" s="1"/>
      <c r="BI202" s="1"/>
      <c r="BJ202" s="1"/>
      <c r="BK202" s="1"/>
      <c r="BL202" s="1"/>
      <c r="BM202" s="1"/>
      <c r="BN202" s="1"/>
      <c r="BO202" s="1"/>
      <c r="BP202" s="1"/>
      <c r="BQ202" s="1"/>
      <c r="BR202" s="1"/>
      <c r="BS202" s="1"/>
      <c r="BT202" s="1"/>
      <c r="BU202" s="1"/>
      <c r="BV202" s="1"/>
      <c r="BW202" s="1"/>
      <c r="BX202" s="1"/>
      <c r="BY202" s="1"/>
      <c r="BZ202" s="1"/>
      <c r="CA202" s="1"/>
      <c r="CB202" s="1"/>
      <c r="CC202" s="1"/>
      <c r="CD202" s="1"/>
      <c r="CE202" s="1"/>
      <c r="CF202" s="1"/>
      <c r="CG202" s="1"/>
      <c r="CH202" s="1"/>
      <c r="CI202" s="1"/>
      <c r="CJ202" s="1"/>
      <c r="CK202" s="1"/>
      <c r="CL202" s="1"/>
      <c r="CM202" s="1"/>
      <c r="CN202" s="1"/>
      <c r="CO202" s="1"/>
      <c r="CP202" s="1"/>
      <c r="CQ202" s="1"/>
      <c r="CR202" s="1"/>
      <c r="CS202" s="1"/>
      <c r="CT202" s="1"/>
      <c r="CU202" s="1"/>
      <c r="CV202" s="1"/>
      <c r="CW202" s="1"/>
      <c r="CX202" s="1"/>
      <c r="CY202" s="1"/>
      <c r="CZ202" s="1"/>
      <c r="DA202" s="1"/>
      <c r="DB202" s="1"/>
      <c r="DC202" s="1"/>
      <c r="DD202" s="1"/>
      <c r="DE202" s="1"/>
      <c r="DF202" s="1"/>
      <c r="DG202" s="1"/>
      <c r="DH202" s="1"/>
      <c r="DI202" s="1"/>
      <c r="DJ202" s="1"/>
      <c r="DK202" s="1"/>
      <c r="DL202" s="1"/>
      <c r="DM202" s="1"/>
      <c r="DN202" s="1"/>
      <c r="DO202" s="1"/>
      <c r="DP202" s="1"/>
      <c r="DQ202" s="1"/>
      <c r="DR202" s="1"/>
      <c r="DS202" s="1"/>
      <c r="DT202" s="1"/>
      <c r="DU202" s="1"/>
      <c r="DV202" s="1"/>
      <c r="DW202" s="1"/>
      <c r="DX202" s="1"/>
      <c r="DY202" s="1"/>
      <c r="DZ202" s="1"/>
      <c r="EA202" s="1"/>
      <c r="EB202" s="1"/>
      <c r="EC202" s="1"/>
      <c r="ED202" s="1"/>
      <c r="EE202" s="1"/>
      <c r="EF202" s="1"/>
    </row>
    <row r="203" spans="1:136" ht="15" customHeight="1" x14ac:dyDescent="0.25">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c r="AA203" s="1"/>
      <c r="AB203" s="1"/>
      <c r="AC203" s="1"/>
      <c r="AD203" s="1"/>
      <c r="AE203" s="1"/>
      <c r="AF203" s="1"/>
      <c r="AG203" s="1"/>
      <c r="AH203" s="1"/>
      <c r="AI203" s="1"/>
      <c r="AJ203" s="1"/>
      <c r="AK203" s="1"/>
      <c r="AL203" s="1"/>
      <c r="AM203" s="1"/>
      <c r="AN203" s="1"/>
      <c r="AO203" s="1"/>
      <c r="AP203" s="1"/>
      <c r="AQ203" s="1"/>
      <c r="AR203" s="1"/>
      <c r="AS203" s="1"/>
      <c r="AT203" s="1"/>
      <c r="AU203" s="1"/>
      <c r="AV203" s="1"/>
      <c r="AW203" s="1"/>
      <c r="AX203" s="1"/>
      <c r="AY203" s="1"/>
      <c r="AZ203" s="1"/>
      <c r="BA203" s="1"/>
      <c r="BB203" s="1"/>
      <c r="BC203" s="1"/>
      <c r="BD203" s="1"/>
      <c r="BE203" s="1"/>
      <c r="BF203" s="1"/>
      <c r="BG203" s="1"/>
      <c r="BH203" s="1"/>
      <c r="BI203" s="1"/>
      <c r="BJ203" s="1"/>
      <c r="BK203" s="1"/>
      <c r="BL203" s="1"/>
      <c r="BM203" s="1"/>
      <c r="BN203" s="1"/>
      <c r="BO203" s="1"/>
      <c r="BP203" s="1"/>
      <c r="BQ203" s="1"/>
      <c r="BR203" s="1"/>
      <c r="BS203" s="1"/>
      <c r="BT203" s="1"/>
      <c r="BU203" s="1"/>
      <c r="BV203" s="1"/>
      <c r="BW203" s="1"/>
      <c r="BX203" s="1"/>
      <c r="BY203" s="1"/>
      <c r="BZ203" s="1"/>
      <c r="CA203" s="1"/>
      <c r="CB203" s="1"/>
      <c r="CC203" s="1"/>
      <c r="CD203" s="1"/>
      <c r="CE203" s="1"/>
      <c r="CF203" s="1"/>
      <c r="CG203" s="1"/>
      <c r="CH203" s="1"/>
      <c r="CI203" s="1"/>
      <c r="CJ203" s="1"/>
      <c r="CK203" s="1"/>
      <c r="CL203" s="1"/>
      <c r="CM203" s="1"/>
      <c r="CN203" s="1"/>
      <c r="CO203" s="1"/>
      <c r="CP203" s="1"/>
      <c r="CQ203" s="1"/>
      <c r="CR203" s="1"/>
      <c r="CS203" s="1"/>
      <c r="CT203" s="1"/>
      <c r="CU203" s="1"/>
      <c r="CV203" s="1"/>
      <c r="CW203" s="1"/>
      <c r="CX203" s="1"/>
      <c r="CY203" s="1"/>
      <c r="CZ203" s="1"/>
      <c r="DA203" s="1"/>
      <c r="DB203" s="1"/>
      <c r="DC203" s="1"/>
      <c r="DD203" s="1"/>
      <c r="DE203" s="1"/>
      <c r="DF203" s="1"/>
      <c r="DG203" s="1"/>
      <c r="DH203" s="1"/>
      <c r="DI203" s="1"/>
      <c r="DJ203" s="1"/>
      <c r="DK203" s="1"/>
      <c r="DL203" s="1"/>
      <c r="DM203" s="1"/>
      <c r="DN203" s="1"/>
      <c r="DO203" s="1"/>
      <c r="DP203" s="1"/>
      <c r="DQ203" s="1"/>
      <c r="DR203" s="1"/>
      <c r="DS203" s="1"/>
      <c r="DT203" s="1"/>
      <c r="DU203" s="1"/>
      <c r="DV203" s="1"/>
      <c r="DW203" s="1"/>
      <c r="DX203" s="1"/>
      <c r="DY203" s="1"/>
      <c r="DZ203" s="1"/>
      <c r="EA203" s="1"/>
      <c r="EB203" s="1"/>
      <c r="EC203" s="1"/>
      <c r="ED203" s="1"/>
      <c r="EE203" s="1"/>
      <c r="EF203" s="1"/>
    </row>
    <row r="204" spans="1:136" ht="15" customHeight="1" x14ac:dyDescent="0.25">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c r="AA204" s="1"/>
      <c r="AB204" s="1"/>
      <c r="AC204" s="1"/>
      <c r="AD204" s="1"/>
      <c r="AE204" s="1"/>
      <c r="AF204" s="1"/>
      <c r="AG204" s="1"/>
      <c r="AH204" s="1"/>
      <c r="AI204" s="1"/>
      <c r="AJ204" s="1"/>
      <c r="AK204" s="1"/>
      <c r="AL204" s="1"/>
      <c r="AM204" s="1"/>
      <c r="AN204" s="1"/>
      <c r="AO204" s="1"/>
      <c r="AP204" s="1"/>
      <c r="AQ204" s="1"/>
      <c r="AR204" s="1"/>
      <c r="AS204" s="1"/>
      <c r="AT204" s="1"/>
      <c r="AU204" s="1"/>
      <c r="AV204" s="1"/>
      <c r="AW204" s="1"/>
      <c r="AX204" s="1"/>
      <c r="AY204" s="1"/>
      <c r="AZ204" s="1"/>
      <c r="BA204" s="1"/>
      <c r="BB204" s="1"/>
      <c r="BC204" s="1"/>
      <c r="BD204" s="1"/>
      <c r="BE204" s="1"/>
      <c r="BF204" s="1"/>
      <c r="BG204" s="1"/>
      <c r="BH204" s="1"/>
      <c r="BI204" s="1"/>
      <c r="BJ204" s="1"/>
      <c r="BK204" s="1"/>
      <c r="BL204" s="1"/>
      <c r="BM204" s="1"/>
      <c r="BN204" s="1"/>
      <c r="BO204" s="1"/>
      <c r="BP204" s="1"/>
      <c r="BQ204" s="1"/>
      <c r="BR204" s="1"/>
      <c r="BS204" s="1"/>
      <c r="BT204" s="1"/>
      <c r="BU204" s="1"/>
      <c r="BV204" s="1"/>
      <c r="BW204" s="1"/>
      <c r="BX204" s="1"/>
      <c r="BY204" s="1"/>
      <c r="BZ204" s="1"/>
      <c r="CA204" s="1"/>
      <c r="CB204" s="1"/>
      <c r="CC204" s="1"/>
      <c r="CD204" s="1"/>
      <c r="CE204" s="1"/>
      <c r="CF204" s="1"/>
      <c r="CG204" s="1"/>
      <c r="CH204" s="1"/>
      <c r="CI204" s="1"/>
      <c r="CJ204" s="1"/>
      <c r="CK204" s="1"/>
      <c r="CL204" s="1"/>
      <c r="CM204" s="1"/>
      <c r="CN204" s="1"/>
      <c r="CO204" s="1"/>
      <c r="CP204" s="1"/>
      <c r="CQ204" s="1"/>
      <c r="CR204" s="1"/>
      <c r="CS204" s="1"/>
      <c r="CT204" s="1"/>
      <c r="CU204" s="1"/>
      <c r="CV204" s="1"/>
      <c r="CW204" s="1"/>
      <c r="CX204" s="1"/>
      <c r="CY204" s="1"/>
      <c r="CZ204" s="1"/>
      <c r="DA204" s="1"/>
      <c r="DB204" s="1"/>
      <c r="DC204" s="1"/>
      <c r="DD204" s="1"/>
      <c r="DE204" s="1"/>
      <c r="DF204" s="1"/>
      <c r="DG204" s="1"/>
      <c r="DH204" s="1"/>
      <c r="DI204" s="1"/>
      <c r="DJ204" s="1"/>
      <c r="DK204" s="1"/>
      <c r="DL204" s="1"/>
      <c r="DM204" s="1"/>
      <c r="DN204" s="1"/>
      <c r="DO204" s="1"/>
      <c r="DP204" s="1"/>
      <c r="DQ204" s="1"/>
      <c r="DR204" s="1"/>
      <c r="DS204" s="1"/>
      <c r="DT204" s="1"/>
      <c r="DU204" s="1"/>
      <c r="DV204" s="1"/>
      <c r="DW204" s="1"/>
      <c r="DX204" s="1"/>
      <c r="DY204" s="1"/>
      <c r="DZ204" s="1"/>
      <c r="EA204" s="1"/>
      <c r="EB204" s="1"/>
      <c r="EC204" s="1"/>
      <c r="ED204" s="1"/>
      <c r="EE204" s="1"/>
      <c r="EF204" s="1"/>
    </row>
    <row r="205" spans="1:136" ht="15" customHeight="1" x14ac:dyDescent="0.25">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c r="AA205" s="1"/>
      <c r="AB205" s="1"/>
      <c r="AC205" s="1"/>
      <c r="AD205" s="1"/>
      <c r="AE205" s="1"/>
      <c r="AF205" s="1"/>
      <c r="AG205" s="1"/>
      <c r="AH205" s="1"/>
      <c r="AI205" s="1"/>
      <c r="AJ205" s="1"/>
      <c r="AK205" s="1"/>
      <c r="AL205" s="1"/>
      <c r="AM205" s="1"/>
      <c r="AN205" s="1"/>
      <c r="AO205" s="1"/>
      <c r="AP205" s="1"/>
      <c r="AQ205" s="1"/>
      <c r="AR205" s="1"/>
      <c r="AS205" s="1"/>
      <c r="AT205" s="1"/>
      <c r="AU205" s="1"/>
      <c r="AV205" s="1"/>
      <c r="AW205" s="1"/>
      <c r="AX205" s="1"/>
      <c r="AY205" s="1"/>
      <c r="AZ205" s="1"/>
      <c r="BA205" s="1"/>
      <c r="BB205" s="1"/>
      <c r="BC205" s="1"/>
      <c r="BD205" s="1"/>
      <c r="BE205" s="1"/>
      <c r="BF205" s="1"/>
      <c r="BG205" s="1"/>
      <c r="BH205" s="1"/>
      <c r="BI205" s="1"/>
      <c r="BJ205" s="1"/>
      <c r="BK205" s="1"/>
      <c r="BL205" s="1"/>
      <c r="BM205" s="1"/>
      <c r="BN205" s="1"/>
      <c r="BO205" s="1"/>
      <c r="BP205" s="1"/>
      <c r="BQ205" s="1"/>
      <c r="BR205" s="1"/>
      <c r="BS205" s="1"/>
      <c r="BT205" s="1"/>
      <c r="BU205" s="1"/>
      <c r="BV205" s="1"/>
      <c r="BW205" s="1"/>
      <c r="BX205" s="1"/>
      <c r="BY205" s="1"/>
      <c r="BZ205" s="1"/>
      <c r="CA205" s="1"/>
      <c r="CB205" s="1"/>
      <c r="CC205" s="1"/>
      <c r="CD205" s="1"/>
      <c r="CE205" s="1"/>
      <c r="CF205" s="1"/>
      <c r="CG205" s="1"/>
      <c r="CH205" s="1"/>
      <c r="CI205" s="1"/>
      <c r="CJ205" s="1"/>
      <c r="CK205" s="1"/>
      <c r="CL205" s="1"/>
      <c r="CM205" s="1"/>
      <c r="CN205" s="1"/>
      <c r="CO205" s="1"/>
      <c r="CP205" s="1"/>
      <c r="CQ205" s="1"/>
      <c r="CR205" s="1"/>
      <c r="CS205" s="1"/>
      <c r="CT205" s="1"/>
      <c r="CU205" s="1"/>
      <c r="CV205" s="1"/>
      <c r="CW205" s="1"/>
      <c r="CX205" s="1"/>
      <c r="CY205" s="1"/>
      <c r="CZ205" s="1"/>
      <c r="DA205" s="1"/>
      <c r="DB205" s="1"/>
      <c r="DC205" s="1"/>
      <c r="DD205" s="1"/>
      <c r="DE205" s="1"/>
      <c r="DF205" s="1"/>
      <c r="DG205" s="1"/>
      <c r="DH205" s="1"/>
      <c r="DI205" s="1"/>
      <c r="DJ205" s="1"/>
      <c r="DK205" s="1"/>
      <c r="DL205" s="1"/>
      <c r="DM205" s="1"/>
      <c r="DN205" s="1"/>
      <c r="DO205" s="1"/>
      <c r="DP205" s="1"/>
      <c r="DQ205" s="1"/>
      <c r="DR205" s="1"/>
      <c r="DS205" s="1"/>
      <c r="DT205" s="1"/>
      <c r="DU205" s="1"/>
      <c r="DV205" s="1"/>
      <c r="DW205" s="1"/>
      <c r="DX205" s="1"/>
      <c r="DY205" s="1"/>
      <c r="DZ205" s="1"/>
      <c r="EA205" s="1"/>
      <c r="EB205" s="1"/>
      <c r="EC205" s="1"/>
      <c r="ED205" s="1"/>
      <c r="EE205" s="1"/>
      <c r="EF205" s="1"/>
    </row>
    <row r="206" spans="1:136" ht="15" customHeight="1" x14ac:dyDescent="0.25">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c r="AA206" s="1"/>
      <c r="AB206" s="1"/>
      <c r="AC206" s="1"/>
      <c r="AD206" s="1"/>
      <c r="AE206" s="1"/>
      <c r="AF206" s="1"/>
      <c r="AG206" s="1"/>
      <c r="AH206" s="1"/>
      <c r="AI206" s="1"/>
      <c r="AJ206" s="1"/>
      <c r="AK206" s="1"/>
      <c r="AL206" s="1"/>
      <c r="AM206" s="1"/>
      <c r="AN206" s="1"/>
      <c r="AO206" s="1"/>
      <c r="AP206" s="1"/>
      <c r="AQ206" s="1"/>
      <c r="AR206" s="1"/>
      <c r="AS206" s="1"/>
      <c r="AT206" s="1"/>
      <c r="AU206" s="1"/>
      <c r="AV206" s="1"/>
      <c r="AW206" s="1"/>
      <c r="AX206" s="1"/>
      <c r="AY206" s="1"/>
      <c r="AZ206" s="1"/>
      <c r="BA206" s="1"/>
      <c r="BB206" s="1"/>
      <c r="BC206" s="1"/>
      <c r="BD206" s="1"/>
      <c r="BE206" s="1"/>
      <c r="BF206" s="1"/>
      <c r="BG206" s="1"/>
      <c r="BH206" s="1"/>
      <c r="BI206" s="1"/>
      <c r="BJ206" s="1"/>
      <c r="BK206" s="1"/>
      <c r="BL206" s="1"/>
      <c r="BM206" s="1"/>
      <c r="BN206" s="1"/>
      <c r="BO206" s="1"/>
      <c r="BP206" s="1"/>
      <c r="BQ206" s="1"/>
      <c r="BR206" s="1"/>
      <c r="BS206" s="1"/>
      <c r="BT206" s="1"/>
      <c r="BU206" s="1"/>
      <c r="BV206" s="1"/>
      <c r="BW206" s="1"/>
      <c r="BX206" s="1"/>
      <c r="BY206" s="1"/>
      <c r="BZ206" s="1"/>
      <c r="CA206" s="1"/>
      <c r="CB206" s="1"/>
      <c r="CC206" s="1"/>
      <c r="CD206" s="1"/>
      <c r="CE206" s="1"/>
      <c r="CF206" s="1"/>
      <c r="CG206" s="1"/>
      <c r="CH206" s="1"/>
      <c r="CI206" s="1"/>
      <c r="CJ206" s="1"/>
      <c r="CK206" s="1"/>
      <c r="CL206" s="1"/>
      <c r="CM206" s="1"/>
      <c r="CN206" s="1"/>
      <c r="CO206" s="1"/>
      <c r="CP206" s="1"/>
      <c r="CQ206" s="1"/>
      <c r="CR206" s="1"/>
      <c r="CS206" s="1"/>
      <c r="CT206" s="1"/>
      <c r="CU206" s="1"/>
      <c r="CV206" s="1"/>
      <c r="CW206" s="1"/>
      <c r="CX206" s="1"/>
      <c r="CY206" s="1"/>
      <c r="CZ206" s="1"/>
      <c r="DA206" s="1"/>
      <c r="DB206" s="1"/>
      <c r="DC206" s="1"/>
      <c r="DD206" s="1"/>
      <c r="DE206" s="1"/>
      <c r="DF206" s="1"/>
      <c r="DG206" s="1"/>
      <c r="DH206" s="1"/>
      <c r="DI206" s="1"/>
      <c r="DJ206" s="1"/>
      <c r="DK206" s="1"/>
      <c r="DL206" s="1"/>
      <c r="DM206" s="1"/>
      <c r="DN206" s="1"/>
      <c r="DO206" s="1"/>
      <c r="DP206" s="1"/>
      <c r="DQ206" s="1"/>
      <c r="DR206" s="1"/>
      <c r="DS206" s="1"/>
      <c r="DT206" s="1"/>
      <c r="DU206" s="1"/>
      <c r="DV206" s="1"/>
      <c r="DW206" s="1"/>
      <c r="DX206" s="1"/>
      <c r="DY206" s="1"/>
      <c r="DZ206" s="1"/>
      <c r="EA206" s="1"/>
      <c r="EB206" s="1"/>
      <c r="EC206" s="1"/>
      <c r="ED206" s="1"/>
      <c r="EE206" s="1"/>
      <c r="EF206" s="1"/>
    </row>
    <row r="207" spans="1:136" ht="15" customHeight="1" x14ac:dyDescent="0.25">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c r="AA207" s="1"/>
      <c r="AB207" s="1"/>
      <c r="AC207" s="1"/>
      <c r="AD207" s="1"/>
      <c r="AE207" s="1"/>
      <c r="AF207" s="1"/>
      <c r="AG207" s="1"/>
      <c r="AH207" s="1"/>
      <c r="AI207" s="1"/>
      <c r="AJ207" s="1"/>
      <c r="AK207" s="1"/>
      <c r="AL207" s="1"/>
      <c r="AM207" s="1"/>
      <c r="AN207" s="1"/>
      <c r="AO207" s="1"/>
      <c r="AP207" s="1"/>
      <c r="AQ207" s="1"/>
      <c r="AR207" s="1"/>
      <c r="AS207" s="1"/>
      <c r="AT207" s="1"/>
      <c r="AU207" s="1"/>
      <c r="AV207" s="1"/>
      <c r="AW207" s="1"/>
      <c r="AX207" s="1"/>
      <c r="AY207" s="1"/>
      <c r="AZ207" s="1"/>
      <c r="BA207" s="1"/>
      <c r="BB207" s="1"/>
      <c r="BC207" s="1"/>
      <c r="BD207" s="1"/>
      <c r="BE207" s="1"/>
      <c r="BF207" s="1"/>
      <c r="BG207" s="1"/>
      <c r="BH207" s="1"/>
      <c r="BI207" s="1"/>
      <c r="BJ207" s="1"/>
      <c r="BK207" s="1"/>
      <c r="BL207" s="1"/>
      <c r="BM207" s="1"/>
      <c r="BN207" s="1"/>
      <c r="BO207" s="1"/>
      <c r="BP207" s="1"/>
      <c r="BQ207" s="1"/>
      <c r="BR207" s="1"/>
      <c r="BS207" s="1"/>
      <c r="BT207" s="1"/>
      <c r="BU207" s="1"/>
      <c r="BV207" s="1"/>
      <c r="BW207" s="1"/>
      <c r="BX207" s="1"/>
      <c r="BY207" s="1"/>
      <c r="BZ207" s="1"/>
      <c r="CA207" s="1"/>
      <c r="CB207" s="1"/>
      <c r="CC207" s="1"/>
      <c r="CD207" s="1"/>
      <c r="CE207" s="1"/>
      <c r="CF207" s="1"/>
      <c r="CG207" s="1"/>
      <c r="CH207" s="1"/>
      <c r="CI207" s="1"/>
      <c r="CJ207" s="1"/>
      <c r="CK207" s="1"/>
      <c r="CL207" s="1"/>
      <c r="CM207" s="1"/>
      <c r="CN207" s="1"/>
      <c r="CO207" s="1"/>
      <c r="CP207" s="1"/>
      <c r="CQ207" s="1"/>
      <c r="CR207" s="1"/>
      <c r="CS207" s="1"/>
      <c r="CT207" s="1"/>
      <c r="CU207" s="1"/>
      <c r="CV207" s="1"/>
      <c r="CW207" s="1"/>
      <c r="CX207" s="1"/>
      <c r="CY207" s="1"/>
      <c r="CZ207" s="1"/>
      <c r="DA207" s="1"/>
      <c r="DB207" s="1"/>
      <c r="DC207" s="1"/>
      <c r="DD207" s="1"/>
      <c r="DE207" s="1"/>
      <c r="DF207" s="1"/>
      <c r="DG207" s="1"/>
      <c r="DH207" s="1"/>
      <c r="DI207" s="1"/>
      <c r="DJ207" s="1"/>
      <c r="DK207" s="1"/>
      <c r="DL207" s="1"/>
      <c r="DM207" s="1"/>
      <c r="DN207" s="1"/>
      <c r="DO207" s="1"/>
      <c r="DP207" s="1"/>
      <c r="DQ207" s="1"/>
      <c r="DR207" s="1"/>
      <c r="DS207" s="1"/>
      <c r="DT207" s="1"/>
      <c r="DU207" s="1"/>
      <c r="DV207" s="1"/>
      <c r="DW207" s="1"/>
      <c r="DX207" s="1"/>
      <c r="DY207" s="1"/>
      <c r="DZ207" s="1"/>
      <c r="EA207" s="1"/>
      <c r="EB207" s="1"/>
      <c r="EC207" s="1"/>
      <c r="ED207" s="1"/>
      <c r="EE207" s="1"/>
      <c r="EF207" s="1"/>
    </row>
    <row r="208" spans="1:136" ht="15" customHeight="1" x14ac:dyDescent="0.25">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c r="AA208" s="1"/>
      <c r="AB208" s="1"/>
      <c r="AC208" s="1"/>
      <c r="AD208" s="1"/>
      <c r="AE208" s="1"/>
      <c r="AF208" s="1"/>
      <c r="AG208" s="1"/>
      <c r="AH208" s="1"/>
      <c r="AI208" s="1"/>
      <c r="AJ208" s="1"/>
      <c r="AK208" s="1"/>
      <c r="AL208" s="1"/>
      <c r="AM208" s="1"/>
      <c r="AN208" s="1"/>
      <c r="AO208" s="1"/>
      <c r="AP208" s="1"/>
      <c r="AQ208" s="1"/>
      <c r="AR208" s="1"/>
      <c r="AS208" s="1"/>
      <c r="AT208" s="1"/>
      <c r="AU208" s="1"/>
      <c r="AV208" s="1"/>
      <c r="AW208" s="1"/>
      <c r="AX208" s="1"/>
      <c r="AY208" s="1"/>
      <c r="AZ208" s="1"/>
      <c r="BA208" s="1"/>
      <c r="BB208" s="1"/>
      <c r="BC208" s="1"/>
      <c r="BD208" s="1"/>
      <c r="BE208" s="1"/>
      <c r="BF208" s="1"/>
      <c r="BG208" s="1"/>
      <c r="BH208" s="1"/>
      <c r="BI208" s="1"/>
      <c r="BJ208" s="1"/>
      <c r="BK208" s="1"/>
      <c r="BL208" s="1"/>
      <c r="BM208" s="1"/>
      <c r="BN208" s="1"/>
      <c r="BO208" s="1"/>
      <c r="BP208" s="1"/>
      <c r="BQ208" s="1"/>
      <c r="BR208" s="1"/>
      <c r="BS208" s="1"/>
      <c r="BT208" s="1"/>
      <c r="BU208" s="1"/>
      <c r="BV208" s="1"/>
      <c r="BW208" s="1"/>
      <c r="BX208" s="1"/>
      <c r="BY208" s="1"/>
      <c r="BZ208" s="1"/>
      <c r="CA208" s="1"/>
      <c r="CB208" s="1"/>
      <c r="CC208" s="1"/>
      <c r="CD208" s="1"/>
      <c r="CE208" s="1"/>
      <c r="CF208" s="1"/>
      <c r="CG208" s="1"/>
      <c r="CH208" s="1"/>
      <c r="CI208" s="1"/>
      <c r="CJ208" s="1"/>
      <c r="CK208" s="1"/>
      <c r="CL208" s="1"/>
      <c r="CM208" s="1"/>
      <c r="CN208" s="1"/>
      <c r="CO208" s="1"/>
      <c r="CP208" s="1"/>
      <c r="CQ208" s="1"/>
      <c r="CR208" s="1"/>
      <c r="CS208" s="1"/>
      <c r="CT208" s="1"/>
      <c r="CU208" s="1"/>
      <c r="CV208" s="1"/>
      <c r="CW208" s="1"/>
      <c r="CX208" s="1"/>
      <c r="CY208" s="1"/>
      <c r="CZ208" s="1"/>
      <c r="DA208" s="1"/>
      <c r="DB208" s="1"/>
      <c r="DC208" s="1"/>
      <c r="DD208" s="1"/>
      <c r="DE208" s="1"/>
      <c r="DF208" s="1"/>
      <c r="DG208" s="1"/>
      <c r="DH208" s="1"/>
      <c r="DI208" s="1"/>
      <c r="DJ208" s="1"/>
      <c r="DK208" s="1"/>
      <c r="DL208" s="1"/>
      <c r="DM208" s="1"/>
      <c r="DN208" s="1"/>
      <c r="DO208" s="1"/>
      <c r="DP208" s="1"/>
      <c r="DQ208" s="1"/>
      <c r="DR208" s="1"/>
      <c r="DS208" s="1"/>
      <c r="DT208" s="1"/>
      <c r="DU208" s="1"/>
      <c r="DV208" s="1"/>
      <c r="DW208" s="1"/>
      <c r="DX208" s="1"/>
      <c r="DY208" s="1"/>
      <c r="DZ208" s="1"/>
      <c r="EA208" s="1"/>
      <c r="EB208" s="1"/>
      <c r="EC208" s="1"/>
      <c r="ED208" s="1"/>
      <c r="EE208" s="1"/>
      <c r="EF208" s="1"/>
    </row>
    <row r="209" spans="1:136" ht="15" customHeight="1" x14ac:dyDescent="0.25">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c r="AA209" s="1"/>
      <c r="AB209" s="1"/>
      <c r="AC209" s="1"/>
      <c r="AD209" s="1"/>
      <c r="AE209" s="1"/>
      <c r="AF209" s="1"/>
      <c r="AG209" s="1"/>
      <c r="AH209" s="1"/>
      <c r="AI209" s="1"/>
      <c r="AJ209" s="1"/>
      <c r="AK209" s="1"/>
      <c r="AL209" s="1"/>
      <c r="AM209" s="1"/>
      <c r="AN209" s="1"/>
      <c r="AO209" s="1"/>
      <c r="AP209" s="1"/>
      <c r="AQ209" s="1"/>
      <c r="AR209" s="1"/>
      <c r="AS209" s="1"/>
      <c r="AT209" s="1"/>
      <c r="AU209" s="1"/>
      <c r="AV209" s="1"/>
      <c r="AW209" s="1"/>
      <c r="AX209" s="1"/>
      <c r="AY209" s="1"/>
      <c r="AZ209" s="1"/>
      <c r="BA209" s="1"/>
      <c r="BB209" s="1"/>
      <c r="BC209" s="1"/>
      <c r="BD209" s="1"/>
      <c r="BE209" s="1"/>
      <c r="BF209" s="1"/>
      <c r="BG209" s="1"/>
      <c r="BH209" s="1"/>
      <c r="BI209" s="1"/>
      <c r="BJ209" s="1"/>
      <c r="BK209" s="1"/>
      <c r="BL209" s="1"/>
      <c r="BM209" s="1"/>
      <c r="BN209" s="1"/>
      <c r="BO209" s="1"/>
      <c r="BP209" s="1"/>
      <c r="BQ209" s="1"/>
      <c r="BR209" s="1"/>
      <c r="BS209" s="1"/>
      <c r="BT209" s="1"/>
      <c r="BU209" s="1"/>
      <c r="BV209" s="1"/>
      <c r="BW209" s="1"/>
      <c r="BX209" s="1"/>
      <c r="BY209" s="1"/>
      <c r="BZ209" s="1"/>
      <c r="CA209" s="1"/>
      <c r="CB209" s="1"/>
      <c r="CC209" s="1"/>
      <c r="CD209" s="1"/>
      <c r="CE209" s="1"/>
      <c r="CF209" s="1"/>
      <c r="CG209" s="1"/>
      <c r="CH209" s="1"/>
      <c r="CI209" s="1"/>
      <c r="CJ209" s="1"/>
      <c r="CK209" s="1"/>
      <c r="CL209" s="1"/>
      <c r="CM209" s="1"/>
      <c r="CN209" s="1"/>
      <c r="CO209" s="1"/>
      <c r="CP209" s="1"/>
      <c r="CQ209" s="1"/>
      <c r="CR209" s="1"/>
      <c r="CS209" s="1"/>
      <c r="CT209" s="1"/>
      <c r="CU209" s="1"/>
      <c r="CV209" s="1"/>
      <c r="CW209" s="1"/>
      <c r="CX209" s="1"/>
      <c r="CY209" s="1"/>
      <c r="CZ209" s="1"/>
      <c r="DA209" s="1"/>
      <c r="DB209" s="1"/>
      <c r="DC209" s="1"/>
      <c r="DD209" s="1"/>
      <c r="DE209" s="1"/>
      <c r="DF209" s="1"/>
      <c r="DG209" s="1"/>
      <c r="DH209" s="1"/>
      <c r="DI209" s="1"/>
      <c r="DJ209" s="1"/>
      <c r="DK209" s="1"/>
      <c r="DL209" s="1"/>
      <c r="DM209" s="1"/>
      <c r="DN209" s="1"/>
      <c r="DO209" s="1"/>
      <c r="DP209" s="1"/>
      <c r="DQ209" s="1"/>
      <c r="DR209" s="1"/>
      <c r="DS209" s="1"/>
      <c r="DT209" s="1"/>
      <c r="DU209" s="1"/>
      <c r="DV209" s="1"/>
      <c r="DW209" s="1"/>
      <c r="DX209" s="1"/>
      <c r="DY209" s="1"/>
      <c r="DZ209" s="1"/>
      <c r="EA209" s="1"/>
      <c r="EB209" s="1"/>
      <c r="EC209" s="1"/>
      <c r="ED209" s="1"/>
      <c r="EE209" s="1"/>
      <c r="EF209" s="1"/>
    </row>
    <row r="210" spans="1:136" ht="15" customHeight="1" x14ac:dyDescent="0.25">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c r="AA210" s="1"/>
      <c r="AB210" s="1"/>
      <c r="AC210" s="1"/>
      <c r="AD210" s="1"/>
      <c r="AE210" s="1"/>
      <c r="AF210" s="1"/>
      <c r="AG210" s="1"/>
      <c r="AH210" s="1"/>
      <c r="AI210" s="1"/>
      <c r="AJ210" s="1"/>
      <c r="AK210" s="1"/>
      <c r="AL210" s="1"/>
      <c r="AM210" s="1"/>
      <c r="AN210" s="1"/>
      <c r="AO210" s="1"/>
      <c r="AP210" s="1"/>
      <c r="AQ210" s="1"/>
      <c r="AR210" s="1"/>
      <c r="AS210" s="1"/>
      <c r="AT210" s="1"/>
      <c r="AU210" s="1"/>
      <c r="AV210" s="1"/>
      <c r="AW210" s="1"/>
      <c r="AX210" s="1"/>
      <c r="AY210" s="1"/>
      <c r="AZ210" s="1"/>
      <c r="BA210" s="1"/>
      <c r="BB210" s="1"/>
      <c r="BC210" s="1"/>
      <c r="BD210" s="1"/>
      <c r="BE210" s="1"/>
      <c r="BF210" s="1"/>
      <c r="BG210" s="1"/>
      <c r="BH210" s="1"/>
      <c r="BI210" s="1"/>
      <c r="BJ210" s="1"/>
      <c r="BK210" s="1"/>
      <c r="BL210" s="1"/>
      <c r="BM210" s="1"/>
      <c r="BN210" s="1"/>
      <c r="BO210" s="1"/>
      <c r="BP210" s="1"/>
      <c r="BQ210" s="1"/>
      <c r="BR210" s="1"/>
      <c r="BS210" s="1"/>
      <c r="BT210" s="1"/>
      <c r="BU210" s="1"/>
      <c r="BV210" s="1"/>
      <c r="BW210" s="1"/>
      <c r="BX210" s="1"/>
      <c r="BY210" s="1"/>
      <c r="BZ210" s="1"/>
      <c r="CA210" s="1"/>
      <c r="CB210" s="1"/>
      <c r="CC210" s="1"/>
      <c r="CD210" s="1"/>
      <c r="CE210" s="1"/>
      <c r="CF210" s="1"/>
      <c r="CG210" s="1"/>
      <c r="CH210" s="1"/>
      <c r="CI210" s="1"/>
      <c r="CJ210" s="1"/>
      <c r="CK210" s="1"/>
      <c r="CL210" s="1"/>
      <c r="CM210" s="1"/>
      <c r="CN210" s="1"/>
      <c r="CO210" s="1"/>
      <c r="CP210" s="1"/>
      <c r="CQ210" s="1"/>
      <c r="CR210" s="1"/>
      <c r="CS210" s="1"/>
      <c r="CT210" s="1"/>
      <c r="CU210" s="1"/>
      <c r="CV210" s="1"/>
      <c r="CW210" s="1"/>
      <c r="CX210" s="1"/>
      <c r="CY210" s="1"/>
      <c r="CZ210" s="1"/>
      <c r="DA210" s="1"/>
      <c r="DB210" s="1"/>
      <c r="DC210" s="1"/>
      <c r="DD210" s="1"/>
      <c r="DE210" s="1"/>
      <c r="DF210" s="1"/>
      <c r="DG210" s="1"/>
      <c r="DH210" s="1"/>
      <c r="DI210" s="1"/>
      <c r="DJ210" s="1"/>
      <c r="DK210" s="1"/>
      <c r="DL210" s="1"/>
      <c r="DM210" s="1"/>
      <c r="DN210" s="1"/>
      <c r="DO210" s="1"/>
      <c r="DP210" s="1"/>
      <c r="DQ210" s="1"/>
      <c r="DR210" s="1"/>
      <c r="DS210" s="1"/>
      <c r="DT210" s="1"/>
      <c r="DU210" s="1"/>
      <c r="DV210" s="1"/>
      <c r="DW210" s="1"/>
      <c r="DX210" s="1"/>
      <c r="DY210" s="1"/>
      <c r="DZ210" s="1"/>
      <c r="EA210" s="1"/>
      <c r="EB210" s="1"/>
      <c r="EC210" s="1"/>
      <c r="ED210" s="1"/>
      <c r="EE210" s="1"/>
      <c r="EF210" s="1"/>
    </row>
    <row r="211" spans="1:136" ht="15" customHeight="1" x14ac:dyDescent="0.25">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c r="AA211" s="1"/>
      <c r="AB211" s="1"/>
      <c r="AC211" s="1"/>
      <c r="AD211" s="1"/>
      <c r="AE211" s="1"/>
      <c r="AF211" s="1"/>
      <c r="AG211" s="1"/>
      <c r="AH211" s="1"/>
      <c r="AI211" s="1"/>
      <c r="AJ211" s="1"/>
      <c r="AK211" s="1"/>
      <c r="AL211" s="1"/>
      <c r="AM211" s="1"/>
      <c r="AN211" s="1"/>
      <c r="AO211" s="1"/>
      <c r="AP211" s="1"/>
      <c r="AQ211" s="1"/>
      <c r="AR211" s="1"/>
      <c r="AS211" s="1"/>
      <c r="AT211" s="1"/>
      <c r="AU211" s="1"/>
      <c r="AV211" s="1"/>
      <c r="AW211" s="1"/>
      <c r="AX211" s="1"/>
      <c r="AY211" s="1"/>
      <c r="AZ211" s="1"/>
      <c r="BA211" s="1"/>
      <c r="BB211" s="1"/>
      <c r="BC211" s="1"/>
      <c r="BD211" s="1"/>
      <c r="BE211" s="1"/>
      <c r="BF211" s="1"/>
      <c r="BG211" s="1"/>
      <c r="BH211" s="1"/>
      <c r="BI211" s="1"/>
      <c r="BJ211" s="1"/>
      <c r="BK211" s="1"/>
      <c r="BL211" s="1"/>
      <c r="BM211" s="1"/>
      <c r="BN211" s="1"/>
      <c r="BO211" s="1"/>
      <c r="BP211" s="1"/>
      <c r="BQ211" s="1"/>
      <c r="BR211" s="1"/>
      <c r="BS211" s="1"/>
      <c r="BT211" s="1"/>
      <c r="BU211" s="1"/>
      <c r="BV211" s="1"/>
      <c r="BW211" s="1"/>
      <c r="BX211" s="1"/>
      <c r="BY211" s="1"/>
      <c r="BZ211" s="1"/>
      <c r="CA211" s="1"/>
      <c r="CB211" s="1"/>
      <c r="CC211" s="1"/>
      <c r="CD211" s="1"/>
      <c r="CE211" s="1"/>
      <c r="CF211" s="1"/>
      <c r="CG211" s="1"/>
      <c r="CH211" s="1"/>
      <c r="CI211" s="1"/>
      <c r="CJ211" s="1"/>
      <c r="CK211" s="1"/>
      <c r="CL211" s="1"/>
      <c r="CM211" s="1"/>
      <c r="CN211" s="1"/>
      <c r="CO211" s="1"/>
      <c r="CP211" s="1"/>
      <c r="CQ211" s="1"/>
      <c r="CR211" s="1"/>
      <c r="CS211" s="1"/>
      <c r="CT211" s="1"/>
      <c r="CU211" s="1"/>
      <c r="CV211" s="1"/>
      <c r="CW211" s="1"/>
      <c r="CX211" s="1"/>
      <c r="CY211" s="1"/>
      <c r="CZ211" s="1"/>
      <c r="DA211" s="1"/>
      <c r="DB211" s="1"/>
      <c r="DC211" s="1"/>
      <c r="DD211" s="1"/>
      <c r="DE211" s="1"/>
      <c r="DF211" s="1"/>
      <c r="DG211" s="1"/>
      <c r="DH211" s="1"/>
      <c r="DI211" s="1"/>
      <c r="DJ211" s="1"/>
      <c r="DK211" s="1"/>
      <c r="DL211" s="1"/>
      <c r="DM211" s="1"/>
      <c r="DN211" s="1"/>
      <c r="DO211" s="1"/>
      <c r="DP211" s="1"/>
      <c r="DQ211" s="1"/>
      <c r="DR211" s="1"/>
      <c r="DS211" s="1"/>
      <c r="DT211" s="1"/>
      <c r="DU211" s="1"/>
      <c r="DV211" s="1"/>
      <c r="DW211" s="1"/>
      <c r="DX211" s="1"/>
      <c r="DY211" s="1"/>
      <c r="DZ211" s="1"/>
      <c r="EA211" s="1"/>
      <c r="EB211" s="1"/>
      <c r="EC211" s="1"/>
      <c r="ED211" s="1"/>
      <c r="EE211" s="1"/>
      <c r="EF211" s="1"/>
    </row>
    <row r="212" spans="1:136" ht="15" customHeight="1" x14ac:dyDescent="0.25">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c r="AA212" s="1"/>
      <c r="AB212" s="1"/>
      <c r="AC212" s="1"/>
      <c r="AD212" s="1"/>
      <c r="AE212" s="1"/>
      <c r="AF212" s="1"/>
      <c r="AG212" s="1"/>
      <c r="AH212" s="1"/>
      <c r="AI212" s="1"/>
      <c r="AJ212" s="1"/>
      <c r="AK212" s="1"/>
      <c r="AL212" s="1"/>
      <c r="AM212" s="1"/>
      <c r="AN212" s="1"/>
      <c r="AO212" s="1"/>
      <c r="AP212" s="1"/>
      <c r="AQ212" s="1"/>
      <c r="AR212" s="1"/>
      <c r="AS212" s="1"/>
      <c r="AT212" s="1"/>
      <c r="AU212" s="1"/>
      <c r="AV212" s="1"/>
      <c r="AW212" s="1"/>
      <c r="AX212" s="1"/>
      <c r="AY212" s="1"/>
      <c r="AZ212" s="1"/>
      <c r="BA212" s="1"/>
      <c r="BB212" s="1"/>
      <c r="BC212" s="1"/>
      <c r="BD212" s="1"/>
      <c r="BE212" s="1"/>
      <c r="BF212" s="1"/>
      <c r="BG212" s="1"/>
      <c r="BH212" s="1"/>
      <c r="BI212" s="1"/>
      <c r="BJ212" s="1"/>
      <c r="BK212" s="1"/>
      <c r="BL212" s="1"/>
      <c r="BM212" s="1"/>
      <c r="BN212" s="1"/>
      <c r="BO212" s="1"/>
      <c r="BP212" s="1"/>
      <c r="BQ212" s="1"/>
      <c r="BR212" s="1"/>
      <c r="BS212" s="1"/>
      <c r="BT212" s="1"/>
      <c r="BU212" s="1"/>
      <c r="BV212" s="1"/>
      <c r="BW212" s="1"/>
      <c r="BX212" s="1"/>
      <c r="BY212" s="1"/>
      <c r="BZ212" s="1"/>
      <c r="CA212" s="1"/>
      <c r="CB212" s="1"/>
      <c r="CC212" s="1"/>
      <c r="CD212" s="1"/>
      <c r="CE212" s="1"/>
      <c r="CF212" s="1"/>
      <c r="CG212" s="1"/>
      <c r="CH212" s="1"/>
      <c r="CI212" s="1"/>
      <c r="CJ212" s="1"/>
      <c r="CK212" s="1"/>
      <c r="CL212" s="1"/>
      <c r="CM212" s="1"/>
      <c r="CN212" s="1"/>
      <c r="CO212" s="1"/>
      <c r="CP212" s="1"/>
      <c r="CQ212" s="1"/>
      <c r="CR212" s="1"/>
      <c r="CS212" s="1"/>
      <c r="CT212" s="1"/>
      <c r="CU212" s="1"/>
      <c r="CV212" s="1"/>
      <c r="CW212" s="1"/>
      <c r="CX212" s="1"/>
      <c r="CY212" s="1"/>
      <c r="CZ212" s="1"/>
      <c r="DA212" s="1"/>
      <c r="DB212" s="1"/>
      <c r="DC212" s="1"/>
      <c r="DD212" s="1"/>
      <c r="DE212" s="1"/>
      <c r="DF212" s="1"/>
      <c r="DG212" s="1"/>
      <c r="DH212" s="1"/>
      <c r="DI212" s="1"/>
      <c r="DJ212" s="1"/>
      <c r="DK212" s="1"/>
      <c r="DL212" s="1"/>
      <c r="DM212" s="1"/>
      <c r="DN212" s="1"/>
      <c r="DO212" s="1"/>
      <c r="DP212" s="1"/>
      <c r="DQ212" s="1"/>
      <c r="DR212" s="1"/>
      <c r="DS212" s="1"/>
      <c r="DT212" s="1"/>
      <c r="DU212" s="1"/>
      <c r="DV212" s="1"/>
      <c r="DW212" s="1"/>
      <c r="DX212" s="1"/>
      <c r="DY212" s="1"/>
      <c r="DZ212" s="1"/>
      <c r="EA212" s="1"/>
      <c r="EB212" s="1"/>
      <c r="EC212" s="1"/>
      <c r="ED212" s="1"/>
      <c r="EE212" s="1"/>
      <c r="EF212" s="1"/>
    </row>
    <row r="213" spans="1:136" ht="15" customHeight="1" x14ac:dyDescent="0.25">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c r="AA213" s="1"/>
      <c r="AB213" s="1"/>
      <c r="AC213" s="1"/>
      <c r="AD213" s="1"/>
      <c r="AE213" s="1"/>
      <c r="AF213" s="1"/>
      <c r="AG213" s="1"/>
      <c r="AH213" s="1"/>
      <c r="AI213" s="1"/>
      <c r="AJ213" s="1"/>
      <c r="AK213" s="1"/>
      <c r="AL213" s="1"/>
      <c r="AM213" s="1"/>
      <c r="AN213" s="1"/>
      <c r="AO213" s="1"/>
      <c r="AP213" s="1"/>
      <c r="AQ213" s="1"/>
      <c r="AR213" s="1"/>
      <c r="AS213" s="1"/>
      <c r="AT213" s="1"/>
      <c r="AU213" s="1"/>
      <c r="AV213" s="1"/>
      <c r="AW213" s="1"/>
      <c r="AX213" s="1"/>
      <c r="AY213" s="1"/>
      <c r="AZ213" s="1"/>
      <c r="BA213" s="1"/>
      <c r="BB213" s="1"/>
      <c r="BC213" s="1"/>
      <c r="BD213" s="1"/>
      <c r="BE213" s="1"/>
      <c r="BF213" s="1"/>
      <c r="BG213" s="1"/>
      <c r="BH213" s="1"/>
      <c r="BI213" s="1"/>
      <c r="BJ213" s="1"/>
      <c r="BK213" s="1"/>
      <c r="BL213" s="1"/>
      <c r="BM213" s="1"/>
      <c r="BN213" s="1"/>
      <c r="BO213" s="1"/>
      <c r="BP213" s="1"/>
      <c r="BQ213" s="1"/>
      <c r="BR213" s="1"/>
      <c r="BS213" s="1"/>
      <c r="BT213" s="1"/>
      <c r="BU213" s="1"/>
      <c r="BV213" s="1"/>
      <c r="BW213" s="1"/>
      <c r="BX213" s="1"/>
      <c r="BY213" s="1"/>
      <c r="BZ213" s="1"/>
      <c r="CA213" s="1"/>
      <c r="CB213" s="1"/>
      <c r="CC213" s="1"/>
      <c r="CD213" s="1"/>
      <c r="CE213" s="1"/>
      <c r="CF213" s="1"/>
      <c r="CG213" s="1"/>
      <c r="CH213" s="1"/>
      <c r="CI213" s="1"/>
      <c r="CJ213" s="1"/>
      <c r="CK213" s="1"/>
      <c r="CL213" s="1"/>
      <c r="CM213" s="1"/>
      <c r="CN213" s="1"/>
      <c r="CO213" s="1"/>
      <c r="CP213" s="1"/>
      <c r="CQ213" s="1"/>
      <c r="CR213" s="1"/>
      <c r="CS213" s="1"/>
      <c r="CT213" s="1"/>
      <c r="CU213" s="1"/>
      <c r="CV213" s="1"/>
      <c r="CW213" s="1"/>
      <c r="CX213" s="1"/>
      <c r="CY213" s="1"/>
      <c r="CZ213" s="1"/>
      <c r="DA213" s="1"/>
      <c r="DB213" s="1"/>
      <c r="DC213" s="1"/>
      <c r="DD213" s="1"/>
      <c r="DE213" s="1"/>
      <c r="DF213" s="1"/>
      <c r="DG213" s="1"/>
      <c r="DH213" s="1"/>
      <c r="DI213" s="1"/>
      <c r="DJ213" s="1"/>
      <c r="DK213" s="1"/>
      <c r="DL213" s="1"/>
      <c r="DM213" s="1"/>
      <c r="DN213" s="1"/>
      <c r="DO213" s="1"/>
      <c r="DP213" s="1"/>
      <c r="DQ213" s="1"/>
      <c r="DR213" s="1"/>
      <c r="DS213" s="1"/>
      <c r="DT213" s="1"/>
      <c r="DU213" s="1"/>
      <c r="DV213" s="1"/>
      <c r="DW213" s="1"/>
      <c r="DX213" s="1"/>
      <c r="DY213" s="1"/>
      <c r="DZ213" s="1"/>
      <c r="EA213" s="1"/>
      <c r="EB213" s="1"/>
      <c r="EC213" s="1"/>
      <c r="ED213" s="1"/>
      <c r="EE213" s="1"/>
      <c r="EF213" s="1"/>
    </row>
    <row r="214" spans="1:136" ht="15" customHeight="1" x14ac:dyDescent="0.25">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c r="AA214" s="1"/>
      <c r="AB214" s="1"/>
      <c r="AC214" s="1"/>
      <c r="AD214" s="1"/>
      <c r="AE214" s="1"/>
      <c r="AF214" s="1"/>
      <c r="AG214" s="1"/>
      <c r="AH214" s="1"/>
      <c r="AI214" s="1"/>
      <c r="AJ214" s="1"/>
      <c r="AK214" s="1"/>
      <c r="AL214" s="1"/>
      <c r="AM214" s="1"/>
      <c r="AN214" s="1"/>
      <c r="AO214" s="1"/>
      <c r="AP214" s="1"/>
      <c r="AQ214" s="1"/>
      <c r="AR214" s="1"/>
      <c r="AS214" s="1"/>
      <c r="AT214" s="1"/>
      <c r="AU214" s="1"/>
      <c r="AV214" s="1"/>
      <c r="AW214" s="1"/>
      <c r="AX214" s="1"/>
      <c r="AY214" s="1"/>
      <c r="AZ214" s="1"/>
      <c r="BA214" s="1"/>
      <c r="BB214" s="1"/>
      <c r="BC214" s="1"/>
      <c r="BD214" s="1"/>
      <c r="BE214" s="1"/>
      <c r="BF214" s="1"/>
      <c r="BG214" s="1"/>
      <c r="BH214" s="1"/>
      <c r="BI214" s="1"/>
      <c r="BJ214" s="1"/>
      <c r="BK214" s="1"/>
      <c r="BL214" s="1"/>
      <c r="BM214" s="1"/>
      <c r="BN214" s="1"/>
      <c r="BO214" s="1"/>
      <c r="BP214" s="1"/>
      <c r="BQ214" s="1"/>
      <c r="BR214" s="1"/>
      <c r="BS214" s="1"/>
      <c r="BT214" s="1"/>
      <c r="BU214" s="1"/>
      <c r="BV214" s="1"/>
      <c r="BW214" s="1"/>
      <c r="BX214" s="1"/>
      <c r="BY214" s="1"/>
      <c r="BZ214" s="1"/>
      <c r="CA214" s="1"/>
      <c r="CB214" s="1"/>
      <c r="CC214" s="1"/>
      <c r="CD214" s="1"/>
      <c r="CE214" s="1"/>
      <c r="CF214" s="1"/>
      <c r="CG214" s="1"/>
      <c r="CH214" s="1"/>
      <c r="CI214" s="1"/>
      <c r="CJ214" s="1"/>
      <c r="CK214" s="1"/>
      <c r="CL214" s="1"/>
      <c r="CM214" s="1"/>
      <c r="CN214" s="1"/>
      <c r="CO214" s="1"/>
      <c r="CP214" s="1"/>
      <c r="CQ214" s="1"/>
      <c r="CR214" s="1"/>
      <c r="CS214" s="1"/>
      <c r="CT214" s="1"/>
      <c r="CU214" s="1"/>
      <c r="CV214" s="1"/>
      <c r="CW214" s="1"/>
      <c r="CX214" s="1"/>
      <c r="CY214" s="1"/>
      <c r="CZ214" s="1"/>
      <c r="DA214" s="1"/>
      <c r="DB214" s="1"/>
      <c r="DC214" s="1"/>
      <c r="DD214" s="1"/>
      <c r="DE214" s="1"/>
      <c r="DF214" s="1"/>
      <c r="DG214" s="1"/>
      <c r="DH214" s="1"/>
      <c r="DI214" s="1"/>
      <c r="DJ214" s="1"/>
      <c r="DK214" s="1"/>
      <c r="DL214" s="1"/>
      <c r="DM214" s="1"/>
      <c r="DN214" s="1"/>
      <c r="DO214" s="1"/>
      <c r="DP214" s="1"/>
      <c r="DQ214" s="1"/>
      <c r="DR214" s="1"/>
      <c r="DS214" s="1"/>
      <c r="DT214" s="1"/>
      <c r="DU214" s="1"/>
      <c r="DV214" s="1"/>
      <c r="DW214" s="1"/>
      <c r="DX214" s="1"/>
      <c r="DY214" s="1"/>
      <c r="DZ214" s="1"/>
      <c r="EA214" s="1"/>
      <c r="EB214" s="1"/>
      <c r="EC214" s="1"/>
      <c r="ED214" s="1"/>
      <c r="EE214" s="1"/>
      <c r="EF214" s="1"/>
    </row>
    <row r="215" spans="1:136" ht="15" customHeight="1" x14ac:dyDescent="0.25">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c r="AA215" s="1"/>
      <c r="AB215" s="1"/>
      <c r="AC215" s="1"/>
      <c r="AD215" s="1"/>
      <c r="AE215" s="1"/>
      <c r="AF215" s="1"/>
      <c r="AG215" s="1"/>
      <c r="AH215" s="1"/>
      <c r="AI215" s="1"/>
      <c r="AJ215" s="1"/>
      <c r="AK215" s="1"/>
      <c r="AL215" s="1"/>
      <c r="AM215" s="1"/>
      <c r="AN215" s="1"/>
      <c r="AO215" s="1"/>
      <c r="AP215" s="1"/>
      <c r="AQ215" s="1"/>
      <c r="AR215" s="1"/>
      <c r="AS215" s="1"/>
      <c r="AT215" s="1"/>
      <c r="AU215" s="1"/>
      <c r="AV215" s="1"/>
      <c r="AW215" s="1"/>
      <c r="AX215" s="1"/>
      <c r="AY215" s="1"/>
      <c r="AZ215" s="1"/>
      <c r="BA215" s="1"/>
      <c r="BB215" s="1"/>
      <c r="BC215" s="1"/>
      <c r="BD215" s="1"/>
      <c r="BE215" s="1"/>
      <c r="BF215" s="1"/>
      <c r="BG215" s="1"/>
      <c r="BH215" s="1"/>
      <c r="BI215" s="1"/>
      <c r="BJ215" s="1"/>
      <c r="BK215" s="1"/>
      <c r="BL215" s="1"/>
      <c r="BM215" s="1"/>
      <c r="BN215" s="1"/>
      <c r="BO215" s="1"/>
      <c r="BP215" s="1"/>
      <c r="BQ215" s="1"/>
      <c r="BR215" s="1"/>
      <c r="BS215" s="1"/>
      <c r="BT215" s="1"/>
      <c r="BU215" s="1"/>
      <c r="BV215" s="1"/>
      <c r="BW215" s="1"/>
      <c r="BX215" s="1"/>
      <c r="BY215" s="1"/>
      <c r="BZ215" s="1"/>
      <c r="CA215" s="1"/>
      <c r="CB215" s="1"/>
      <c r="CC215" s="1"/>
      <c r="CD215" s="1"/>
      <c r="CE215" s="1"/>
      <c r="CF215" s="1"/>
      <c r="CG215" s="1"/>
      <c r="CH215" s="1"/>
      <c r="CI215" s="1"/>
      <c r="CJ215" s="1"/>
      <c r="CK215" s="1"/>
      <c r="CL215" s="1"/>
      <c r="CM215" s="1"/>
      <c r="CN215" s="1"/>
      <c r="CO215" s="1"/>
      <c r="CP215" s="1"/>
      <c r="CQ215" s="1"/>
      <c r="CR215" s="1"/>
      <c r="CS215" s="1"/>
      <c r="CT215" s="1"/>
      <c r="CU215" s="1"/>
      <c r="CV215" s="1"/>
      <c r="CW215" s="1"/>
      <c r="CX215" s="1"/>
      <c r="CY215" s="1"/>
      <c r="CZ215" s="1"/>
      <c r="DA215" s="1"/>
      <c r="DB215" s="1"/>
      <c r="DC215" s="1"/>
      <c r="DD215" s="1"/>
      <c r="DE215" s="1"/>
      <c r="DF215" s="1"/>
      <c r="DG215" s="1"/>
      <c r="DH215" s="1"/>
      <c r="DI215" s="1"/>
      <c r="DJ215" s="1"/>
      <c r="DK215" s="1"/>
      <c r="DL215" s="1"/>
      <c r="DM215" s="1"/>
      <c r="DN215" s="1"/>
      <c r="DO215" s="1"/>
      <c r="DP215" s="1"/>
      <c r="DQ215" s="1"/>
      <c r="DR215" s="1"/>
      <c r="DS215" s="1"/>
      <c r="DT215" s="1"/>
      <c r="DU215" s="1"/>
      <c r="DV215" s="1"/>
      <c r="DW215" s="1"/>
      <c r="DX215" s="1"/>
      <c r="DY215" s="1"/>
      <c r="DZ215" s="1"/>
      <c r="EA215" s="1"/>
      <c r="EB215" s="1"/>
      <c r="EC215" s="1"/>
      <c r="ED215" s="1"/>
      <c r="EE215" s="1"/>
      <c r="EF215" s="1"/>
    </row>
    <row r="216" spans="1:136" ht="15" customHeight="1" x14ac:dyDescent="0.25">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c r="AA216" s="1"/>
      <c r="AB216" s="1"/>
      <c r="AC216" s="1"/>
      <c r="AD216" s="1"/>
      <c r="AE216" s="1"/>
      <c r="AF216" s="1"/>
      <c r="AG216" s="1"/>
      <c r="AH216" s="1"/>
      <c r="AI216" s="1"/>
      <c r="AJ216" s="1"/>
      <c r="AK216" s="1"/>
      <c r="AL216" s="1"/>
      <c r="AM216" s="1"/>
      <c r="AN216" s="1"/>
      <c r="AO216" s="1"/>
      <c r="AP216" s="1"/>
      <c r="AQ216" s="1"/>
      <c r="AR216" s="1"/>
      <c r="AS216" s="1"/>
      <c r="AT216" s="1"/>
      <c r="AU216" s="1"/>
      <c r="AV216" s="1"/>
      <c r="AW216" s="1"/>
      <c r="AX216" s="1"/>
      <c r="AY216" s="1"/>
      <c r="AZ216" s="1"/>
      <c r="BA216" s="1"/>
      <c r="BB216" s="1"/>
      <c r="BC216" s="1"/>
      <c r="BD216" s="1"/>
      <c r="BE216" s="1"/>
      <c r="BF216" s="1"/>
      <c r="BG216" s="1"/>
      <c r="BH216" s="1"/>
      <c r="BI216" s="1"/>
      <c r="BJ216" s="1"/>
      <c r="BK216" s="1"/>
      <c r="BL216" s="1"/>
      <c r="BM216" s="1"/>
      <c r="BN216" s="1"/>
      <c r="BO216" s="1"/>
      <c r="BP216" s="1"/>
      <c r="BQ216" s="1"/>
      <c r="BR216" s="1"/>
      <c r="BS216" s="1"/>
      <c r="BT216" s="1"/>
      <c r="BU216" s="1"/>
      <c r="BV216" s="1"/>
      <c r="BW216" s="1"/>
      <c r="BX216" s="1"/>
      <c r="BY216" s="1"/>
      <c r="BZ216" s="1"/>
      <c r="CA216" s="1"/>
      <c r="CB216" s="1"/>
      <c r="CC216" s="1"/>
      <c r="CD216" s="1"/>
      <c r="CE216" s="1"/>
      <c r="CF216" s="1"/>
      <c r="CG216" s="1"/>
      <c r="CH216" s="1"/>
      <c r="CI216" s="1"/>
      <c r="CJ216" s="1"/>
      <c r="CK216" s="1"/>
      <c r="CL216" s="1"/>
      <c r="CM216" s="1"/>
      <c r="CN216" s="1"/>
      <c r="CO216" s="1"/>
      <c r="CP216" s="1"/>
      <c r="CQ216" s="1"/>
      <c r="CR216" s="1"/>
      <c r="CS216" s="1"/>
      <c r="CT216" s="1"/>
      <c r="CU216" s="1"/>
      <c r="CV216" s="1"/>
      <c r="CW216" s="1"/>
      <c r="CX216" s="1"/>
      <c r="CY216" s="1"/>
      <c r="CZ216" s="1"/>
      <c r="DA216" s="1"/>
      <c r="DB216" s="1"/>
      <c r="DC216" s="1"/>
      <c r="DD216" s="1"/>
      <c r="DE216" s="1"/>
      <c r="DF216" s="1"/>
      <c r="DG216" s="1"/>
      <c r="DH216" s="1"/>
      <c r="DI216" s="1"/>
      <c r="DJ216" s="1"/>
      <c r="DK216" s="1"/>
      <c r="DL216" s="1"/>
      <c r="DM216" s="1"/>
      <c r="DN216" s="1"/>
      <c r="DO216" s="1"/>
      <c r="DP216" s="1"/>
      <c r="DQ216" s="1"/>
      <c r="DR216" s="1"/>
      <c r="DS216" s="1"/>
      <c r="DT216" s="1"/>
      <c r="DU216" s="1"/>
      <c r="DV216" s="1"/>
      <c r="DW216" s="1"/>
      <c r="DX216" s="1"/>
      <c r="DY216" s="1"/>
      <c r="DZ216" s="1"/>
      <c r="EA216" s="1"/>
      <c r="EB216" s="1"/>
      <c r="EC216" s="1"/>
      <c r="ED216" s="1"/>
      <c r="EE216" s="1"/>
      <c r="EF216" s="1"/>
    </row>
    <row r="217" spans="1:136" ht="15" customHeight="1" x14ac:dyDescent="0.25">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c r="AA217" s="1"/>
      <c r="AB217" s="1"/>
      <c r="AC217" s="1"/>
      <c r="AD217" s="1"/>
      <c r="AE217" s="1"/>
      <c r="AF217" s="1"/>
      <c r="AG217" s="1"/>
      <c r="AH217" s="1"/>
      <c r="AI217" s="1"/>
      <c r="AJ217" s="1"/>
      <c r="AK217" s="1"/>
      <c r="AL217" s="1"/>
      <c r="AM217" s="1"/>
      <c r="AN217" s="1"/>
      <c r="AO217" s="1"/>
      <c r="AP217" s="1"/>
      <c r="AQ217" s="1"/>
      <c r="AR217" s="1"/>
      <c r="AS217" s="1"/>
      <c r="AT217" s="1"/>
      <c r="AU217" s="1"/>
      <c r="AV217" s="1"/>
      <c r="AW217" s="1"/>
      <c r="AX217" s="1"/>
      <c r="AY217" s="1"/>
      <c r="AZ217" s="1"/>
      <c r="BA217" s="1"/>
      <c r="BB217" s="1"/>
      <c r="BC217" s="1"/>
      <c r="BD217" s="1"/>
      <c r="BE217" s="1"/>
      <c r="BF217" s="1"/>
      <c r="BG217" s="1"/>
      <c r="BH217" s="1"/>
      <c r="BI217" s="1"/>
      <c r="BJ217" s="1"/>
      <c r="BK217" s="1"/>
      <c r="BL217" s="1"/>
      <c r="BM217" s="1"/>
      <c r="BN217" s="1"/>
      <c r="BO217" s="1"/>
      <c r="BP217" s="1"/>
      <c r="BQ217" s="1"/>
      <c r="BR217" s="1"/>
      <c r="BS217" s="1"/>
      <c r="BT217" s="1"/>
      <c r="BU217" s="1"/>
      <c r="BV217" s="1"/>
      <c r="BW217" s="1"/>
      <c r="BX217" s="1"/>
      <c r="BY217" s="1"/>
      <c r="BZ217" s="1"/>
      <c r="CA217" s="1"/>
      <c r="CB217" s="1"/>
      <c r="CC217" s="1"/>
      <c r="CD217" s="1"/>
      <c r="CE217" s="1"/>
      <c r="CF217" s="1"/>
      <c r="CG217" s="1"/>
      <c r="CH217" s="1"/>
      <c r="CI217" s="1"/>
      <c r="CJ217" s="1"/>
      <c r="CK217" s="1"/>
      <c r="CL217" s="1"/>
      <c r="CM217" s="1"/>
      <c r="CN217" s="1"/>
      <c r="CO217" s="1"/>
      <c r="CP217" s="1"/>
      <c r="CQ217" s="1"/>
      <c r="CR217" s="1"/>
      <c r="CS217" s="1"/>
      <c r="CT217" s="1"/>
      <c r="CU217" s="1"/>
      <c r="CV217" s="1"/>
      <c r="CW217" s="1"/>
      <c r="CX217" s="1"/>
      <c r="CY217" s="1"/>
      <c r="CZ217" s="1"/>
      <c r="DA217" s="1"/>
      <c r="DB217" s="1"/>
      <c r="DC217" s="1"/>
      <c r="DD217" s="1"/>
      <c r="DE217" s="1"/>
      <c r="DF217" s="1"/>
      <c r="DG217" s="1"/>
      <c r="DH217" s="1"/>
      <c r="DI217" s="1"/>
      <c r="DJ217" s="1"/>
      <c r="DK217" s="1"/>
      <c r="DL217" s="1"/>
      <c r="DM217" s="1"/>
      <c r="DN217" s="1"/>
      <c r="DO217" s="1"/>
      <c r="DP217" s="1"/>
      <c r="DQ217" s="1"/>
      <c r="DR217" s="1"/>
      <c r="DS217" s="1"/>
      <c r="DT217" s="1"/>
      <c r="DU217" s="1"/>
      <c r="DV217" s="1"/>
      <c r="DW217" s="1"/>
      <c r="DX217" s="1"/>
      <c r="DY217" s="1"/>
      <c r="DZ217" s="1"/>
      <c r="EA217" s="1"/>
      <c r="EB217" s="1"/>
      <c r="EC217" s="1"/>
      <c r="ED217" s="1"/>
      <c r="EE217" s="1"/>
      <c r="EF217" s="1"/>
    </row>
    <row r="218" spans="1:136" ht="15" customHeight="1" x14ac:dyDescent="0.25">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c r="AA218" s="1"/>
      <c r="AB218" s="1"/>
      <c r="AC218" s="1"/>
      <c r="AD218" s="1"/>
      <c r="AE218" s="1"/>
      <c r="AF218" s="1"/>
      <c r="AG218" s="1"/>
      <c r="AH218" s="1"/>
      <c r="AI218" s="1"/>
      <c r="AJ218" s="1"/>
      <c r="AK218" s="1"/>
      <c r="AL218" s="1"/>
      <c r="AM218" s="1"/>
      <c r="AN218" s="1"/>
      <c r="AO218" s="1"/>
      <c r="AP218" s="1"/>
      <c r="AQ218" s="1"/>
      <c r="AR218" s="1"/>
      <c r="AS218" s="1"/>
      <c r="AT218" s="1"/>
      <c r="AU218" s="1"/>
      <c r="AV218" s="1"/>
      <c r="AW218" s="1"/>
      <c r="AX218" s="1"/>
      <c r="AY218" s="1"/>
      <c r="AZ218" s="1"/>
      <c r="BA218" s="1"/>
      <c r="BB218" s="1"/>
      <c r="BC218" s="1"/>
      <c r="BD218" s="1"/>
      <c r="BE218" s="1"/>
      <c r="BF218" s="1"/>
      <c r="BG218" s="1"/>
      <c r="BH218" s="1"/>
      <c r="BI218" s="1"/>
      <c r="BJ218" s="1"/>
      <c r="BK218" s="1"/>
      <c r="BL218" s="1"/>
      <c r="BM218" s="1"/>
      <c r="BN218" s="1"/>
      <c r="BO218" s="1"/>
      <c r="BP218" s="1"/>
      <c r="BQ218" s="1"/>
      <c r="BR218" s="1"/>
      <c r="BS218" s="1"/>
      <c r="BT218" s="1"/>
      <c r="BU218" s="1"/>
      <c r="BV218" s="1"/>
      <c r="BW218" s="1"/>
      <c r="BX218" s="1"/>
      <c r="BY218" s="1"/>
      <c r="BZ218" s="1"/>
      <c r="CA218" s="1"/>
      <c r="CB218" s="1"/>
      <c r="CC218" s="1"/>
      <c r="CD218" s="1"/>
      <c r="CE218" s="1"/>
      <c r="CF218" s="1"/>
      <c r="CG218" s="1"/>
      <c r="CH218" s="1"/>
      <c r="CI218" s="1"/>
      <c r="CJ218" s="1"/>
      <c r="CK218" s="1"/>
      <c r="CL218" s="1"/>
      <c r="CM218" s="1"/>
      <c r="CN218" s="1"/>
      <c r="CO218" s="1"/>
      <c r="CP218" s="1"/>
      <c r="CQ218" s="1"/>
      <c r="CR218" s="1"/>
      <c r="CS218" s="1"/>
      <c r="CT218" s="1"/>
      <c r="CU218" s="1"/>
      <c r="CV218" s="1"/>
      <c r="CW218" s="1"/>
      <c r="CX218" s="1"/>
      <c r="CY218" s="1"/>
      <c r="CZ218" s="1"/>
      <c r="DA218" s="1"/>
      <c r="DB218" s="1"/>
      <c r="DC218" s="1"/>
      <c r="DD218" s="1"/>
      <c r="DE218" s="1"/>
      <c r="DF218" s="1"/>
      <c r="DG218" s="1"/>
      <c r="DH218" s="1"/>
      <c r="DI218" s="1"/>
      <c r="DJ218" s="1"/>
      <c r="DK218" s="1"/>
      <c r="DL218" s="1"/>
      <c r="DM218" s="1"/>
      <c r="DN218" s="1"/>
      <c r="DO218" s="1"/>
      <c r="DP218" s="1"/>
      <c r="DQ218" s="1"/>
      <c r="DR218" s="1"/>
      <c r="DS218" s="1"/>
      <c r="DT218" s="1"/>
      <c r="DU218" s="1"/>
      <c r="DV218" s="1"/>
      <c r="DW218" s="1"/>
      <c r="DX218" s="1"/>
      <c r="DY218" s="1"/>
      <c r="DZ218" s="1"/>
      <c r="EA218" s="1"/>
      <c r="EB218" s="1"/>
      <c r="EC218" s="1"/>
      <c r="ED218" s="1"/>
      <c r="EE218" s="1"/>
      <c r="EF218" s="1"/>
    </row>
    <row r="219" spans="1:136" ht="15" customHeight="1" x14ac:dyDescent="0.25">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c r="AA219" s="1"/>
      <c r="AB219" s="1"/>
      <c r="AC219" s="1"/>
      <c r="AD219" s="1"/>
      <c r="AE219" s="1"/>
      <c r="AF219" s="1"/>
      <c r="AG219" s="1"/>
      <c r="AH219" s="1"/>
      <c r="AI219" s="1"/>
      <c r="AJ219" s="1"/>
      <c r="AK219" s="1"/>
      <c r="AL219" s="1"/>
      <c r="AM219" s="1"/>
      <c r="AN219" s="1"/>
      <c r="AO219" s="1"/>
      <c r="AP219" s="1"/>
      <c r="AQ219" s="1"/>
      <c r="AR219" s="1"/>
      <c r="AS219" s="1"/>
      <c r="AT219" s="1"/>
      <c r="AU219" s="1"/>
      <c r="AV219" s="1"/>
      <c r="AW219" s="1"/>
      <c r="AX219" s="1"/>
      <c r="AY219" s="1"/>
      <c r="AZ219" s="1"/>
      <c r="BA219" s="1"/>
      <c r="BB219" s="1"/>
      <c r="BC219" s="1"/>
      <c r="BD219" s="1"/>
      <c r="BE219" s="1"/>
      <c r="BF219" s="1"/>
      <c r="BG219" s="1"/>
      <c r="BH219" s="1"/>
      <c r="BI219" s="1"/>
      <c r="BJ219" s="1"/>
      <c r="BK219" s="1"/>
      <c r="BL219" s="1"/>
      <c r="BM219" s="1"/>
      <c r="BN219" s="1"/>
      <c r="BO219" s="1"/>
      <c r="BP219" s="1"/>
      <c r="BQ219" s="1"/>
      <c r="BR219" s="1"/>
      <c r="BS219" s="1"/>
      <c r="BT219" s="1"/>
      <c r="BU219" s="1"/>
      <c r="BV219" s="1"/>
      <c r="BW219" s="1"/>
      <c r="BX219" s="1"/>
      <c r="BY219" s="1"/>
      <c r="BZ219" s="1"/>
      <c r="CA219" s="1"/>
      <c r="CB219" s="1"/>
      <c r="CC219" s="1"/>
      <c r="CD219" s="1"/>
      <c r="CE219" s="1"/>
      <c r="CF219" s="1"/>
      <c r="CG219" s="1"/>
      <c r="CH219" s="1"/>
      <c r="CI219" s="1"/>
      <c r="CJ219" s="1"/>
      <c r="CK219" s="1"/>
      <c r="CL219" s="1"/>
      <c r="CM219" s="1"/>
      <c r="CN219" s="1"/>
      <c r="CO219" s="1"/>
      <c r="CP219" s="1"/>
      <c r="CQ219" s="1"/>
      <c r="CR219" s="1"/>
      <c r="CS219" s="1"/>
      <c r="CT219" s="1"/>
      <c r="CU219" s="1"/>
      <c r="CV219" s="1"/>
      <c r="CW219" s="1"/>
      <c r="CX219" s="1"/>
      <c r="CY219" s="1"/>
      <c r="CZ219" s="1"/>
      <c r="DA219" s="1"/>
      <c r="DB219" s="1"/>
      <c r="DC219" s="1"/>
      <c r="DD219" s="1"/>
      <c r="DE219" s="1"/>
      <c r="DF219" s="1"/>
      <c r="DG219" s="1"/>
      <c r="DH219" s="1"/>
      <c r="DI219" s="1"/>
      <c r="DJ219" s="1"/>
      <c r="DK219" s="1"/>
      <c r="DL219" s="1"/>
      <c r="DM219" s="1"/>
      <c r="DN219" s="1"/>
      <c r="DO219" s="1"/>
      <c r="DP219" s="1"/>
      <c r="DQ219" s="1"/>
      <c r="DR219" s="1"/>
      <c r="DS219" s="1"/>
      <c r="DT219" s="1"/>
      <c r="DU219" s="1"/>
      <c r="DV219" s="1"/>
      <c r="DW219" s="1"/>
      <c r="DX219" s="1"/>
      <c r="DY219" s="1"/>
      <c r="DZ219" s="1"/>
      <c r="EA219" s="1"/>
      <c r="EB219" s="1"/>
      <c r="EC219" s="1"/>
      <c r="ED219" s="1"/>
      <c r="EE219" s="1"/>
      <c r="EF219" s="1"/>
    </row>
    <row r="220" spans="1:136" ht="15" customHeight="1" x14ac:dyDescent="0.25">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c r="AA220" s="1"/>
      <c r="AB220" s="1"/>
      <c r="AC220" s="1"/>
      <c r="AD220" s="1"/>
      <c r="AE220" s="1"/>
      <c r="AF220" s="1"/>
      <c r="AG220" s="1"/>
      <c r="AH220" s="1"/>
      <c r="AI220" s="1"/>
      <c r="AJ220" s="1"/>
      <c r="AK220" s="1"/>
      <c r="AL220" s="1"/>
      <c r="AM220" s="1"/>
      <c r="AN220" s="1"/>
      <c r="AO220" s="1"/>
      <c r="AP220" s="1"/>
      <c r="AQ220" s="1"/>
      <c r="AR220" s="1"/>
      <c r="AS220" s="1"/>
      <c r="AT220" s="1"/>
      <c r="AU220" s="1"/>
      <c r="AV220" s="1"/>
      <c r="AW220" s="1"/>
      <c r="AX220" s="1"/>
      <c r="AY220" s="1"/>
      <c r="AZ220" s="1"/>
      <c r="BA220" s="1"/>
      <c r="BB220" s="1"/>
      <c r="BC220" s="1"/>
      <c r="BD220" s="1"/>
      <c r="BE220" s="1"/>
      <c r="BF220" s="1"/>
      <c r="BG220" s="1"/>
      <c r="BH220" s="1"/>
      <c r="BI220" s="1"/>
      <c r="BJ220" s="1"/>
      <c r="BK220" s="1"/>
      <c r="BL220" s="1"/>
      <c r="BM220" s="1"/>
      <c r="BN220" s="1"/>
      <c r="BO220" s="1"/>
      <c r="BP220" s="1"/>
      <c r="BQ220" s="1"/>
      <c r="BR220" s="1"/>
      <c r="BS220" s="1"/>
      <c r="BT220" s="1"/>
      <c r="BU220" s="1"/>
      <c r="BV220" s="1"/>
      <c r="BW220" s="1"/>
      <c r="BX220" s="1"/>
      <c r="BY220" s="1"/>
      <c r="BZ220" s="1"/>
      <c r="CA220" s="1"/>
      <c r="CB220" s="1"/>
      <c r="CC220" s="1"/>
      <c r="CD220" s="1"/>
      <c r="CE220" s="1"/>
      <c r="CF220" s="1"/>
      <c r="CG220" s="1"/>
      <c r="CH220" s="1"/>
      <c r="CI220" s="1"/>
      <c r="CJ220" s="1"/>
      <c r="CK220" s="1"/>
      <c r="CL220" s="1"/>
      <c r="CM220" s="1"/>
      <c r="CN220" s="1"/>
      <c r="CO220" s="1"/>
      <c r="CP220" s="1"/>
      <c r="CQ220" s="1"/>
      <c r="CR220" s="1"/>
      <c r="CS220" s="1"/>
      <c r="CT220" s="1"/>
      <c r="CU220" s="1"/>
      <c r="CV220" s="1"/>
      <c r="CW220" s="1"/>
      <c r="CX220" s="1"/>
      <c r="CY220" s="1"/>
      <c r="CZ220" s="1"/>
      <c r="DA220" s="1"/>
      <c r="DB220" s="1"/>
      <c r="DC220" s="1"/>
      <c r="DD220" s="1"/>
      <c r="DE220" s="1"/>
      <c r="DF220" s="1"/>
      <c r="DG220" s="1"/>
      <c r="DH220" s="1"/>
      <c r="DI220" s="1"/>
      <c r="DJ220" s="1"/>
      <c r="DK220" s="1"/>
      <c r="DL220" s="1"/>
      <c r="DM220" s="1"/>
      <c r="DN220" s="1"/>
      <c r="DO220" s="1"/>
      <c r="DP220" s="1"/>
      <c r="DQ220" s="1"/>
      <c r="DR220" s="1"/>
      <c r="DS220" s="1"/>
      <c r="DT220" s="1"/>
      <c r="DU220" s="1"/>
      <c r="DV220" s="1"/>
      <c r="DW220" s="1"/>
      <c r="DX220" s="1"/>
      <c r="DY220" s="1"/>
      <c r="DZ220" s="1"/>
      <c r="EA220" s="1"/>
      <c r="EB220" s="1"/>
      <c r="EC220" s="1"/>
      <c r="ED220" s="1"/>
      <c r="EE220" s="1"/>
      <c r="EF220" s="1"/>
    </row>
    <row r="221" spans="1:136" ht="15" customHeight="1" x14ac:dyDescent="0.25">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c r="AA221" s="1"/>
      <c r="AB221" s="1"/>
      <c r="AC221" s="1"/>
      <c r="AD221" s="1"/>
      <c r="AE221" s="1"/>
      <c r="AF221" s="1"/>
      <c r="AG221" s="1"/>
      <c r="AH221" s="1"/>
      <c r="AI221" s="1"/>
      <c r="AJ221" s="1"/>
      <c r="AK221" s="1"/>
      <c r="AL221" s="1"/>
      <c r="AM221" s="1"/>
      <c r="AN221" s="1"/>
      <c r="AO221" s="1"/>
      <c r="AP221" s="1"/>
      <c r="AQ221" s="1"/>
      <c r="AR221" s="1"/>
      <c r="AS221" s="1"/>
      <c r="AT221" s="1"/>
      <c r="AU221" s="1"/>
      <c r="AV221" s="1"/>
      <c r="AW221" s="1"/>
      <c r="AX221" s="1"/>
      <c r="AY221" s="1"/>
      <c r="AZ221" s="1"/>
      <c r="BA221" s="1"/>
      <c r="BB221" s="1"/>
      <c r="BC221" s="1"/>
      <c r="BD221" s="1"/>
      <c r="BE221" s="1"/>
      <c r="BF221" s="1"/>
      <c r="BG221" s="1"/>
      <c r="BH221" s="1"/>
      <c r="BI221" s="1"/>
      <c r="BJ221" s="1"/>
      <c r="BK221" s="1"/>
      <c r="BL221" s="1"/>
      <c r="BM221" s="1"/>
      <c r="BN221" s="1"/>
      <c r="BO221" s="1"/>
      <c r="BP221" s="1"/>
      <c r="BQ221" s="1"/>
      <c r="BR221" s="1"/>
      <c r="BS221" s="1"/>
      <c r="BT221" s="1"/>
      <c r="BU221" s="1"/>
      <c r="BV221" s="1"/>
      <c r="BW221" s="1"/>
      <c r="BX221" s="1"/>
      <c r="BY221" s="1"/>
      <c r="BZ221" s="1"/>
      <c r="CA221" s="1"/>
      <c r="CB221" s="1"/>
      <c r="CC221" s="1"/>
      <c r="CD221" s="1"/>
      <c r="CE221" s="1"/>
      <c r="CF221" s="1"/>
      <c r="CG221" s="1"/>
      <c r="CH221" s="1"/>
      <c r="CI221" s="1"/>
      <c r="CJ221" s="1"/>
      <c r="CK221" s="1"/>
      <c r="CL221" s="1"/>
      <c r="CM221" s="1"/>
      <c r="CN221" s="1"/>
      <c r="CO221" s="1"/>
      <c r="CP221" s="1"/>
      <c r="CQ221" s="1"/>
      <c r="CR221" s="1"/>
      <c r="CS221" s="1"/>
      <c r="CT221" s="1"/>
      <c r="CU221" s="1"/>
      <c r="CV221" s="1"/>
      <c r="CW221" s="1"/>
      <c r="CX221" s="1"/>
      <c r="CY221" s="1"/>
      <c r="CZ221" s="1"/>
      <c r="DA221" s="1"/>
      <c r="DB221" s="1"/>
      <c r="DC221" s="1"/>
      <c r="DD221" s="1"/>
      <c r="DE221" s="1"/>
      <c r="DF221" s="1"/>
      <c r="DG221" s="1"/>
      <c r="DH221" s="1"/>
      <c r="DI221" s="1"/>
      <c r="DJ221" s="1"/>
      <c r="DK221" s="1"/>
      <c r="DL221" s="1"/>
      <c r="DM221" s="1"/>
      <c r="DN221" s="1"/>
      <c r="DO221" s="1"/>
      <c r="DP221" s="1"/>
      <c r="DQ221" s="1"/>
      <c r="DR221" s="1"/>
      <c r="DS221" s="1"/>
      <c r="DT221" s="1"/>
      <c r="DU221" s="1"/>
      <c r="DV221" s="1"/>
      <c r="DW221" s="1"/>
      <c r="DX221" s="1"/>
      <c r="DY221" s="1"/>
      <c r="DZ221" s="1"/>
      <c r="EA221" s="1"/>
      <c r="EB221" s="1"/>
      <c r="EC221" s="1"/>
      <c r="ED221" s="1"/>
      <c r="EE221" s="1"/>
      <c r="EF221" s="1"/>
    </row>
    <row r="222" spans="1:136" ht="15" customHeight="1" x14ac:dyDescent="0.25">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c r="AA222" s="1"/>
      <c r="AB222" s="1"/>
      <c r="AC222" s="1"/>
      <c r="AD222" s="1"/>
      <c r="AE222" s="1"/>
      <c r="AF222" s="1"/>
      <c r="AG222" s="1"/>
      <c r="AH222" s="1"/>
      <c r="AI222" s="1"/>
      <c r="AJ222" s="1"/>
      <c r="AK222" s="1"/>
      <c r="AL222" s="1"/>
      <c r="AM222" s="1"/>
      <c r="AN222" s="1"/>
      <c r="AO222" s="1"/>
      <c r="AP222" s="1"/>
      <c r="AQ222" s="1"/>
      <c r="AR222" s="1"/>
      <c r="AS222" s="1"/>
      <c r="AT222" s="1"/>
      <c r="AU222" s="1"/>
      <c r="AV222" s="1"/>
      <c r="AW222" s="1"/>
      <c r="AX222" s="1"/>
      <c r="AY222" s="1"/>
      <c r="AZ222" s="1"/>
      <c r="BA222" s="1"/>
      <c r="BB222" s="1"/>
      <c r="BC222" s="1"/>
      <c r="BD222" s="1"/>
      <c r="BE222" s="1"/>
      <c r="BF222" s="1"/>
      <c r="BG222" s="1"/>
      <c r="BH222" s="1"/>
      <c r="BI222" s="1"/>
      <c r="BJ222" s="1"/>
      <c r="BK222" s="1"/>
      <c r="BL222" s="1"/>
      <c r="BM222" s="1"/>
      <c r="BN222" s="1"/>
      <c r="BO222" s="1"/>
      <c r="BP222" s="1"/>
      <c r="BQ222" s="1"/>
      <c r="BR222" s="1"/>
      <c r="BS222" s="1"/>
      <c r="BT222" s="1"/>
      <c r="BU222" s="1"/>
      <c r="BV222" s="1"/>
      <c r="BW222" s="1"/>
      <c r="BX222" s="1"/>
      <c r="BY222" s="1"/>
      <c r="BZ222" s="1"/>
      <c r="CA222" s="1"/>
      <c r="CB222" s="1"/>
      <c r="CC222" s="1"/>
      <c r="CD222" s="1"/>
      <c r="CE222" s="1"/>
      <c r="CF222" s="1"/>
      <c r="CG222" s="1"/>
      <c r="CH222" s="1"/>
      <c r="CI222" s="1"/>
      <c r="CJ222" s="1"/>
      <c r="CK222" s="1"/>
      <c r="CL222" s="1"/>
      <c r="CM222" s="1"/>
      <c r="CN222" s="1"/>
      <c r="CO222" s="1"/>
      <c r="CP222" s="1"/>
      <c r="CQ222" s="1"/>
      <c r="CR222" s="1"/>
      <c r="CS222" s="1"/>
      <c r="CT222" s="1"/>
      <c r="CU222" s="1"/>
      <c r="CV222" s="1"/>
      <c r="CW222" s="1"/>
      <c r="CX222" s="1"/>
      <c r="CY222" s="1"/>
      <c r="CZ222" s="1"/>
      <c r="DA222" s="1"/>
      <c r="DB222" s="1"/>
      <c r="DC222" s="1"/>
      <c r="DD222" s="1"/>
      <c r="DE222" s="1"/>
      <c r="DF222" s="1"/>
      <c r="DG222" s="1"/>
      <c r="DH222" s="1"/>
      <c r="DI222" s="1"/>
      <c r="DJ222" s="1"/>
      <c r="DK222" s="1"/>
      <c r="DL222" s="1"/>
      <c r="DM222" s="1"/>
      <c r="DN222" s="1"/>
      <c r="DO222" s="1"/>
      <c r="DP222" s="1"/>
      <c r="DQ222" s="1"/>
      <c r="DR222" s="1"/>
      <c r="DS222" s="1"/>
      <c r="DT222" s="1"/>
      <c r="DU222" s="1"/>
      <c r="DV222" s="1"/>
      <c r="DW222" s="1"/>
      <c r="DX222" s="1"/>
      <c r="DY222" s="1"/>
      <c r="DZ222" s="1"/>
      <c r="EA222" s="1"/>
      <c r="EB222" s="1"/>
      <c r="EC222" s="1"/>
      <c r="ED222" s="1"/>
      <c r="EE222" s="1"/>
      <c r="EF222" s="1"/>
    </row>
    <row r="223" spans="1:136" ht="15" customHeight="1" x14ac:dyDescent="0.25">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c r="AA223" s="1"/>
      <c r="AB223" s="1"/>
      <c r="AC223" s="1"/>
      <c r="AD223" s="1"/>
      <c r="AE223" s="1"/>
      <c r="AF223" s="1"/>
      <c r="AG223" s="1"/>
      <c r="AH223" s="1"/>
      <c r="AI223" s="1"/>
      <c r="AJ223" s="1"/>
      <c r="AK223" s="1"/>
      <c r="AL223" s="1"/>
      <c r="AM223" s="1"/>
      <c r="AN223" s="1"/>
      <c r="AO223" s="1"/>
      <c r="AP223" s="1"/>
      <c r="AQ223" s="1"/>
      <c r="AR223" s="1"/>
      <c r="AS223" s="1"/>
      <c r="AT223" s="1"/>
      <c r="AU223" s="1"/>
      <c r="AV223" s="1"/>
      <c r="AW223" s="1"/>
      <c r="AX223" s="1"/>
      <c r="AY223" s="1"/>
      <c r="AZ223" s="1"/>
      <c r="BA223" s="1"/>
      <c r="BB223" s="1"/>
      <c r="BC223" s="1"/>
      <c r="BD223" s="1"/>
      <c r="BE223" s="1"/>
      <c r="BF223" s="1"/>
      <c r="BG223" s="1"/>
      <c r="BH223" s="1"/>
      <c r="BI223" s="1"/>
      <c r="BJ223" s="1"/>
      <c r="BK223" s="1"/>
      <c r="BL223" s="1"/>
      <c r="BM223" s="1"/>
      <c r="BN223" s="1"/>
      <c r="BO223" s="1"/>
      <c r="BP223" s="1"/>
      <c r="BQ223" s="1"/>
      <c r="BR223" s="1"/>
      <c r="BS223" s="1"/>
      <c r="BT223" s="1"/>
      <c r="BU223" s="1"/>
      <c r="BV223" s="1"/>
      <c r="BW223" s="1"/>
      <c r="BX223" s="1"/>
      <c r="BY223" s="1"/>
      <c r="BZ223" s="1"/>
      <c r="CA223" s="1"/>
      <c r="CB223" s="1"/>
      <c r="CC223" s="1"/>
      <c r="CD223" s="1"/>
      <c r="CE223" s="1"/>
      <c r="CF223" s="1"/>
      <c r="CG223" s="1"/>
      <c r="CH223" s="1"/>
      <c r="CI223" s="1"/>
      <c r="CJ223" s="1"/>
      <c r="CK223" s="1"/>
      <c r="CL223" s="1"/>
      <c r="CM223" s="1"/>
      <c r="CN223" s="1"/>
      <c r="CO223" s="1"/>
      <c r="CP223" s="1"/>
      <c r="CQ223" s="1"/>
      <c r="CR223" s="1"/>
      <c r="CS223" s="1"/>
      <c r="CT223" s="1"/>
      <c r="CU223" s="1"/>
      <c r="CV223" s="1"/>
      <c r="CW223" s="1"/>
      <c r="CX223" s="1"/>
      <c r="CY223" s="1"/>
      <c r="CZ223" s="1"/>
      <c r="DA223" s="1"/>
      <c r="DB223" s="1"/>
      <c r="DC223" s="1"/>
      <c r="DD223" s="1"/>
      <c r="DE223" s="1"/>
      <c r="DF223" s="1"/>
      <c r="DG223" s="1"/>
      <c r="DH223" s="1"/>
      <c r="DI223" s="1"/>
      <c r="DJ223" s="1"/>
      <c r="DK223" s="1"/>
      <c r="DL223" s="1"/>
      <c r="DM223" s="1"/>
      <c r="DN223" s="1"/>
      <c r="DO223" s="1"/>
      <c r="DP223" s="1"/>
      <c r="DQ223" s="1"/>
      <c r="DR223" s="1"/>
      <c r="DS223" s="1"/>
      <c r="DT223" s="1"/>
      <c r="DU223" s="1"/>
      <c r="DV223" s="1"/>
      <c r="DW223" s="1"/>
      <c r="DX223" s="1"/>
      <c r="DY223" s="1"/>
      <c r="DZ223" s="1"/>
      <c r="EA223" s="1"/>
      <c r="EB223" s="1"/>
      <c r="EC223" s="1"/>
      <c r="ED223" s="1"/>
      <c r="EE223" s="1"/>
      <c r="EF223" s="1"/>
    </row>
    <row r="224" spans="1:136" ht="15" customHeight="1" x14ac:dyDescent="0.25">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c r="AA224" s="1"/>
      <c r="AB224" s="1"/>
      <c r="AC224" s="1"/>
      <c r="AD224" s="1"/>
      <c r="AE224" s="1"/>
      <c r="AF224" s="1"/>
      <c r="AG224" s="1"/>
      <c r="AH224" s="1"/>
      <c r="AI224" s="1"/>
      <c r="AJ224" s="1"/>
      <c r="AK224" s="1"/>
      <c r="AL224" s="1"/>
      <c r="AM224" s="1"/>
      <c r="AN224" s="1"/>
      <c r="AO224" s="1"/>
      <c r="AP224" s="1"/>
      <c r="AQ224" s="1"/>
      <c r="AR224" s="1"/>
      <c r="AS224" s="1"/>
      <c r="AT224" s="1"/>
      <c r="AU224" s="1"/>
      <c r="AV224" s="1"/>
      <c r="AW224" s="1"/>
      <c r="AX224" s="1"/>
      <c r="AY224" s="1"/>
      <c r="AZ224" s="1"/>
      <c r="BA224" s="1"/>
      <c r="BB224" s="1"/>
      <c r="BC224" s="1"/>
      <c r="BD224" s="1"/>
      <c r="BE224" s="1"/>
      <c r="BF224" s="1"/>
      <c r="BG224" s="1"/>
      <c r="BH224" s="1"/>
      <c r="BI224" s="1"/>
      <c r="BJ224" s="1"/>
      <c r="BK224" s="1"/>
      <c r="BL224" s="1"/>
      <c r="BM224" s="1"/>
      <c r="BN224" s="1"/>
      <c r="BO224" s="1"/>
      <c r="BP224" s="1"/>
      <c r="BQ224" s="1"/>
      <c r="BR224" s="1"/>
      <c r="BS224" s="1"/>
      <c r="BT224" s="1"/>
      <c r="BU224" s="1"/>
      <c r="BV224" s="1"/>
      <c r="BW224" s="1"/>
      <c r="BX224" s="1"/>
      <c r="BY224" s="1"/>
      <c r="BZ224" s="1"/>
      <c r="CA224" s="1"/>
      <c r="CB224" s="1"/>
      <c r="CC224" s="1"/>
      <c r="CD224" s="1"/>
      <c r="CE224" s="1"/>
      <c r="CF224" s="1"/>
      <c r="CG224" s="1"/>
      <c r="CH224" s="1"/>
      <c r="CI224" s="1"/>
      <c r="CJ224" s="1"/>
      <c r="CK224" s="1"/>
      <c r="CL224" s="1"/>
      <c r="CM224" s="1"/>
      <c r="CN224" s="1"/>
      <c r="CO224" s="1"/>
      <c r="CP224" s="1"/>
      <c r="CQ224" s="1"/>
      <c r="CR224" s="1"/>
      <c r="CS224" s="1"/>
      <c r="CT224" s="1"/>
      <c r="CU224" s="1"/>
      <c r="CV224" s="1"/>
      <c r="CW224" s="1"/>
      <c r="CX224" s="1"/>
      <c r="CY224" s="1"/>
      <c r="CZ224" s="1"/>
      <c r="DA224" s="1"/>
      <c r="DB224" s="1"/>
      <c r="DC224" s="1"/>
      <c r="DD224" s="1"/>
      <c r="DE224" s="1"/>
      <c r="DF224" s="1"/>
      <c r="DG224" s="1"/>
      <c r="DH224" s="1"/>
      <c r="DI224" s="1"/>
      <c r="DJ224" s="1"/>
      <c r="DK224" s="1"/>
      <c r="DL224" s="1"/>
      <c r="DM224" s="1"/>
      <c r="DN224" s="1"/>
      <c r="DO224" s="1"/>
      <c r="DP224" s="1"/>
      <c r="DQ224" s="1"/>
      <c r="DR224" s="1"/>
      <c r="DS224" s="1"/>
      <c r="DT224" s="1"/>
      <c r="DU224" s="1"/>
      <c r="DV224" s="1"/>
      <c r="DW224" s="1"/>
      <c r="DX224" s="1"/>
      <c r="DY224" s="1"/>
      <c r="DZ224" s="1"/>
      <c r="EA224" s="1"/>
      <c r="EB224" s="1"/>
      <c r="EC224" s="1"/>
      <c r="ED224" s="1"/>
      <c r="EE224" s="1"/>
      <c r="EF224" s="1"/>
    </row>
    <row r="225" spans="1:136" ht="15" customHeight="1" x14ac:dyDescent="0.25">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c r="AA225" s="1"/>
      <c r="AB225" s="1"/>
      <c r="AC225" s="1"/>
      <c r="AD225" s="1"/>
      <c r="AE225" s="1"/>
      <c r="AF225" s="1"/>
      <c r="AG225" s="1"/>
      <c r="AH225" s="1"/>
      <c r="AI225" s="1"/>
      <c r="AJ225" s="1"/>
      <c r="AK225" s="1"/>
      <c r="AL225" s="1"/>
      <c r="AM225" s="1"/>
      <c r="AN225" s="1"/>
      <c r="AO225" s="1"/>
      <c r="AP225" s="1"/>
      <c r="AQ225" s="1"/>
      <c r="AR225" s="1"/>
      <c r="AS225" s="1"/>
      <c r="AT225" s="1"/>
      <c r="AU225" s="1"/>
      <c r="AV225" s="1"/>
      <c r="AW225" s="1"/>
      <c r="AX225" s="1"/>
      <c r="AY225" s="1"/>
      <c r="AZ225" s="1"/>
      <c r="BA225" s="1"/>
      <c r="BB225" s="1"/>
      <c r="BC225" s="1"/>
      <c r="BD225" s="1"/>
      <c r="BE225" s="1"/>
      <c r="BF225" s="1"/>
      <c r="BG225" s="1"/>
      <c r="BH225" s="1"/>
      <c r="BI225" s="1"/>
      <c r="BJ225" s="1"/>
      <c r="BK225" s="1"/>
      <c r="BL225" s="1"/>
      <c r="BM225" s="1"/>
      <c r="BN225" s="1"/>
      <c r="BO225" s="1"/>
      <c r="BP225" s="1"/>
      <c r="BQ225" s="1"/>
      <c r="BR225" s="1"/>
      <c r="BS225" s="1"/>
      <c r="BT225" s="1"/>
      <c r="BU225" s="1"/>
      <c r="BV225" s="1"/>
      <c r="BW225" s="1"/>
      <c r="BX225" s="1"/>
      <c r="BY225" s="1"/>
      <c r="BZ225" s="1"/>
      <c r="CA225" s="1"/>
      <c r="CB225" s="1"/>
      <c r="CC225" s="1"/>
      <c r="CD225" s="1"/>
      <c r="CE225" s="1"/>
      <c r="CF225" s="1"/>
      <c r="CG225" s="1"/>
      <c r="CH225" s="1"/>
      <c r="CI225" s="1"/>
      <c r="CJ225" s="1"/>
      <c r="CK225" s="1"/>
      <c r="CL225" s="1"/>
      <c r="CM225" s="1"/>
      <c r="CN225" s="1"/>
      <c r="CO225" s="1"/>
      <c r="CP225" s="1"/>
      <c r="CQ225" s="1"/>
      <c r="CR225" s="1"/>
      <c r="CS225" s="1"/>
      <c r="CT225" s="1"/>
      <c r="CU225" s="1"/>
      <c r="CV225" s="1"/>
      <c r="CW225" s="1"/>
      <c r="CX225" s="1"/>
      <c r="CY225" s="1"/>
      <c r="CZ225" s="1"/>
      <c r="DA225" s="1"/>
      <c r="DB225" s="1"/>
      <c r="DC225" s="1"/>
      <c r="DD225" s="1"/>
      <c r="DE225" s="1"/>
      <c r="DF225" s="1"/>
      <c r="DG225" s="1"/>
      <c r="DH225" s="1"/>
      <c r="DI225" s="1"/>
      <c r="DJ225" s="1"/>
      <c r="DK225" s="1"/>
      <c r="DL225" s="1"/>
      <c r="DM225" s="1"/>
      <c r="DN225" s="1"/>
      <c r="DO225" s="1"/>
      <c r="DP225" s="1"/>
      <c r="DQ225" s="1"/>
      <c r="DR225" s="1"/>
      <c r="DS225" s="1"/>
      <c r="DT225" s="1"/>
      <c r="DU225" s="1"/>
      <c r="DV225" s="1"/>
      <c r="DW225" s="1"/>
      <c r="DX225" s="1"/>
      <c r="DY225" s="1"/>
      <c r="DZ225" s="1"/>
      <c r="EA225" s="1"/>
      <c r="EB225" s="1"/>
      <c r="EC225" s="1"/>
      <c r="ED225" s="1"/>
      <c r="EE225" s="1"/>
      <c r="EF225" s="1"/>
    </row>
    <row r="226" spans="1:136" ht="15" customHeight="1" x14ac:dyDescent="0.25">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c r="AA226" s="1"/>
      <c r="AB226" s="1"/>
      <c r="AC226" s="1"/>
      <c r="AD226" s="1"/>
      <c r="AE226" s="1"/>
      <c r="AF226" s="1"/>
      <c r="AG226" s="1"/>
      <c r="AH226" s="1"/>
      <c r="AI226" s="1"/>
      <c r="AJ226" s="1"/>
      <c r="AK226" s="1"/>
      <c r="AL226" s="1"/>
      <c r="AM226" s="1"/>
      <c r="AN226" s="1"/>
      <c r="AO226" s="1"/>
      <c r="AP226" s="1"/>
      <c r="AQ226" s="1"/>
      <c r="AR226" s="1"/>
      <c r="AS226" s="1"/>
      <c r="AT226" s="1"/>
      <c r="AU226" s="1"/>
      <c r="AV226" s="1"/>
      <c r="AW226" s="1"/>
      <c r="AX226" s="1"/>
      <c r="AY226" s="1"/>
      <c r="AZ226" s="1"/>
      <c r="BA226" s="1"/>
      <c r="BB226" s="1"/>
      <c r="BC226" s="1"/>
      <c r="BD226" s="1"/>
      <c r="BE226" s="1"/>
      <c r="BF226" s="1"/>
      <c r="BG226" s="1"/>
      <c r="BH226" s="1"/>
      <c r="BI226" s="1"/>
      <c r="BJ226" s="1"/>
      <c r="BK226" s="1"/>
      <c r="BL226" s="1"/>
      <c r="BM226" s="1"/>
      <c r="BN226" s="1"/>
      <c r="BO226" s="1"/>
      <c r="BP226" s="1"/>
      <c r="BQ226" s="1"/>
      <c r="BR226" s="1"/>
      <c r="BS226" s="1"/>
      <c r="BT226" s="1"/>
      <c r="BU226" s="1"/>
      <c r="BV226" s="1"/>
      <c r="BW226" s="1"/>
      <c r="BX226" s="1"/>
      <c r="BY226" s="1"/>
      <c r="BZ226" s="1"/>
      <c r="CA226" s="1"/>
      <c r="CB226" s="1"/>
      <c r="CC226" s="1"/>
      <c r="CD226" s="1"/>
      <c r="CE226" s="1"/>
      <c r="CF226" s="1"/>
      <c r="CG226" s="1"/>
      <c r="CH226" s="1"/>
      <c r="CI226" s="1"/>
      <c r="CJ226" s="1"/>
      <c r="CK226" s="1"/>
      <c r="CL226" s="1"/>
      <c r="CM226" s="1"/>
      <c r="CN226" s="1"/>
      <c r="CO226" s="1"/>
      <c r="CP226" s="1"/>
      <c r="CQ226" s="1"/>
      <c r="CR226" s="1"/>
      <c r="CS226" s="1"/>
      <c r="CT226" s="1"/>
      <c r="CU226" s="1"/>
      <c r="CV226" s="1"/>
      <c r="CW226" s="1"/>
      <c r="CX226" s="1"/>
      <c r="CY226" s="1"/>
      <c r="CZ226" s="1"/>
      <c r="DA226" s="1"/>
      <c r="DB226" s="1"/>
      <c r="DC226" s="1"/>
      <c r="DD226" s="1"/>
      <c r="DE226" s="1"/>
      <c r="DF226" s="1"/>
      <c r="DG226" s="1"/>
      <c r="DH226" s="1"/>
      <c r="DI226" s="1"/>
      <c r="DJ226" s="1"/>
      <c r="DK226" s="1"/>
      <c r="DL226" s="1"/>
      <c r="DM226" s="1"/>
      <c r="DN226" s="1"/>
      <c r="DO226" s="1"/>
      <c r="DP226" s="1"/>
      <c r="DQ226" s="1"/>
      <c r="DR226" s="1"/>
      <c r="DS226" s="1"/>
      <c r="DT226" s="1"/>
      <c r="DU226" s="1"/>
      <c r="DV226" s="1"/>
      <c r="DW226" s="1"/>
      <c r="DX226" s="1"/>
      <c r="DY226" s="1"/>
      <c r="DZ226" s="1"/>
      <c r="EA226" s="1"/>
      <c r="EB226" s="1"/>
      <c r="EC226" s="1"/>
      <c r="ED226" s="1"/>
      <c r="EE226" s="1"/>
      <c r="EF226" s="1"/>
    </row>
    <row r="227" spans="1:136" ht="15" customHeight="1" x14ac:dyDescent="0.25">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c r="AA227" s="1"/>
      <c r="AB227" s="1"/>
      <c r="AC227" s="1"/>
      <c r="AD227" s="1"/>
      <c r="AE227" s="1"/>
      <c r="AF227" s="1"/>
      <c r="AG227" s="1"/>
      <c r="AH227" s="1"/>
      <c r="AI227" s="1"/>
      <c r="AJ227" s="1"/>
      <c r="AK227" s="1"/>
      <c r="AL227" s="1"/>
      <c r="AM227" s="1"/>
      <c r="AN227" s="1"/>
      <c r="AO227" s="1"/>
      <c r="AP227" s="1"/>
      <c r="AQ227" s="1"/>
      <c r="AR227" s="1"/>
      <c r="AS227" s="1"/>
      <c r="AT227" s="1"/>
      <c r="AU227" s="1"/>
      <c r="AV227" s="1"/>
      <c r="AW227" s="1"/>
      <c r="AX227" s="1"/>
      <c r="AY227" s="1"/>
      <c r="AZ227" s="1"/>
      <c r="BA227" s="1"/>
      <c r="BB227" s="1"/>
      <c r="BC227" s="1"/>
      <c r="BD227" s="1"/>
      <c r="BE227" s="1"/>
      <c r="BF227" s="1"/>
      <c r="BG227" s="1"/>
      <c r="BH227" s="1"/>
      <c r="BI227" s="1"/>
      <c r="BJ227" s="1"/>
      <c r="BK227" s="1"/>
      <c r="BL227" s="1"/>
      <c r="BM227" s="1"/>
      <c r="BN227" s="1"/>
      <c r="BO227" s="1"/>
      <c r="BP227" s="1"/>
      <c r="BQ227" s="1"/>
      <c r="BR227" s="1"/>
      <c r="BS227" s="1"/>
      <c r="BT227" s="1"/>
      <c r="BU227" s="1"/>
      <c r="BV227" s="1"/>
      <c r="BW227" s="1"/>
      <c r="BX227" s="1"/>
      <c r="BY227" s="1"/>
      <c r="BZ227" s="1"/>
      <c r="CA227" s="1"/>
      <c r="CB227" s="1"/>
      <c r="CC227" s="1"/>
      <c r="CD227" s="1"/>
      <c r="CE227" s="1"/>
      <c r="CF227" s="1"/>
      <c r="CG227" s="1"/>
      <c r="CH227" s="1"/>
      <c r="CI227" s="1"/>
      <c r="CJ227" s="1"/>
      <c r="CK227" s="1"/>
      <c r="CL227" s="1"/>
      <c r="CM227" s="1"/>
      <c r="CN227" s="1"/>
      <c r="CO227" s="1"/>
      <c r="CP227" s="1"/>
      <c r="CQ227" s="1"/>
      <c r="CR227" s="1"/>
      <c r="CS227" s="1"/>
      <c r="CT227" s="1"/>
      <c r="CU227" s="1"/>
      <c r="CV227" s="1"/>
      <c r="CW227" s="1"/>
      <c r="CX227" s="1"/>
      <c r="CY227" s="1"/>
      <c r="CZ227" s="1"/>
      <c r="DA227" s="1"/>
      <c r="DB227" s="1"/>
      <c r="DC227" s="1"/>
      <c r="DD227" s="1"/>
      <c r="DE227" s="1"/>
      <c r="DF227" s="1"/>
      <c r="DG227" s="1"/>
      <c r="DH227" s="1"/>
      <c r="DI227" s="1"/>
      <c r="DJ227" s="1"/>
      <c r="DK227" s="1"/>
      <c r="DL227" s="1"/>
      <c r="DM227" s="1"/>
      <c r="DN227" s="1"/>
      <c r="DO227" s="1"/>
      <c r="DP227" s="1"/>
      <c r="DQ227" s="1"/>
      <c r="DR227" s="1"/>
      <c r="DS227" s="1"/>
      <c r="DT227" s="1"/>
      <c r="DU227" s="1"/>
      <c r="DV227" s="1"/>
      <c r="DW227" s="1"/>
      <c r="DX227" s="1"/>
      <c r="DY227" s="1"/>
      <c r="DZ227" s="1"/>
      <c r="EA227" s="1"/>
      <c r="EB227" s="1"/>
      <c r="EC227" s="1"/>
      <c r="ED227" s="1"/>
      <c r="EE227" s="1"/>
      <c r="EF227" s="1"/>
    </row>
    <row r="228" spans="1:136" ht="15" customHeight="1" x14ac:dyDescent="0.25">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c r="AA228" s="1"/>
      <c r="AB228" s="1"/>
      <c r="AC228" s="1"/>
      <c r="AD228" s="1"/>
      <c r="AE228" s="1"/>
      <c r="AF228" s="1"/>
      <c r="AG228" s="1"/>
      <c r="AH228" s="1"/>
      <c r="AI228" s="1"/>
      <c r="AJ228" s="1"/>
      <c r="AK228" s="1"/>
      <c r="AL228" s="1"/>
      <c r="AM228" s="1"/>
      <c r="AN228" s="1"/>
      <c r="AO228" s="1"/>
      <c r="AP228" s="1"/>
      <c r="AQ228" s="1"/>
      <c r="AR228" s="1"/>
      <c r="AS228" s="1"/>
      <c r="AT228" s="1"/>
      <c r="AU228" s="1"/>
      <c r="AV228" s="1"/>
      <c r="AW228" s="1"/>
      <c r="AX228" s="1"/>
      <c r="AY228" s="1"/>
      <c r="AZ228" s="1"/>
      <c r="BA228" s="1"/>
      <c r="BB228" s="1"/>
      <c r="BC228" s="1"/>
      <c r="BD228" s="1"/>
      <c r="BE228" s="1"/>
      <c r="BF228" s="1"/>
      <c r="BG228" s="1"/>
      <c r="BH228" s="1"/>
      <c r="BI228" s="1"/>
      <c r="BJ228" s="1"/>
      <c r="BK228" s="1"/>
      <c r="BL228" s="1"/>
      <c r="BM228" s="1"/>
      <c r="BN228" s="1"/>
      <c r="BO228" s="1"/>
      <c r="BP228" s="1"/>
      <c r="BQ228" s="1"/>
      <c r="BR228" s="1"/>
      <c r="BS228" s="1"/>
      <c r="BT228" s="1"/>
      <c r="BU228" s="1"/>
      <c r="BV228" s="1"/>
      <c r="BW228" s="1"/>
      <c r="BX228" s="1"/>
      <c r="BY228" s="1"/>
      <c r="BZ228" s="1"/>
      <c r="CA228" s="1"/>
      <c r="CB228" s="1"/>
      <c r="CC228" s="1"/>
      <c r="CD228" s="1"/>
      <c r="CE228" s="1"/>
      <c r="CF228" s="1"/>
      <c r="CG228" s="1"/>
      <c r="CH228" s="1"/>
      <c r="CI228" s="1"/>
      <c r="CJ228" s="1"/>
      <c r="CK228" s="1"/>
      <c r="CL228" s="1"/>
      <c r="CM228" s="1"/>
      <c r="CN228" s="1"/>
      <c r="CO228" s="1"/>
      <c r="CP228" s="1"/>
      <c r="CQ228" s="1"/>
      <c r="CR228" s="1"/>
      <c r="CS228" s="1"/>
      <c r="CT228" s="1"/>
      <c r="CU228" s="1"/>
      <c r="CV228" s="1"/>
      <c r="CW228" s="1"/>
      <c r="CX228" s="1"/>
      <c r="CY228" s="1"/>
      <c r="CZ228" s="1"/>
      <c r="DA228" s="1"/>
      <c r="DB228" s="1"/>
      <c r="DC228" s="1"/>
      <c r="DD228" s="1"/>
      <c r="DE228" s="1"/>
      <c r="DF228" s="1"/>
      <c r="DG228" s="1"/>
      <c r="DH228" s="1"/>
      <c r="DI228" s="1"/>
      <c r="DJ228" s="1"/>
      <c r="DK228" s="1"/>
      <c r="DL228" s="1"/>
      <c r="DM228" s="1"/>
      <c r="DN228" s="1"/>
      <c r="DO228" s="1"/>
      <c r="DP228" s="1"/>
      <c r="DQ228" s="1"/>
      <c r="DR228" s="1"/>
      <c r="DS228" s="1"/>
      <c r="DT228" s="1"/>
      <c r="DU228" s="1"/>
      <c r="DV228" s="1"/>
      <c r="DW228" s="1"/>
      <c r="DX228" s="1"/>
      <c r="DY228" s="1"/>
      <c r="DZ228" s="1"/>
      <c r="EA228" s="1"/>
      <c r="EB228" s="1"/>
      <c r="EC228" s="1"/>
      <c r="ED228" s="1"/>
      <c r="EE228" s="1"/>
      <c r="EF228" s="1"/>
    </row>
    <row r="229" spans="1:136" ht="15" customHeight="1" x14ac:dyDescent="0.25">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c r="AA229" s="1"/>
      <c r="AB229" s="1"/>
      <c r="AC229" s="1"/>
      <c r="AD229" s="1"/>
      <c r="AE229" s="1"/>
      <c r="AF229" s="1"/>
      <c r="AG229" s="1"/>
      <c r="AH229" s="1"/>
      <c r="AI229" s="1"/>
      <c r="AJ229" s="1"/>
      <c r="AK229" s="1"/>
      <c r="AL229" s="1"/>
      <c r="AM229" s="1"/>
      <c r="AN229" s="1"/>
      <c r="AO229" s="1"/>
      <c r="AP229" s="1"/>
      <c r="AQ229" s="1"/>
      <c r="AR229" s="1"/>
      <c r="AS229" s="1"/>
      <c r="AT229" s="1"/>
      <c r="AU229" s="1"/>
      <c r="AV229" s="1"/>
      <c r="AW229" s="1"/>
      <c r="AX229" s="1"/>
      <c r="AY229" s="1"/>
      <c r="AZ229" s="1"/>
      <c r="BA229" s="1"/>
      <c r="BB229" s="1"/>
      <c r="BC229" s="1"/>
      <c r="BD229" s="1"/>
      <c r="BE229" s="1"/>
      <c r="BF229" s="1"/>
      <c r="BG229" s="1"/>
      <c r="BH229" s="1"/>
      <c r="BI229" s="1"/>
      <c r="BJ229" s="1"/>
      <c r="BK229" s="1"/>
      <c r="BL229" s="1"/>
      <c r="BM229" s="1"/>
      <c r="BN229" s="1"/>
      <c r="BO229" s="1"/>
      <c r="BP229" s="1"/>
      <c r="BQ229" s="1"/>
      <c r="BR229" s="1"/>
      <c r="BS229" s="1"/>
      <c r="BT229" s="1"/>
      <c r="BU229" s="1"/>
      <c r="BV229" s="1"/>
      <c r="BW229" s="1"/>
      <c r="BX229" s="1"/>
      <c r="BY229" s="1"/>
      <c r="BZ229" s="1"/>
      <c r="CA229" s="1"/>
      <c r="CB229" s="1"/>
      <c r="CC229" s="1"/>
      <c r="CD229" s="1"/>
      <c r="CE229" s="1"/>
      <c r="CF229" s="1"/>
      <c r="CG229" s="1"/>
      <c r="CH229" s="1"/>
      <c r="CI229" s="1"/>
      <c r="CJ229" s="1"/>
      <c r="CK229" s="1"/>
      <c r="CL229" s="1"/>
      <c r="CM229" s="1"/>
      <c r="CN229" s="1"/>
      <c r="CO229" s="1"/>
      <c r="CP229" s="1"/>
      <c r="CQ229" s="1"/>
      <c r="CR229" s="1"/>
      <c r="CS229" s="1"/>
      <c r="CT229" s="1"/>
      <c r="CU229" s="1"/>
      <c r="CV229" s="1"/>
      <c r="CW229" s="1"/>
      <c r="CX229" s="1"/>
      <c r="CY229" s="1"/>
      <c r="CZ229" s="1"/>
      <c r="DA229" s="1"/>
      <c r="DB229" s="1"/>
      <c r="DC229" s="1"/>
      <c r="DD229" s="1"/>
      <c r="DE229" s="1"/>
      <c r="DF229" s="1"/>
      <c r="DG229" s="1"/>
      <c r="DH229" s="1"/>
      <c r="DI229" s="1"/>
      <c r="DJ229" s="1"/>
      <c r="DK229" s="1"/>
      <c r="DL229" s="1"/>
      <c r="DM229" s="1"/>
      <c r="DN229" s="1"/>
      <c r="DO229" s="1"/>
      <c r="DP229" s="1"/>
      <c r="DQ229" s="1"/>
      <c r="DR229" s="1"/>
      <c r="DS229" s="1"/>
      <c r="DT229" s="1"/>
      <c r="DU229" s="1"/>
      <c r="DV229" s="1"/>
      <c r="DW229" s="1"/>
      <c r="DX229" s="1"/>
      <c r="DY229" s="1"/>
      <c r="DZ229" s="1"/>
      <c r="EA229" s="1"/>
      <c r="EB229" s="1"/>
      <c r="EC229" s="1"/>
      <c r="ED229" s="1"/>
      <c r="EE229" s="1"/>
      <c r="EF229" s="1"/>
    </row>
    <row r="230" spans="1:136" ht="15" customHeight="1" x14ac:dyDescent="0.25">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c r="AA230" s="1"/>
      <c r="AB230" s="1"/>
      <c r="AC230" s="1"/>
      <c r="AD230" s="1"/>
      <c r="AE230" s="1"/>
      <c r="AF230" s="1"/>
      <c r="AG230" s="1"/>
      <c r="AH230" s="1"/>
      <c r="AI230" s="1"/>
      <c r="AJ230" s="1"/>
      <c r="AK230" s="1"/>
      <c r="AL230" s="1"/>
      <c r="AM230" s="1"/>
      <c r="AN230" s="1"/>
      <c r="AO230" s="1"/>
      <c r="AP230" s="1"/>
      <c r="AQ230" s="1"/>
      <c r="AR230" s="1"/>
      <c r="AS230" s="1"/>
      <c r="AT230" s="1"/>
      <c r="AU230" s="1"/>
      <c r="AV230" s="1"/>
      <c r="AW230" s="1"/>
      <c r="AX230" s="1"/>
      <c r="AY230" s="1"/>
      <c r="AZ230" s="1"/>
      <c r="BA230" s="1"/>
      <c r="BB230" s="1"/>
      <c r="BC230" s="1"/>
      <c r="BD230" s="1"/>
      <c r="BE230" s="1"/>
      <c r="BF230" s="1"/>
      <c r="BG230" s="1"/>
      <c r="BH230" s="1"/>
      <c r="BI230" s="1"/>
      <c r="BJ230" s="1"/>
      <c r="BK230" s="1"/>
      <c r="BL230" s="1"/>
      <c r="BM230" s="1"/>
      <c r="BN230" s="1"/>
      <c r="BO230" s="1"/>
      <c r="BP230" s="1"/>
      <c r="BQ230" s="1"/>
      <c r="BR230" s="1"/>
      <c r="BS230" s="1"/>
      <c r="BT230" s="1"/>
      <c r="BU230" s="1"/>
      <c r="BV230" s="1"/>
      <c r="BW230" s="1"/>
      <c r="BX230" s="1"/>
      <c r="BY230" s="1"/>
      <c r="BZ230" s="1"/>
      <c r="CA230" s="1"/>
      <c r="CB230" s="1"/>
      <c r="CC230" s="1"/>
      <c r="CD230" s="1"/>
      <c r="CE230" s="1"/>
      <c r="CF230" s="1"/>
      <c r="CG230" s="1"/>
      <c r="CH230" s="1"/>
      <c r="CI230" s="1"/>
      <c r="CJ230" s="1"/>
      <c r="CK230" s="1"/>
      <c r="CL230" s="1"/>
      <c r="CM230" s="1"/>
      <c r="CN230" s="1"/>
      <c r="CO230" s="1"/>
      <c r="CP230" s="1"/>
      <c r="CQ230" s="1"/>
      <c r="CR230" s="1"/>
      <c r="CS230" s="1"/>
      <c r="CT230" s="1"/>
      <c r="CU230" s="1"/>
      <c r="CV230" s="1"/>
      <c r="CW230" s="1"/>
      <c r="CX230" s="1"/>
      <c r="CY230" s="1"/>
      <c r="CZ230" s="1"/>
      <c r="DA230" s="1"/>
      <c r="DB230" s="1"/>
      <c r="DC230" s="1"/>
      <c r="DD230" s="1"/>
      <c r="DE230" s="1"/>
      <c r="DF230" s="1"/>
      <c r="DG230" s="1"/>
      <c r="DH230" s="1"/>
      <c r="DI230" s="1"/>
      <c r="DJ230" s="1"/>
      <c r="DK230" s="1"/>
      <c r="DL230" s="1"/>
      <c r="DM230" s="1"/>
      <c r="DN230" s="1"/>
      <c r="DO230" s="1"/>
      <c r="DP230" s="1"/>
      <c r="DQ230" s="1"/>
      <c r="DR230" s="1"/>
      <c r="DS230" s="1"/>
      <c r="DT230" s="1"/>
      <c r="DU230" s="1"/>
      <c r="DV230" s="1"/>
      <c r="DW230" s="1"/>
      <c r="DX230" s="1"/>
      <c r="DY230" s="1"/>
      <c r="DZ230" s="1"/>
      <c r="EA230" s="1"/>
      <c r="EB230" s="1"/>
      <c r="EC230" s="1"/>
      <c r="ED230" s="1"/>
      <c r="EE230" s="1"/>
      <c r="EF230" s="1"/>
    </row>
    <row r="231" spans="1:136" ht="15" customHeight="1" x14ac:dyDescent="0.25">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c r="AA231" s="1"/>
      <c r="AB231" s="1"/>
      <c r="AC231" s="1"/>
      <c r="AD231" s="1"/>
      <c r="AE231" s="1"/>
      <c r="AF231" s="1"/>
      <c r="AG231" s="1"/>
      <c r="AH231" s="1"/>
      <c r="AI231" s="1"/>
      <c r="AJ231" s="1"/>
      <c r="AK231" s="1"/>
      <c r="AL231" s="1"/>
      <c r="AM231" s="1"/>
      <c r="AN231" s="1"/>
      <c r="AO231" s="1"/>
      <c r="AP231" s="1"/>
      <c r="AQ231" s="1"/>
      <c r="AR231" s="1"/>
      <c r="AS231" s="1"/>
      <c r="AT231" s="1"/>
      <c r="AU231" s="1"/>
      <c r="AV231" s="1"/>
      <c r="AW231" s="1"/>
      <c r="AX231" s="1"/>
      <c r="AY231" s="1"/>
      <c r="AZ231" s="1"/>
      <c r="BA231" s="1"/>
      <c r="BB231" s="1"/>
      <c r="BC231" s="1"/>
      <c r="BD231" s="1"/>
      <c r="BE231" s="1"/>
      <c r="BF231" s="1"/>
      <c r="BG231" s="1"/>
      <c r="BH231" s="1"/>
      <c r="BI231" s="1"/>
      <c r="BJ231" s="1"/>
      <c r="BK231" s="1"/>
      <c r="BL231" s="1"/>
      <c r="BM231" s="1"/>
      <c r="BN231" s="1"/>
      <c r="BO231" s="1"/>
      <c r="BP231" s="1"/>
      <c r="BQ231" s="1"/>
      <c r="BR231" s="1"/>
      <c r="BS231" s="1"/>
      <c r="BT231" s="1"/>
      <c r="BU231" s="1"/>
      <c r="BV231" s="1"/>
      <c r="BW231" s="1"/>
      <c r="BX231" s="1"/>
      <c r="BY231" s="1"/>
      <c r="BZ231" s="1"/>
      <c r="CA231" s="1"/>
      <c r="CB231" s="1"/>
      <c r="CC231" s="1"/>
      <c r="CD231" s="1"/>
      <c r="CE231" s="1"/>
      <c r="CF231" s="1"/>
      <c r="CG231" s="1"/>
      <c r="CH231" s="1"/>
      <c r="CI231" s="1"/>
      <c r="CJ231" s="1"/>
      <c r="CK231" s="1"/>
      <c r="CL231" s="1"/>
      <c r="CM231" s="1"/>
      <c r="CN231" s="1"/>
      <c r="CO231" s="1"/>
      <c r="CP231" s="1"/>
      <c r="CQ231" s="1"/>
      <c r="CR231" s="1"/>
      <c r="CS231" s="1"/>
      <c r="CT231" s="1"/>
      <c r="CU231" s="1"/>
      <c r="CV231" s="1"/>
      <c r="CW231" s="1"/>
      <c r="CX231" s="1"/>
      <c r="CY231" s="1"/>
      <c r="CZ231" s="1"/>
      <c r="DA231" s="1"/>
      <c r="DB231" s="1"/>
      <c r="DC231" s="1"/>
      <c r="DD231" s="1"/>
      <c r="DE231" s="1"/>
      <c r="DF231" s="1"/>
      <c r="DG231" s="1"/>
      <c r="DH231" s="1"/>
      <c r="DI231" s="1"/>
      <c r="DJ231" s="1"/>
      <c r="DK231" s="1"/>
      <c r="DL231" s="1"/>
      <c r="DM231" s="1"/>
      <c r="DN231" s="1"/>
      <c r="DO231" s="1"/>
      <c r="DP231" s="1"/>
      <c r="DQ231" s="1"/>
      <c r="DR231" s="1"/>
      <c r="DS231" s="1"/>
      <c r="DT231" s="1"/>
      <c r="DU231" s="1"/>
      <c r="DV231" s="1"/>
      <c r="DW231" s="1"/>
      <c r="DX231" s="1"/>
      <c r="DY231" s="1"/>
      <c r="DZ231" s="1"/>
      <c r="EA231" s="1"/>
      <c r="EB231" s="1"/>
      <c r="EC231" s="1"/>
      <c r="ED231" s="1"/>
      <c r="EE231" s="1"/>
      <c r="EF231" s="1"/>
    </row>
    <row r="232" spans="1:136" ht="15" customHeight="1" x14ac:dyDescent="0.25">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c r="AA232" s="1"/>
      <c r="AB232" s="1"/>
      <c r="AC232" s="1"/>
      <c r="AD232" s="1"/>
      <c r="AE232" s="1"/>
      <c r="AF232" s="1"/>
      <c r="AG232" s="1"/>
      <c r="AH232" s="1"/>
      <c r="AI232" s="1"/>
      <c r="AJ232" s="1"/>
      <c r="AK232" s="1"/>
      <c r="AL232" s="1"/>
      <c r="AM232" s="1"/>
      <c r="AN232" s="1"/>
      <c r="AO232" s="1"/>
      <c r="AP232" s="1"/>
      <c r="AQ232" s="1"/>
      <c r="AR232" s="1"/>
      <c r="AS232" s="1"/>
      <c r="AT232" s="1"/>
      <c r="AU232" s="1"/>
      <c r="AV232" s="1"/>
      <c r="AW232" s="1"/>
      <c r="AX232" s="1"/>
      <c r="AY232" s="1"/>
      <c r="AZ232" s="1"/>
      <c r="BA232" s="1"/>
      <c r="BB232" s="1"/>
      <c r="BC232" s="1"/>
      <c r="BD232" s="1"/>
      <c r="BE232" s="1"/>
      <c r="BF232" s="1"/>
      <c r="BG232" s="1"/>
      <c r="BH232" s="1"/>
      <c r="BI232" s="1"/>
      <c r="BJ232" s="1"/>
      <c r="BK232" s="1"/>
      <c r="BL232" s="1"/>
      <c r="BM232" s="1"/>
      <c r="BN232" s="1"/>
      <c r="BO232" s="1"/>
      <c r="BP232" s="1"/>
      <c r="BQ232" s="1"/>
      <c r="BR232" s="1"/>
      <c r="BS232" s="1"/>
      <c r="BT232" s="1"/>
      <c r="BU232" s="1"/>
      <c r="BV232" s="1"/>
      <c r="BW232" s="1"/>
      <c r="BX232" s="1"/>
      <c r="BY232" s="1"/>
      <c r="BZ232" s="1"/>
      <c r="CA232" s="1"/>
      <c r="CB232" s="1"/>
      <c r="CC232" s="1"/>
      <c r="CD232" s="1"/>
      <c r="CE232" s="1"/>
      <c r="CF232" s="1"/>
      <c r="CG232" s="1"/>
      <c r="CH232" s="1"/>
      <c r="CI232" s="1"/>
      <c r="CJ232" s="1"/>
      <c r="CK232" s="1"/>
      <c r="CL232" s="1"/>
      <c r="CM232" s="1"/>
      <c r="CN232" s="1"/>
      <c r="CO232" s="1"/>
      <c r="CP232" s="1"/>
      <c r="CQ232" s="1"/>
      <c r="CR232" s="1"/>
      <c r="CS232" s="1"/>
      <c r="CT232" s="1"/>
      <c r="CU232" s="1"/>
      <c r="CV232" s="1"/>
      <c r="CW232" s="1"/>
      <c r="CX232" s="1"/>
      <c r="CY232" s="1"/>
      <c r="CZ232" s="1"/>
      <c r="DA232" s="1"/>
      <c r="DB232" s="1"/>
      <c r="DC232" s="1"/>
      <c r="DD232" s="1"/>
      <c r="DE232" s="1"/>
      <c r="DF232" s="1"/>
      <c r="DG232" s="1"/>
      <c r="DH232" s="1"/>
      <c r="DI232" s="1"/>
      <c r="DJ232" s="1"/>
      <c r="DK232" s="1"/>
      <c r="DL232" s="1"/>
      <c r="DM232" s="1"/>
      <c r="DN232" s="1"/>
      <c r="DO232" s="1"/>
      <c r="DP232" s="1"/>
      <c r="DQ232" s="1"/>
      <c r="DR232" s="1"/>
      <c r="DS232" s="1"/>
      <c r="DT232" s="1"/>
      <c r="DU232" s="1"/>
      <c r="DV232" s="1"/>
      <c r="DW232" s="1"/>
      <c r="DX232" s="1"/>
      <c r="DY232" s="1"/>
      <c r="DZ232" s="1"/>
      <c r="EA232" s="1"/>
      <c r="EB232" s="1"/>
      <c r="EC232" s="1"/>
      <c r="ED232" s="1"/>
      <c r="EE232" s="1"/>
      <c r="EF232" s="1"/>
    </row>
    <row r="233" spans="1:136" ht="15" customHeight="1" x14ac:dyDescent="0.25">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c r="AA233" s="1"/>
      <c r="AB233" s="1"/>
      <c r="AC233" s="1"/>
      <c r="AD233" s="1"/>
      <c r="AE233" s="1"/>
      <c r="AF233" s="1"/>
      <c r="AG233" s="1"/>
      <c r="AH233" s="1"/>
      <c r="AI233" s="1"/>
      <c r="AJ233" s="1"/>
      <c r="AK233" s="1"/>
      <c r="AL233" s="1"/>
      <c r="AM233" s="1"/>
      <c r="AN233" s="1"/>
      <c r="AO233" s="1"/>
      <c r="AP233" s="1"/>
      <c r="AQ233" s="1"/>
      <c r="AR233" s="1"/>
      <c r="AS233" s="1"/>
      <c r="AT233" s="1"/>
      <c r="AU233" s="1"/>
      <c r="AV233" s="1"/>
      <c r="AW233" s="1"/>
      <c r="AX233" s="1"/>
      <c r="AY233" s="1"/>
      <c r="AZ233" s="1"/>
      <c r="BA233" s="1"/>
      <c r="BB233" s="1"/>
      <c r="BC233" s="1"/>
      <c r="BD233" s="1"/>
      <c r="BE233" s="1"/>
      <c r="BF233" s="1"/>
      <c r="BG233" s="1"/>
      <c r="BH233" s="1"/>
      <c r="BI233" s="1"/>
      <c r="BJ233" s="1"/>
      <c r="BK233" s="1"/>
      <c r="BL233" s="1"/>
      <c r="BM233" s="1"/>
      <c r="BN233" s="1"/>
      <c r="BO233" s="1"/>
      <c r="BP233" s="1"/>
      <c r="BQ233" s="1"/>
      <c r="BR233" s="1"/>
      <c r="BS233" s="1"/>
      <c r="BT233" s="1"/>
      <c r="BU233" s="1"/>
      <c r="BV233" s="1"/>
      <c r="BW233" s="1"/>
      <c r="BX233" s="1"/>
      <c r="BY233" s="1"/>
      <c r="BZ233" s="1"/>
      <c r="CA233" s="1"/>
      <c r="CB233" s="1"/>
      <c r="CC233" s="1"/>
      <c r="CD233" s="1"/>
      <c r="CE233" s="1"/>
      <c r="CF233" s="1"/>
      <c r="CG233" s="1"/>
      <c r="CH233" s="1"/>
      <c r="CI233" s="1"/>
      <c r="CJ233" s="1"/>
      <c r="CK233" s="1"/>
      <c r="CL233" s="1"/>
      <c r="CM233" s="1"/>
      <c r="CN233" s="1"/>
      <c r="CO233" s="1"/>
      <c r="CP233" s="1"/>
      <c r="CQ233" s="1"/>
      <c r="CR233" s="1"/>
      <c r="CS233" s="1"/>
      <c r="CT233" s="1"/>
      <c r="CU233" s="1"/>
      <c r="CV233" s="1"/>
      <c r="CW233" s="1"/>
      <c r="CX233" s="1"/>
      <c r="CY233" s="1"/>
      <c r="CZ233" s="1"/>
      <c r="DA233" s="1"/>
      <c r="DB233" s="1"/>
      <c r="DC233" s="1"/>
      <c r="DD233" s="1"/>
      <c r="DE233" s="1"/>
      <c r="DF233" s="1"/>
      <c r="DG233" s="1"/>
      <c r="DH233" s="1"/>
      <c r="DI233" s="1"/>
      <c r="DJ233" s="1"/>
      <c r="DK233" s="1"/>
      <c r="DL233" s="1"/>
      <c r="DM233" s="1"/>
      <c r="DN233" s="1"/>
      <c r="DO233" s="1"/>
      <c r="DP233" s="1"/>
      <c r="DQ233" s="1"/>
      <c r="DR233" s="1"/>
      <c r="DS233" s="1"/>
      <c r="DT233" s="1"/>
      <c r="DU233" s="1"/>
      <c r="DV233" s="1"/>
      <c r="DW233" s="1"/>
      <c r="DX233" s="1"/>
      <c r="DY233" s="1"/>
      <c r="DZ233" s="1"/>
      <c r="EA233" s="1"/>
      <c r="EB233" s="1"/>
      <c r="EC233" s="1"/>
      <c r="ED233" s="1"/>
      <c r="EE233" s="1"/>
      <c r="EF233" s="1"/>
    </row>
    <row r="234" spans="1:136" ht="15" customHeight="1" x14ac:dyDescent="0.25">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c r="AA234" s="1"/>
      <c r="AB234" s="1"/>
      <c r="AC234" s="1"/>
      <c r="AD234" s="1"/>
      <c r="AE234" s="1"/>
      <c r="AF234" s="1"/>
      <c r="AG234" s="1"/>
      <c r="AH234" s="1"/>
      <c r="AI234" s="1"/>
      <c r="AJ234" s="1"/>
      <c r="AK234" s="1"/>
      <c r="AL234" s="1"/>
      <c r="AM234" s="1"/>
      <c r="AN234" s="1"/>
      <c r="AO234" s="1"/>
      <c r="AP234" s="1"/>
      <c r="AQ234" s="1"/>
      <c r="AR234" s="1"/>
      <c r="AS234" s="1"/>
      <c r="AT234" s="1"/>
      <c r="AU234" s="1"/>
      <c r="AV234" s="1"/>
      <c r="AW234" s="1"/>
      <c r="AX234" s="1"/>
      <c r="AY234" s="1"/>
      <c r="AZ234" s="1"/>
      <c r="BA234" s="1"/>
      <c r="BB234" s="1"/>
      <c r="BC234" s="1"/>
      <c r="BD234" s="1"/>
      <c r="BE234" s="1"/>
      <c r="BF234" s="1"/>
      <c r="BG234" s="1"/>
      <c r="BH234" s="1"/>
      <c r="BI234" s="1"/>
      <c r="BJ234" s="1"/>
      <c r="BK234" s="1"/>
      <c r="BL234" s="1"/>
      <c r="BM234" s="1"/>
      <c r="BN234" s="1"/>
      <c r="BO234" s="1"/>
      <c r="BP234" s="1"/>
      <c r="BQ234" s="1"/>
      <c r="BR234" s="1"/>
      <c r="BS234" s="1"/>
      <c r="BT234" s="1"/>
      <c r="BU234" s="1"/>
      <c r="BV234" s="1"/>
      <c r="BW234" s="1"/>
      <c r="BX234" s="1"/>
      <c r="BY234" s="1"/>
      <c r="BZ234" s="1"/>
      <c r="CA234" s="1"/>
      <c r="CB234" s="1"/>
      <c r="CC234" s="1"/>
      <c r="CD234" s="1"/>
      <c r="CE234" s="1"/>
      <c r="CF234" s="1"/>
      <c r="CG234" s="1"/>
      <c r="CH234" s="1"/>
      <c r="CI234" s="1"/>
      <c r="CJ234" s="1"/>
      <c r="CK234" s="1"/>
      <c r="CL234" s="1"/>
      <c r="CM234" s="1"/>
      <c r="CN234" s="1"/>
      <c r="CO234" s="1"/>
      <c r="CP234" s="1"/>
      <c r="CQ234" s="1"/>
      <c r="CR234" s="1"/>
      <c r="CS234" s="1"/>
      <c r="CT234" s="1"/>
      <c r="CU234" s="1"/>
      <c r="CV234" s="1"/>
      <c r="CW234" s="1"/>
      <c r="CX234" s="1"/>
      <c r="CY234" s="1"/>
      <c r="CZ234" s="1"/>
      <c r="DA234" s="1"/>
      <c r="DB234" s="1"/>
      <c r="DC234" s="1"/>
      <c r="DD234" s="1"/>
      <c r="DE234" s="1"/>
      <c r="DF234" s="1"/>
      <c r="DG234" s="1"/>
      <c r="DH234" s="1"/>
      <c r="DI234" s="1"/>
      <c r="DJ234" s="1"/>
      <c r="DK234" s="1"/>
      <c r="DL234" s="1"/>
      <c r="DM234" s="1"/>
      <c r="DN234" s="1"/>
      <c r="DO234" s="1"/>
      <c r="DP234" s="1"/>
      <c r="DQ234" s="1"/>
      <c r="DR234" s="1"/>
      <c r="DS234" s="1"/>
      <c r="DT234" s="1"/>
      <c r="DU234" s="1"/>
      <c r="DV234" s="1"/>
      <c r="DW234" s="1"/>
      <c r="DX234" s="1"/>
      <c r="DY234" s="1"/>
      <c r="DZ234" s="1"/>
      <c r="EA234" s="1"/>
      <c r="EB234" s="1"/>
      <c r="EC234" s="1"/>
      <c r="ED234" s="1"/>
      <c r="EE234" s="1"/>
      <c r="EF234" s="1"/>
    </row>
    <row r="235" spans="1:136" ht="15" customHeight="1" x14ac:dyDescent="0.25">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c r="AA235" s="1"/>
      <c r="AB235" s="1"/>
      <c r="AC235" s="1"/>
      <c r="AD235" s="1"/>
      <c r="AE235" s="1"/>
      <c r="AF235" s="1"/>
      <c r="AG235" s="1"/>
      <c r="AH235" s="1"/>
      <c r="AI235" s="1"/>
      <c r="AJ235" s="1"/>
      <c r="AK235" s="1"/>
      <c r="AL235" s="1"/>
      <c r="AM235" s="1"/>
      <c r="AN235" s="1"/>
      <c r="AO235" s="1"/>
      <c r="AP235" s="1"/>
      <c r="AQ235" s="1"/>
      <c r="AR235" s="1"/>
      <c r="AS235" s="1"/>
      <c r="AT235" s="1"/>
      <c r="AU235" s="1"/>
      <c r="AV235" s="1"/>
      <c r="AW235" s="1"/>
      <c r="AX235" s="1"/>
      <c r="AY235" s="1"/>
      <c r="AZ235" s="1"/>
      <c r="BA235" s="1"/>
      <c r="BB235" s="1"/>
      <c r="BC235" s="1"/>
      <c r="BD235" s="1"/>
      <c r="BE235" s="1"/>
      <c r="BF235" s="1"/>
      <c r="BG235" s="1"/>
      <c r="BH235" s="1"/>
      <c r="BI235" s="1"/>
      <c r="BJ235" s="1"/>
      <c r="BK235" s="1"/>
      <c r="BL235" s="1"/>
      <c r="BM235" s="1"/>
      <c r="BN235" s="1"/>
      <c r="BO235" s="1"/>
      <c r="BP235" s="1"/>
      <c r="BQ235" s="1"/>
      <c r="BR235" s="1"/>
      <c r="BS235" s="1"/>
      <c r="BT235" s="1"/>
      <c r="BU235" s="1"/>
      <c r="BV235" s="1"/>
      <c r="BW235" s="1"/>
      <c r="BX235" s="1"/>
      <c r="BY235" s="1"/>
      <c r="BZ235" s="1"/>
      <c r="CA235" s="1"/>
      <c r="CB235" s="1"/>
      <c r="CC235" s="1"/>
      <c r="CD235" s="1"/>
      <c r="CE235" s="1"/>
      <c r="CF235" s="1"/>
      <c r="CG235" s="1"/>
      <c r="CH235" s="1"/>
      <c r="CI235" s="1"/>
      <c r="CJ235" s="1"/>
      <c r="CK235" s="1"/>
      <c r="CL235" s="1"/>
      <c r="CM235" s="1"/>
      <c r="CN235" s="1"/>
      <c r="CO235" s="1"/>
      <c r="CP235" s="1"/>
      <c r="CQ235" s="1"/>
      <c r="CR235" s="1"/>
      <c r="CS235" s="1"/>
      <c r="CT235" s="1"/>
      <c r="CU235" s="1"/>
      <c r="CV235" s="1"/>
      <c r="CW235" s="1"/>
      <c r="CX235" s="1"/>
      <c r="CY235" s="1"/>
      <c r="CZ235" s="1"/>
      <c r="DA235" s="1"/>
      <c r="DB235" s="1"/>
      <c r="DC235" s="1"/>
      <c r="DD235" s="1"/>
      <c r="DE235" s="1"/>
      <c r="DF235" s="1"/>
      <c r="DG235" s="1"/>
      <c r="DH235" s="1"/>
      <c r="DI235" s="1"/>
      <c r="DJ235" s="1"/>
      <c r="DK235" s="1"/>
      <c r="DL235" s="1"/>
      <c r="DM235" s="1"/>
      <c r="DN235" s="1"/>
      <c r="DO235" s="1"/>
      <c r="DP235" s="1"/>
      <c r="DQ235" s="1"/>
      <c r="DR235" s="1"/>
      <c r="DS235" s="1"/>
      <c r="DT235" s="1"/>
      <c r="DU235" s="1"/>
      <c r="DV235" s="1"/>
      <c r="DW235" s="1"/>
      <c r="DX235" s="1"/>
      <c r="DY235" s="1"/>
      <c r="DZ235" s="1"/>
      <c r="EA235" s="1"/>
      <c r="EB235" s="1"/>
      <c r="EC235" s="1"/>
      <c r="ED235" s="1"/>
      <c r="EE235" s="1"/>
      <c r="EF235" s="1"/>
    </row>
    <row r="236" spans="1:136" ht="15" customHeight="1" x14ac:dyDescent="0.25">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c r="AA236" s="1"/>
      <c r="AB236" s="1"/>
      <c r="AC236" s="1"/>
      <c r="AD236" s="1"/>
      <c r="AE236" s="1"/>
      <c r="AF236" s="1"/>
      <c r="AG236" s="1"/>
      <c r="AH236" s="1"/>
      <c r="AI236" s="1"/>
      <c r="AJ236" s="1"/>
      <c r="AK236" s="1"/>
      <c r="AL236" s="1"/>
      <c r="AM236" s="1"/>
      <c r="AN236" s="1"/>
      <c r="AO236" s="1"/>
      <c r="AP236" s="1"/>
      <c r="AQ236" s="1"/>
      <c r="AR236" s="1"/>
      <c r="AS236" s="1"/>
      <c r="AT236" s="1"/>
      <c r="AU236" s="1"/>
      <c r="AV236" s="1"/>
      <c r="AW236" s="1"/>
      <c r="AX236" s="1"/>
      <c r="AY236" s="1"/>
      <c r="AZ236" s="1"/>
      <c r="BA236" s="1"/>
      <c r="BB236" s="1"/>
      <c r="BC236" s="1"/>
      <c r="BD236" s="1"/>
      <c r="BE236" s="1"/>
      <c r="BF236" s="1"/>
      <c r="BG236" s="1"/>
      <c r="BH236" s="1"/>
      <c r="BI236" s="1"/>
      <c r="BJ236" s="1"/>
      <c r="BK236" s="1"/>
      <c r="BL236" s="1"/>
      <c r="BM236" s="1"/>
      <c r="BN236" s="1"/>
      <c r="BO236" s="1"/>
      <c r="BP236" s="1"/>
      <c r="BQ236" s="1"/>
      <c r="BR236" s="1"/>
      <c r="BS236" s="1"/>
      <c r="BT236" s="1"/>
      <c r="BU236" s="1"/>
      <c r="BV236" s="1"/>
      <c r="BW236" s="1"/>
      <c r="BX236" s="1"/>
      <c r="BY236" s="1"/>
      <c r="BZ236" s="1"/>
      <c r="CA236" s="1"/>
      <c r="CB236" s="1"/>
      <c r="CC236" s="1"/>
      <c r="CD236" s="1"/>
      <c r="CE236" s="1"/>
      <c r="CF236" s="1"/>
      <c r="CG236" s="1"/>
      <c r="CH236" s="1"/>
      <c r="CI236" s="1"/>
      <c r="CJ236" s="1"/>
      <c r="CK236" s="1"/>
      <c r="CL236" s="1"/>
      <c r="CM236" s="1"/>
      <c r="CN236" s="1"/>
      <c r="CO236" s="1"/>
      <c r="CP236" s="1"/>
      <c r="CQ236" s="1"/>
      <c r="CR236" s="1"/>
      <c r="CS236" s="1"/>
      <c r="CT236" s="1"/>
      <c r="CU236" s="1"/>
      <c r="CV236" s="1"/>
      <c r="CW236" s="1"/>
      <c r="CX236" s="1"/>
      <c r="CY236" s="1"/>
      <c r="CZ236" s="1"/>
      <c r="DA236" s="1"/>
      <c r="DB236" s="1"/>
      <c r="DC236" s="1"/>
      <c r="DD236" s="1"/>
      <c r="DE236" s="1"/>
      <c r="DF236" s="1"/>
      <c r="DG236" s="1"/>
      <c r="DH236" s="1"/>
      <c r="DI236" s="1"/>
      <c r="DJ236" s="1"/>
      <c r="DK236" s="1"/>
      <c r="DL236" s="1"/>
      <c r="DM236" s="1"/>
      <c r="DN236" s="1"/>
      <c r="DO236" s="1"/>
      <c r="DP236" s="1"/>
      <c r="DQ236" s="1"/>
      <c r="DR236" s="1"/>
      <c r="DS236" s="1"/>
      <c r="DT236" s="1"/>
      <c r="DU236" s="1"/>
      <c r="DV236" s="1"/>
      <c r="DW236" s="1"/>
      <c r="DX236" s="1"/>
      <c r="DY236" s="1"/>
      <c r="DZ236" s="1"/>
      <c r="EA236" s="1"/>
      <c r="EB236" s="1"/>
      <c r="EC236" s="1"/>
      <c r="ED236" s="1"/>
      <c r="EE236" s="1"/>
      <c r="EF236" s="1"/>
    </row>
    <row r="237" spans="1:136" ht="15" customHeight="1" x14ac:dyDescent="0.25">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c r="AA237" s="1"/>
      <c r="AB237" s="1"/>
      <c r="AC237" s="1"/>
      <c r="AD237" s="1"/>
      <c r="AE237" s="1"/>
      <c r="AF237" s="1"/>
      <c r="AG237" s="1"/>
      <c r="AH237" s="1"/>
      <c r="AI237" s="1"/>
      <c r="AJ237" s="1"/>
      <c r="AK237" s="1"/>
      <c r="AL237" s="1"/>
      <c r="AM237" s="1"/>
      <c r="AN237" s="1"/>
      <c r="AO237" s="1"/>
      <c r="AP237" s="1"/>
      <c r="AQ237" s="1"/>
      <c r="AR237" s="1"/>
      <c r="AS237" s="1"/>
      <c r="AT237" s="1"/>
      <c r="AU237" s="1"/>
      <c r="AV237" s="1"/>
      <c r="AW237" s="1"/>
      <c r="AX237" s="1"/>
      <c r="AY237" s="1"/>
      <c r="AZ237" s="1"/>
      <c r="BA237" s="1"/>
      <c r="BB237" s="1"/>
      <c r="BC237" s="1"/>
      <c r="BD237" s="1"/>
      <c r="BE237" s="1"/>
      <c r="BF237" s="1"/>
      <c r="BG237" s="1"/>
      <c r="BH237" s="1"/>
      <c r="BI237" s="1"/>
      <c r="BJ237" s="1"/>
      <c r="BK237" s="1"/>
      <c r="BL237" s="1"/>
      <c r="BM237" s="1"/>
      <c r="BN237" s="1"/>
      <c r="BO237" s="1"/>
      <c r="BP237" s="1"/>
      <c r="BQ237" s="1"/>
      <c r="BR237" s="1"/>
      <c r="BS237" s="1"/>
      <c r="BT237" s="1"/>
      <c r="BU237" s="1"/>
      <c r="BV237" s="1"/>
      <c r="BW237" s="1"/>
      <c r="BX237" s="1"/>
      <c r="BY237" s="1"/>
      <c r="BZ237" s="1"/>
      <c r="CA237" s="1"/>
      <c r="CB237" s="1"/>
      <c r="CC237" s="1"/>
      <c r="CD237" s="1"/>
      <c r="CE237" s="1"/>
      <c r="CF237" s="1"/>
      <c r="CG237" s="1"/>
      <c r="CH237" s="1"/>
      <c r="CI237" s="1"/>
      <c r="CJ237" s="1"/>
      <c r="CK237" s="1"/>
      <c r="CL237" s="1"/>
      <c r="CM237" s="1"/>
      <c r="CN237" s="1"/>
      <c r="CO237" s="1"/>
      <c r="CP237" s="1"/>
      <c r="CQ237" s="1"/>
      <c r="CR237" s="1"/>
      <c r="CS237" s="1"/>
      <c r="CT237" s="1"/>
      <c r="CU237" s="1"/>
      <c r="CV237" s="1"/>
      <c r="CW237" s="1"/>
      <c r="CX237" s="1"/>
      <c r="CY237" s="1"/>
      <c r="CZ237" s="1"/>
      <c r="DA237" s="1"/>
      <c r="DB237" s="1"/>
      <c r="DC237" s="1"/>
      <c r="DD237" s="1"/>
      <c r="DE237" s="1"/>
      <c r="DF237" s="1"/>
      <c r="DG237" s="1"/>
      <c r="DH237" s="1"/>
      <c r="DI237" s="1"/>
      <c r="DJ237" s="1"/>
      <c r="DK237" s="1"/>
      <c r="DL237" s="1"/>
      <c r="DM237" s="1"/>
      <c r="DN237" s="1"/>
      <c r="DO237" s="1"/>
      <c r="DP237" s="1"/>
      <c r="DQ237" s="1"/>
      <c r="DR237" s="1"/>
      <c r="DS237" s="1"/>
      <c r="DT237" s="1"/>
      <c r="DU237" s="1"/>
      <c r="DV237" s="1"/>
      <c r="DW237" s="1"/>
      <c r="DX237" s="1"/>
      <c r="DY237" s="1"/>
      <c r="DZ237" s="1"/>
      <c r="EA237" s="1"/>
      <c r="EB237" s="1"/>
      <c r="EC237" s="1"/>
      <c r="ED237" s="1"/>
      <c r="EE237" s="1"/>
      <c r="EF237" s="1"/>
    </row>
    <row r="238" spans="1:136" ht="15" customHeight="1" x14ac:dyDescent="0.25">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c r="AA238" s="1"/>
      <c r="AB238" s="1"/>
      <c r="AC238" s="1"/>
      <c r="AD238" s="1"/>
      <c r="AE238" s="1"/>
      <c r="AF238" s="1"/>
      <c r="AG238" s="1"/>
      <c r="AH238" s="1"/>
      <c r="AI238" s="1"/>
      <c r="AJ238" s="1"/>
      <c r="AK238" s="1"/>
      <c r="AL238" s="1"/>
      <c r="AM238" s="1"/>
      <c r="AN238" s="1"/>
      <c r="AO238" s="1"/>
      <c r="AP238" s="1"/>
      <c r="AQ238" s="1"/>
      <c r="AR238" s="1"/>
      <c r="AS238" s="1"/>
      <c r="AT238" s="1"/>
      <c r="AU238" s="1"/>
      <c r="AV238" s="1"/>
      <c r="AW238" s="1"/>
      <c r="AX238" s="1"/>
      <c r="AY238" s="1"/>
      <c r="AZ238" s="1"/>
      <c r="BA238" s="1"/>
      <c r="BB238" s="1"/>
      <c r="BC238" s="1"/>
      <c r="BD238" s="1"/>
      <c r="BE238" s="1"/>
      <c r="BF238" s="1"/>
      <c r="BG238" s="1"/>
      <c r="BH238" s="1"/>
      <c r="BI238" s="1"/>
      <c r="BJ238" s="1"/>
      <c r="BK238" s="1"/>
      <c r="BL238" s="1"/>
      <c r="BM238" s="1"/>
      <c r="BN238" s="1"/>
      <c r="BO238" s="1"/>
      <c r="BP238" s="1"/>
      <c r="BQ238" s="1"/>
      <c r="BR238" s="1"/>
      <c r="BS238" s="1"/>
      <c r="BT238" s="1"/>
      <c r="BU238" s="1"/>
      <c r="BV238" s="1"/>
      <c r="BW238" s="1"/>
      <c r="BX238" s="1"/>
      <c r="BY238" s="1"/>
      <c r="BZ238" s="1"/>
      <c r="CA238" s="1"/>
      <c r="CB238" s="1"/>
      <c r="CC238" s="1"/>
      <c r="CD238" s="1"/>
      <c r="CE238" s="1"/>
      <c r="CF238" s="1"/>
      <c r="CG238" s="1"/>
      <c r="CH238" s="1"/>
      <c r="CI238" s="1"/>
      <c r="CJ238" s="1"/>
      <c r="CK238" s="1"/>
      <c r="CL238" s="1"/>
      <c r="CM238" s="1"/>
      <c r="CN238" s="1"/>
      <c r="CO238" s="1"/>
      <c r="CP238" s="1"/>
      <c r="CQ238" s="1"/>
      <c r="CR238" s="1"/>
      <c r="CS238" s="1"/>
      <c r="CT238" s="1"/>
      <c r="CU238" s="1"/>
      <c r="CV238" s="1"/>
      <c r="CW238" s="1"/>
      <c r="CX238" s="1"/>
      <c r="CY238" s="1"/>
      <c r="CZ238" s="1"/>
      <c r="DA238" s="1"/>
      <c r="DB238" s="1"/>
      <c r="DC238" s="1"/>
      <c r="DD238" s="1"/>
      <c r="DE238" s="1"/>
      <c r="DF238" s="1"/>
      <c r="DG238" s="1"/>
      <c r="DH238" s="1"/>
      <c r="DI238" s="1"/>
      <c r="DJ238" s="1"/>
      <c r="DK238" s="1"/>
      <c r="DL238" s="1"/>
      <c r="DM238" s="1"/>
      <c r="DN238" s="1"/>
      <c r="DO238" s="1"/>
      <c r="DP238" s="1"/>
      <c r="DQ238" s="1"/>
      <c r="DR238" s="1"/>
      <c r="DS238" s="1"/>
      <c r="DT238" s="1"/>
      <c r="DU238" s="1"/>
      <c r="DV238" s="1"/>
      <c r="DW238" s="1"/>
      <c r="DX238" s="1"/>
      <c r="DY238" s="1"/>
      <c r="DZ238" s="1"/>
      <c r="EA238" s="1"/>
      <c r="EB238" s="1"/>
      <c r="EC238" s="1"/>
      <c r="ED238" s="1"/>
      <c r="EE238" s="1"/>
      <c r="EF238" s="1"/>
    </row>
    <row r="239" spans="1:136" ht="15" customHeight="1" x14ac:dyDescent="0.25">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c r="AA239" s="1"/>
      <c r="AB239" s="1"/>
      <c r="AC239" s="1"/>
      <c r="AD239" s="1"/>
      <c r="AE239" s="1"/>
      <c r="AF239" s="1"/>
      <c r="AG239" s="1"/>
      <c r="AH239" s="1"/>
      <c r="AI239" s="1"/>
      <c r="AJ239" s="1"/>
      <c r="AK239" s="1"/>
      <c r="AL239" s="1"/>
      <c r="AM239" s="1"/>
      <c r="AN239" s="1"/>
      <c r="AO239" s="1"/>
      <c r="AP239" s="1"/>
      <c r="AQ239" s="1"/>
      <c r="AR239" s="1"/>
      <c r="AS239" s="1"/>
      <c r="AT239" s="1"/>
      <c r="AU239" s="1"/>
      <c r="AV239" s="1"/>
      <c r="AW239" s="1"/>
      <c r="AX239" s="1"/>
      <c r="AY239" s="1"/>
      <c r="AZ239" s="1"/>
      <c r="BA239" s="1"/>
      <c r="BB239" s="1"/>
      <c r="BC239" s="1"/>
      <c r="BD239" s="1"/>
      <c r="BE239" s="1"/>
      <c r="BF239" s="1"/>
      <c r="BG239" s="1"/>
      <c r="BH239" s="1"/>
      <c r="BI239" s="1"/>
      <c r="BJ239" s="1"/>
      <c r="BK239" s="1"/>
      <c r="BL239" s="1"/>
      <c r="BM239" s="1"/>
      <c r="BN239" s="1"/>
      <c r="BO239" s="1"/>
      <c r="BP239" s="1"/>
      <c r="BQ239" s="1"/>
      <c r="BR239" s="1"/>
      <c r="BS239" s="1"/>
      <c r="BT239" s="1"/>
      <c r="BU239" s="1"/>
      <c r="BV239" s="1"/>
      <c r="BW239" s="1"/>
      <c r="BX239" s="1"/>
      <c r="BY239" s="1"/>
      <c r="BZ239" s="1"/>
      <c r="CA239" s="1"/>
      <c r="CB239" s="1"/>
      <c r="CC239" s="1"/>
      <c r="CD239" s="1"/>
      <c r="CE239" s="1"/>
      <c r="CF239" s="1"/>
      <c r="CG239" s="1"/>
      <c r="CH239" s="1"/>
      <c r="CI239" s="1"/>
      <c r="CJ239" s="1"/>
      <c r="CK239" s="1"/>
      <c r="CL239" s="1"/>
      <c r="CM239" s="1"/>
      <c r="CN239" s="1"/>
      <c r="CO239" s="1"/>
      <c r="CP239" s="1"/>
      <c r="CQ239" s="1"/>
      <c r="CR239" s="1"/>
      <c r="CS239" s="1"/>
      <c r="CT239" s="1"/>
      <c r="CU239" s="1"/>
      <c r="CV239" s="1"/>
      <c r="CW239" s="1"/>
      <c r="CX239" s="1"/>
      <c r="CY239" s="1"/>
      <c r="CZ239" s="1"/>
      <c r="DA239" s="1"/>
      <c r="DB239" s="1"/>
      <c r="DC239" s="1"/>
      <c r="DD239" s="1"/>
      <c r="DE239" s="1"/>
      <c r="DF239" s="1"/>
      <c r="DG239" s="1"/>
      <c r="DH239" s="1"/>
      <c r="DI239" s="1"/>
      <c r="DJ239" s="1"/>
      <c r="DK239" s="1"/>
      <c r="DL239" s="1"/>
      <c r="DM239" s="1"/>
      <c r="DN239" s="1"/>
      <c r="DO239" s="1"/>
      <c r="DP239" s="1"/>
      <c r="DQ239" s="1"/>
      <c r="DR239" s="1"/>
      <c r="DS239" s="1"/>
      <c r="DT239" s="1"/>
      <c r="DU239" s="1"/>
      <c r="DV239" s="1"/>
      <c r="DW239" s="1"/>
      <c r="DX239" s="1"/>
      <c r="DY239" s="1"/>
      <c r="DZ239" s="1"/>
      <c r="EA239" s="1"/>
      <c r="EB239" s="1"/>
      <c r="EC239" s="1"/>
      <c r="ED239" s="1"/>
      <c r="EE239" s="1"/>
      <c r="EF239" s="1"/>
    </row>
    <row r="240" spans="1:136" ht="15" customHeight="1" x14ac:dyDescent="0.25">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c r="AA240" s="1"/>
      <c r="AB240" s="1"/>
      <c r="AC240" s="1"/>
      <c r="AD240" s="1"/>
      <c r="AE240" s="1"/>
      <c r="AF240" s="1"/>
      <c r="AG240" s="1"/>
      <c r="AH240" s="1"/>
      <c r="AI240" s="1"/>
      <c r="AJ240" s="1"/>
      <c r="AK240" s="1"/>
      <c r="AL240" s="1"/>
      <c r="AM240" s="1"/>
      <c r="AN240" s="1"/>
      <c r="AO240" s="1"/>
      <c r="AP240" s="1"/>
      <c r="AQ240" s="1"/>
      <c r="AR240" s="1"/>
      <c r="AS240" s="1"/>
      <c r="AT240" s="1"/>
      <c r="AU240" s="1"/>
      <c r="AV240" s="1"/>
      <c r="AW240" s="1"/>
      <c r="AX240" s="1"/>
      <c r="AY240" s="1"/>
      <c r="AZ240" s="1"/>
      <c r="BA240" s="1"/>
      <c r="BB240" s="1"/>
      <c r="BC240" s="1"/>
      <c r="BD240" s="1"/>
      <c r="BE240" s="1"/>
      <c r="BF240" s="1"/>
      <c r="BG240" s="1"/>
      <c r="BH240" s="1"/>
      <c r="BI240" s="1"/>
      <c r="BJ240" s="1"/>
      <c r="BK240" s="1"/>
      <c r="BL240" s="1"/>
      <c r="BM240" s="1"/>
      <c r="BN240" s="1"/>
      <c r="BO240" s="1"/>
      <c r="BP240" s="1"/>
      <c r="BQ240" s="1"/>
      <c r="BR240" s="1"/>
      <c r="BS240" s="1"/>
      <c r="BT240" s="1"/>
      <c r="BU240" s="1"/>
      <c r="BV240" s="1"/>
      <c r="BW240" s="1"/>
      <c r="BX240" s="1"/>
      <c r="BY240" s="1"/>
      <c r="BZ240" s="1"/>
      <c r="CA240" s="1"/>
      <c r="CB240" s="1"/>
      <c r="CC240" s="1"/>
      <c r="CD240" s="1"/>
      <c r="CE240" s="1"/>
      <c r="CF240" s="1"/>
      <c r="CG240" s="1"/>
      <c r="CH240" s="1"/>
      <c r="CI240" s="1"/>
      <c r="CJ240" s="1"/>
      <c r="CK240" s="1"/>
      <c r="CL240" s="1"/>
      <c r="CM240" s="1"/>
      <c r="CN240" s="1"/>
      <c r="CO240" s="1"/>
      <c r="CP240" s="1"/>
      <c r="CQ240" s="1"/>
      <c r="CR240" s="1"/>
      <c r="CS240" s="1"/>
      <c r="CT240" s="1"/>
      <c r="CU240" s="1"/>
      <c r="CV240" s="1"/>
      <c r="CW240" s="1"/>
      <c r="CX240" s="1"/>
      <c r="CY240" s="1"/>
      <c r="CZ240" s="1"/>
      <c r="DA240" s="1"/>
      <c r="DB240" s="1"/>
      <c r="DC240" s="1"/>
      <c r="DD240" s="1"/>
      <c r="DE240" s="1"/>
      <c r="DF240" s="1"/>
      <c r="DG240" s="1"/>
      <c r="DH240" s="1"/>
      <c r="DI240" s="1"/>
      <c r="DJ240" s="1"/>
      <c r="DK240" s="1"/>
      <c r="DL240" s="1"/>
      <c r="DM240" s="1"/>
      <c r="DN240" s="1"/>
      <c r="DO240" s="1"/>
      <c r="DP240" s="1"/>
      <c r="DQ240" s="1"/>
      <c r="DR240" s="1"/>
      <c r="DS240" s="1"/>
      <c r="DT240" s="1"/>
      <c r="DU240" s="1"/>
      <c r="DV240" s="1"/>
      <c r="DW240" s="1"/>
      <c r="DX240" s="1"/>
      <c r="DY240" s="1"/>
      <c r="DZ240" s="1"/>
      <c r="EA240" s="1"/>
      <c r="EB240" s="1"/>
      <c r="EC240" s="1"/>
      <c r="ED240" s="1"/>
      <c r="EE240" s="1"/>
      <c r="EF240" s="1"/>
    </row>
    <row r="241" spans="1:136" ht="15" customHeight="1" x14ac:dyDescent="0.25">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c r="AA241" s="1"/>
      <c r="AB241" s="1"/>
      <c r="AC241" s="1"/>
      <c r="AD241" s="1"/>
      <c r="AE241" s="1"/>
      <c r="AF241" s="1"/>
      <c r="AG241" s="1"/>
      <c r="AH241" s="1"/>
      <c r="AI241" s="1"/>
      <c r="AJ241" s="1"/>
      <c r="AK241" s="1"/>
      <c r="AL241" s="1"/>
      <c r="AM241" s="1"/>
      <c r="AN241" s="1"/>
      <c r="AO241" s="1"/>
      <c r="AP241" s="1"/>
      <c r="AQ241" s="1"/>
      <c r="AR241" s="1"/>
      <c r="AS241" s="1"/>
      <c r="AT241" s="1"/>
      <c r="AU241" s="1"/>
      <c r="AV241" s="1"/>
      <c r="AW241" s="1"/>
      <c r="AX241" s="1"/>
      <c r="AY241" s="1"/>
      <c r="AZ241" s="1"/>
      <c r="BA241" s="1"/>
      <c r="BB241" s="1"/>
      <c r="BC241" s="1"/>
      <c r="BD241" s="1"/>
      <c r="BE241" s="1"/>
      <c r="BF241" s="1"/>
      <c r="BG241" s="1"/>
      <c r="BH241" s="1"/>
      <c r="BI241" s="1"/>
      <c r="BJ241" s="1"/>
      <c r="BK241" s="1"/>
      <c r="BL241" s="1"/>
      <c r="BM241" s="1"/>
      <c r="BN241" s="1"/>
      <c r="BO241" s="1"/>
      <c r="BP241" s="1"/>
      <c r="BQ241" s="1"/>
      <c r="BR241" s="1"/>
      <c r="BS241" s="1"/>
      <c r="BT241" s="1"/>
      <c r="BU241" s="1"/>
      <c r="BV241" s="1"/>
      <c r="BW241" s="1"/>
      <c r="BX241" s="1"/>
      <c r="BY241" s="1"/>
      <c r="BZ241" s="1"/>
      <c r="CA241" s="1"/>
      <c r="CB241" s="1"/>
      <c r="CC241" s="1"/>
      <c r="CD241" s="1"/>
      <c r="CE241" s="1"/>
      <c r="CF241" s="1"/>
      <c r="CG241" s="1"/>
      <c r="CH241" s="1"/>
      <c r="CI241" s="1"/>
      <c r="CJ241" s="1"/>
      <c r="CK241" s="1"/>
      <c r="CL241" s="1"/>
      <c r="CM241" s="1"/>
      <c r="CN241" s="1"/>
      <c r="CO241" s="1"/>
      <c r="CP241" s="1"/>
      <c r="CQ241" s="1"/>
      <c r="CR241" s="1"/>
      <c r="CS241" s="1"/>
      <c r="CT241" s="1"/>
      <c r="CU241" s="1"/>
      <c r="CV241" s="1"/>
      <c r="CW241" s="1"/>
      <c r="CX241" s="1"/>
      <c r="CY241" s="1"/>
      <c r="CZ241" s="1"/>
      <c r="DA241" s="1"/>
      <c r="DB241" s="1"/>
      <c r="DC241" s="1"/>
      <c r="DD241" s="1"/>
      <c r="DE241" s="1"/>
      <c r="DF241" s="1"/>
      <c r="DG241" s="1"/>
      <c r="DH241" s="1"/>
      <c r="DI241" s="1"/>
      <c r="DJ241" s="1"/>
      <c r="DK241" s="1"/>
      <c r="DL241" s="1"/>
      <c r="DM241" s="1"/>
      <c r="DN241" s="1"/>
      <c r="DO241" s="1"/>
      <c r="DP241" s="1"/>
      <c r="DQ241" s="1"/>
      <c r="DR241" s="1"/>
      <c r="DS241" s="1"/>
      <c r="DT241" s="1"/>
      <c r="DU241" s="1"/>
      <c r="DV241" s="1"/>
      <c r="DW241" s="1"/>
      <c r="DX241" s="1"/>
      <c r="DY241" s="1"/>
      <c r="DZ241" s="1"/>
      <c r="EA241" s="1"/>
      <c r="EB241" s="1"/>
      <c r="EC241" s="1"/>
      <c r="ED241" s="1"/>
      <c r="EE241" s="1"/>
      <c r="EF241" s="1"/>
    </row>
    <row r="242" spans="1:136" ht="15" customHeight="1" x14ac:dyDescent="0.25">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c r="AA242" s="1"/>
      <c r="AB242" s="1"/>
      <c r="AC242" s="1"/>
      <c r="AD242" s="1"/>
      <c r="AE242" s="1"/>
      <c r="AF242" s="1"/>
      <c r="AG242" s="1"/>
      <c r="AH242" s="1"/>
      <c r="AI242" s="1"/>
      <c r="AJ242" s="1"/>
      <c r="AK242" s="1"/>
      <c r="AL242" s="1"/>
      <c r="AM242" s="1"/>
      <c r="AN242" s="1"/>
      <c r="AO242" s="1"/>
      <c r="AP242" s="1"/>
      <c r="AQ242" s="1"/>
      <c r="AR242" s="1"/>
      <c r="AS242" s="1"/>
      <c r="AT242" s="1"/>
      <c r="AU242" s="1"/>
      <c r="AV242" s="1"/>
      <c r="AW242" s="1"/>
      <c r="AX242" s="1"/>
      <c r="AY242" s="1"/>
      <c r="AZ242" s="1"/>
      <c r="BA242" s="1"/>
      <c r="BB242" s="1"/>
      <c r="BC242" s="1"/>
      <c r="BD242" s="1"/>
      <c r="BE242" s="1"/>
      <c r="BF242" s="1"/>
      <c r="BG242" s="1"/>
      <c r="BH242" s="1"/>
      <c r="BI242" s="1"/>
      <c r="BJ242" s="1"/>
      <c r="BK242" s="1"/>
      <c r="BL242" s="1"/>
      <c r="BM242" s="1"/>
      <c r="BN242" s="1"/>
      <c r="BO242" s="1"/>
      <c r="BP242" s="1"/>
      <c r="BQ242" s="1"/>
      <c r="BR242" s="1"/>
      <c r="BS242" s="1"/>
      <c r="BT242" s="1"/>
      <c r="BU242" s="1"/>
      <c r="BV242" s="1"/>
      <c r="BW242" s="1"/>
      <c r="BX242" s="1"/>
      <c r="BY242" s="1"/>
      <c r="BZ242" s="1"/>
      <c r="CA242" s="1"/>
      <c r="CB242" s="1"/>
      <c r="CC242" s="1"/>
      <c r="CD242" s="1"/>
      <c r="CE242" s="1"/>
      <c r="CF242" s="1"/>
      <c r="CG242" s="1"/>
      <c r="CH242" s="1"/>
      <c r="CI242" s="1"/>
      <c r="CJ242" s="1"/>
      <c r="CK242" s="1"/>
      <c r="CL242" s="1"/>
      <c r="CM242" s="1"/>
      <c r="CN242" s="1"/>
      <c r="CO242" s="1"/>
      <c r="CP242" s="1"/>
      <c r="CQ242" s="1"/>
      <c r="CR242" s="1"/>
      <c r="CS242" s="1"/>
      <c r="CT242" s="1"/>
      <c r="CU242" s="1"/>
      <c r="CV242" s="1"/>
      <c r="CW242" s="1"/>
      <c r="CX242" s="1"/>
      <c r="CY242" s="1"/>
      <c r="CZ242" s="1"/>
      <c r="DA242" s="1"/>
      <c r="DB242" s="1"/>
      <c r="DC242" s="1"/>
      <c r="DD242" s="1"/>
      <c r="DE242" s="1"/>
      <c r="DF242" s="1"/>
      <c r="DG242" s="1"/>
      <c r="DH242" s="1"/>
      <c r="DI242" s="1"/>
      <c r="DJ242" s="1"/>
      <c r="DK242" s="1"/>
      <c r="DL242" s="1"/>
      <c r="DM242" s="1"/>
      <c r="DN242" s="1"/>
      <c r="DO242" s="1"/>
      <c r="DP242" s="1"/>
      <c r="DQ242" s="1"/>
      <c r="DR242" s="1"/>
      <c r="DS242" s="1"/>
      <c r="DT242" s="1"/>
      <c r="DU242" s="1"/>
      <c r="DV242" s="1"/>
      <c r="DW242" s="1"/>
      <c r="DX242" s="1"/>
      <c r="DY242" s="1"/>
      <c r="DZ242" s="1"/>
      <c r="EA242" s="1"/>
      <c r="EB242" s="1"/>
      <c r="EC242" s="1"/>
      <c r="ED242" s="1"/>
      <c r="EE242" s="1"/>
      <c r="EF242" s="1"/>
    </row>
    <row r="243" spans="1:136" ht="15" customHeight="1" x14ac:dyDescent="0.25">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c r="AA243" s="1"/>
      <c r="AB243" s="1"/>
      <c r="AC243" s="1"/>
      <c r="AD243" s="1"/>
      <c r="AE243" s="1"/>
      <c r="AF243" s="1"/>
      <c r="AG243" s="1"/>
      <c r="AH243" s="1"/>
      <c r="AI243" s="1"/>
      <c r="AJ243" s="1"/>
      <c r="AK243" s="1"/>
      <c r="AL243" s="1"/>
      <c r="AM243" s="1"/>
      <c r="AN243" s="1"/>
      <c r="AO243" s="1"/>
      <c r="AP243" s="1"/>
      <c r="AQ243" s="1"/>
      <c r="AR243" s="1"/>
      <c r="AS243" s="1"/>
      <c r="AT243" s="1"/>
      <c r="AU243" s="1"/>
      <c r="AV243" s="1"/>
      <c r="AW243" s="1"/>
      <c r="AX243" s="1"/>
      <c r="AY243" s="1"/>
      <c r="AZ243" s="1"/>
      <c r="BA243" s="1"/>
      <c r="BB243" s="1"/>
      <c r="BC243" s="1"/>
      <c r="BD243" s="1"/>
      <c r="BE243" s="1"/>
      <c r="BF243" s="1"/>
      <c r="BG243" s="1"/>
      <c r="BH243" s="1"/>
      <c r="BI243" s="1"/>
      <c r="BJ243" s="1"/>
      <c r="BK243" s="1"/>
      <c r="BL243" s="1"/>
      <c r="BM243" s="1"/>
      <c r="BN243" s="1"/>
      <c r="BO243" s="1"/>
      <c r="BP243" s="1"/>
      <c r="BQ243" s="1"/>
      <c r="BR243" s="1"/>
      <c r="BS243" s="1"/>
      <c r="BT243" s="1"/>
      <c r="BU243" s="1"/>
      <c r="BV243" s="1"/>
      <c r="BW243" s="1"/>
      <c r="BX243" s="1"/>
      <c r="BY243" s="1"/>
      <c r="BZ243" s="1"/>
      <c r="CA243" s="1"/>
      <c r="CB243" s="1"/>
      <c r="CC243" s="1"/>
      <c r="CD243" s="1"/>
      <c r="CE243" s="1"/>
      <c r="CF243" s="1"/>
      <c r="CG243" s="1"/>
      <c r="CH243" s="1"/>
      <c r="CI243" s="1"/>
      <c r="CJ243" s="1"/>
      <c r="CK243" s="1"/>
      <c r="CL243" s="1"/>
      <c r="CM243" s="1"/>
      <c r="CN243" s="1"/>
      <c r="CO243" s="1"/>
      <c r="CP243" s="1"/>
      <c r="CQ243" s="1"/>
      <c r="CR243" s="1"/>
      <c r="CS243" s="1"/>
      <c r="CT243" s="1"/>
      <c r="CU243" s="1"/>
      <c r="CV243" s="1"/>
      <c r="CW243" s="1"/>
      <c r="CX243" s="1"/>
      <c r="CY243" s="1"/>
      <c r="CZ243" s="1"/>
      <c r="DA243" s="1"/>
      <c r="DB243" s="1"/>
      <c r="DC243" s="1"/>
      <c r="DD243" s="1"/>
      <c r="DE243" s="1"/>
      <c r="DF243" s="1"/>
      <c r="DG243" s="1"/>
      <c r="DH243" s="1"/>
      <c r="DI243" s="1"/>
      <c r="DJ243" s="1"/>
      <c r="DK243" s="1"/>
      <c r="DL243" s="1"/>
      <c r="DM243" s="1"/>
      <c r="DN243" s="1"/>
      <c r="DO243" s="1"/>
      <c r="DP243" s="1"/>
      <c r="DQ243" s="1"/>
      <c r="DR243" s="1"/>
      <c r="DS243" s="1"/>
      <c r="DT243" s="1"/>
      <c r="DU243" s="1"/>
      <c r="DV243" s="1"/>
      <c r="DW243" s="1"/>
      <c r="DX243" s="1"/>
      <c r="DY243" s="1"/>
      <c r="DZ243" s="1"/>
      <c r="EA243" s="1"/>
      <c r="EB243" s="1"/>
      <c r="EC243" s="1"/>
      <c r="ED243" s="1"/>
      <c r="EE243" s="1"/>
      <c r="EF243" s="1"/>
    </row>
    <row r="244" spans="1:136" ht="15" customHeight="1" x14ac:dyDescent="0.25">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c r="AA244" s="1"/>
      <c r="AB244" s="1"/>
      <c r="AC244" s="1"/>
      <c r="AD244" s="1"/>
      <c r="AE244" s="1"/>
      <c r="AF244" s="1"/>
      <c r="AG244" s="1"/>
      <c r="AH244" s="1"/>
      <c r="AI244" s="1"/>
      <c r="AJ244" s="1"/>
      <c r="AK244" s="1"/>
      <c r="AL244" s="1"/>
      <c r="AM244" s="1"/>
      <c r="AN244" s="1"/>
      <c r="AO244" s="1"/>
      <c r="AP244" s="1"/>
      <c r="AQ244" s="1"/>
      <c r="AR244" s="1"/>
      <c r="AS244" s="1"/>
      <c r="AT244" s="1"/>
      <c r="AU244" s="1"/>
      <c r="AV244" s="1"/>
      <c r="AW244" s="1"/>
      <c r="AX244" s="1"/>
      <c r="AY244" s="1"/>
      <c r="AZ244" s="1"/>
      <c r="BA244" s="1"/>
      <c r="BB244" s="1"/>
      <c r="BC244" s="1"/>
      <c r="BD244" s="1"/>
      <c r="BE244" s="1"/>
      <c r="BF244" s="1"/>
      <c r="BG244" s="1"/>
      <c r="BH244" s="1"/>
      <c r="BI244" s="1"/>
      <c r="BJ244" s="1"/>
      <c r="BK244" s="1"/>
      <c r="BL244" s="1"/>
      <c r="BM244" s="1"/>
      <c r="BN244" s="1"/>
      <c r="BO244" s="1"/>
      <c r="BP244" s="1"/>
      <c r="BQ244" s="1"/>
      <c r="BR244" s="1"/>
      <c r="BS244" s="1"/>
      <c r="BT244" s="1"/>
      <c r="BU244" s="1"/>
      <c r="BV244" s="1"/>
      <c r="BW244" s="1"/>
      <c r="BX244" s="1"/>
      <c r="BY244" s="1"/>
      <c r="BZ244" s="1"/>
      <c r="CA244" s="1"/>
      <c r="CB244" s="1"/>
      <c r="CC244" s="1"/>
      <c r="CD244" s="1"/>
      <c r="CE244" s="1"/>
      <c r="CF244" s="1"/>
      <c r="CG244" s="1"/>
      <c r="CH244" s="1"/>
      <c r="CI244" s="1"/>
      <c r="CJ244" s="1"/>
      <c r="CK244" s="1"/>
      <c r="CL244" s="1"/>
      <c r="CM244" s="1"/>
      <c r="CN244" s="1"/>
      <c r="CO244" s="1"/>
      <c r="CP244" s="1"/>
      <c r="CQ244" s="1"/>
      <c r="CR244" s="1"/>
      <c r="CS244" s="1"/>
      <c r="CT244" s="1"/>
      <c r="CU244" s="1"/>
      <c r="CV244" s="1"/>
      <c r="CW244" s="1"/>
      <c r="CX244" s="1"/>
      <c r="CY244" s="1"/>
      <c r="CZ244" s="1"/>
      <c r="DA244" s="1"/>
      <c r="DB244" s="1"/>
      <c r="DC244" s="1"/>
      <c r="DD244" s="1"/>
      <c r="DE244" s="1"/>
      <c r="DF244" s="1"/>
      <c r="DG244" s="1"/>
      <c r="DH244" s="1"/>
      <c r="DI244" s="1"/>
      <c r="DJ244" s="1"/>
      <c r="DK244" s="1"/>
      <c r="DL244" s="1"/>
      <c r="DM244" s="1"/>
      <c r="DN244" s="1"/>
      <c r="DO244" s="1"/>
      <c r="DP244" s="1"/>
      <c r="DQ244" s="1"/>
      <c r="DR244" s="1"/>
      <c r="DS244" s="1"/>
      <c r="DT244" s="1"/>
      <c r="DU244" s="1"/>
      <c r="DV244" s="1"/>
      <c r="DW244" s="1"/>
      <c r="DX244" s="1"/>
      <c r="DY244" s="1"/>
      <c r="DZ244" s="1"/>
      <c r="EA244" s="1"/>
      <c r="EB244" s="1"/>
      <c r="EC244" s="1"/>
      <c r="ED244" s="1"/>
      <c r="EE244" s="1"/>
      <c r="EF244" s="1"/>
    </row>
    <row r="245" spans="1:136" ht="15" customHeight="1" x14ac:dyDescent="0.25">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c r="AA245" s="1"/>
      <c r="AB245" s="1"/>
      <c r="AC245" s="1"/>
      <c r="AD245" s="1"/>
      <c r="AE245" s="1"/>
      <c r="AF245" s="1"/>
      <c r="AG245" s="1"/>
      <c r="AH245" s="1"/>
      <c r="AI245" s="1"/>
      <c r="AJ245" s="1"/>
      <c r="AK245" s="1"/>
      <c r="AL245" s="1"/>
      <c r="AM245" s="1"/>
      <c r="AN245" s="1"/>
      <c r="AO245" s="1"/>
      <c r="AP245" s="1"/>
      <c r="AQ245" s="1"/>
      <c r="AR245" s="1"/>
      <c r="AS245" s="1"/>
      <c r="AT245" s="1"/>
      <c r="AU245" s="1"/>
      <c r="AV245" s="1"/>
      <c r="AW245" s="1"/>
      <c r="AX245" s="1"/>
      <c r="AY245" s="1"/>
      <c r="AZ245" s="1"/>
      <c r="BA245" s="1"/>
      <c r="BB245" s="1"/>
      <c r="BC245" s="1"/>
      <c r="BD245" s="1"/>
      <c r="BE245" s="1"/>
      <c r="BF245" s="1"/>
      <c r="BG245" s="1"/>
      <c r="BH245" s="1"/>
      <c r="BI245" s="1"/>
      <c r="BJ245" s="1"/>
      <c r="BK245" s="1"/>
      <c r="BL245" s="1"/>
      <c r="BM245" s="1"/>
      <c r="BN245" s="1"/>
      <c r="BO245" s="1"/>
      <c r="BP245" s="1"/>
      <c r="BQ245" s="1"/>
      <c r="BR245" s="1"/>
      <c r="BS245" s="1"/>
      <c r="BT245" s="1"/>
      <c r="BU245" s="1"/>
      <c r="BV245" s="1"/>
      <c r="BW245" s="1"/>
      <c r="BX245" s="1"/>
      <c r="BY245" s="1"/>
      <c r="BZ245" s="1"/>
      <c r="CA245" s="1"/>
      <c r="CB245" s="1"/>
      <c r="CC245" s="1"/>
      <c r="CD245" s="1"/>
      <c r="CE245" s="1"/>
      <c r="CF245" s="1"/>
      <c r="CG245" s="1"/>
      <c r="CH245" s="1"/>
      <c r="CI245" s="1"/>
      <c r="CJ245" s="1"/>
      <c r="CK245" s="1"/>
      <c r="CL245" s="1"/>
      <c r="CM245" s="1"/>
      <c r="CN245" s="1"/>
      <c r="CO245" s="1"/>
      <c r="CP245" s="1"/>
      <c r="CQ245" s="1"/>
      <c r="CR245" s="1"/>
      <c r="CS245" s="1"/>
      <c r="CT245" s="1"/>
      <c r="CU245" s="1"/>
      <c r="CV245" s="1"/>
      <c r="CW245" s="1"/>
      <c r="CX245" s="1"/>
      <c r="CY245" s="1"/>
      <c r="CZ245" s="1"/>
      <c r="DA245" s="1"/>
      <c r="DB245" s="1"/>
      <c r="DC245" s="1"/>
      <c r="DD245" s="1"/>
      <c r="DE245" s="1"/>
      <c r="DF245" s="1"/>
      <c r="DG245" s="1"/>
      <c r="DH245" s="1"/>
      <c r="DI245" s="1"/>
      <c r="DJ245" s="1"/>
      <c r="DK245" s="1"/>
      <c r="DL245" s="1"/>
      <c r="DM245" s="1"/>
      <c r="DN245" s="1"/>
      <c r="DO245" s="1"/>
      <c r="DP245" s="1"/>
      <c r="DQ245" s="1"/>
      <c r="DR245" s="1"/>
      <c r="DS245" s="1"/>
      <c r="DT245" s="1"/>
      <c r="DU245" s="1"/>
      <c r="DV245" s="1"/>
      <c r="DW245" s="1"/>
      <c r="DX245" s="1"/>
      <c r="DY245" s="1"/>
      <c r="DZ245" s="1"/>
      <c r="EA245" s="1"/>
      <c r="EB245" s="1"/>
      <c r="EC245" s="1"/>
      <c r="ED245" s="1"/>
      <c r="EE245" s="1"/>
      <c r="EF245" s="1"/>
    </row>
    <row r="246" spans="1:136" ht="15" customHeight="1" x14ac:dyDescent="0.25">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c r="AA246" s="1"/>
      <c r="AB246" s="1"/>
      <c r="AC246" s="1"/>
      <c r="AD246" s="1"/>
      <c r="AE246" s="1"/>
      <c r="AF246" s="1"/>
      <c r="AG246" s="1"/>
      <c r="AH246" s="1"/>
      <c r="AI246" s="1"/>
      <c r="AJ246" s="1"/>
      <c r="AK246" s="1"/>
      <c r="AL246" s="1"/>
      <c r="AM246" s="1"/>
      <c r="AN246" s="1"/>
      <c r="AO246" s="1"/>
      <c r="AP246" s="1"/>
      <c r="AQ246" s="1"/>
      <c r="AR246" s="1"/>
      <c r="AS246" s="1"/>
      <c r="AT246" s="1"/>
      <c r="AU246" s="1"/>
      <c r="AV246" s="1"/>
      <c r="AW246" s="1"/>
      <c r="AX246" s="1"/>
      <c r="AY246" s="1"/>
      <c r="AZ246" s="1"/>
      <c r="BA246" s="1"/>
      <c r="BB246" s="1"/>
      <c r="BC246" s="1"/>
      <c r="BD246" s="1"/>
      <c r="BE246" s="1"/>
      <c r="BF246" s="1"/>
      <c r="BG246" s="1"/>
      <c r="BH246" s="1"/>
      <c r="BI246" s="1"/>
      <c r="BJ246" s="1"/>
      <c r="BK246" s="1"/>
      <c r="BL246" s="1"/>
      <c r="BM246" s="1"/>
      <c r="BN246" s="1"/>
      <c r="BO246" s="1"/>
      <c r="BP246" s="1"/>
      <c r="BQ246" s="1"/>
      <c r="BR246" s="1"/>
      <c r="BS246" s="1"/>
      <c r="BT246" s="1"/>
      <c r="BU246" s="1"/>
      <c r="BV246" s="1"/>
      <c r="BW246" s="1"/>
      <c r="BX246" s="1"/>
      <c r="BY246" s="1"/>
      <c r="BZ246" s="1"/>
      <c r="CA246" s="1"/>
      <c r="CB246" s="1"/>
      <c r="CC246" s="1"/>
      <c r="CD246" s="1"/>
      <c r="CE246" s="1"/>
      <c r="CF246" s="1"/>
      <c r="CG246" s="1"/>
      <c r="CH246" s="1"/>
      <c r="CI246" s="1"/>
      <c r="CJ246" s="1"/>
      <c r="CK246" s="1"/>
      <c r="CL246" s="1"/>
      <c r="CM246" s="1"/>
      <c r="CN246" s="1"/>
      <c r="CO246" s="1"/>
      <c r="CP246" s="1"/>
      <c r="CQ246" s="1"/>
      <c r="CR246" s="1"/>
      <c r="CS246" s="1"/>
      <c r="CT246" s="1"/>
      <c r="CU246" s="1"/>
      <c r="CV246" s="1"/>
      <c r="CW246" s="1"/>
      <c r="CX246" s="1"/>
      <c r="CY246" s="1"/>
      <c r="CZ246" s="1"/>
      <c r="DA246" s="1"/>
      <c r="DB246" s="1"/>
      <c r="DC246" s="1"/>
      <c r="DD246" s="1"/>
      <c r="DE246" s="1"/>
      <c r="DF246" s="1"/>
      <c r="DG246" s="1"/>
      <c r="DH246" s="1"/>
      <c r="DI246" s="1"/>
      <c r="DJ246" s="1"/>
      <c r="DK246" s="1"/>
      <c r="DL246" s="1"/>
      <c r="DM246" s="1"/>
      <c r="DN246" s="1"/>
      <c r="DO246" s="1"/>
      <c r="DP246" s="1"/>
      <c r="DQ246" s="1"/>
      <c r="DR246" s="1"/>
      <c r="DS246" s="1"/>
      <c r="DT246" s="1"/>
      <c r="DU246" s="1"/>
      <c r="DV246" s="1"/>
      <c r="DW246" s="1"/>
      <c r="DX246" s="1"/>
      <c r="DY246" s="1"/>
      <c r="DZ246" s="1"/>
      <c r="EA246" s="1"/>
      <c r="EB246" s="1"/>
      <c r="EC246" s="1"/>
      <c r="ED246" s="1"/>
      <c r="EE246" s="1"/>
      <c r="EF246" s="1"/>
    </row>
    <row r="247" spans="1:136" ht="15" customHeight="1" x14ac:dyDescent="0.25">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c r="AA247" s="1"/>
      <c r="AB247" s="1"/>
      <c r="AC247" s="1"/>
      <c r="AD247" s="1"/>
      <c r="AE247" s="1"/>
      <c r="AF247" s="1"/>
      <c r="AG247" s="1"/>
      <c r="AH247" s="1"/>
      <c r="AI247" s="1"/>
      <c r="AJ247" s="1"/>
      <c r="AK247" s="1"/>
      <c r="AL247" s="1"/>
      <c r="AM247" s="1"/>
      <c r="AN247" s="1"/>
      <c r="AO247" s="1"/>
      <c r="AP247" s="1"/>
      <c r="AQ247" s="1"/>
      <c r="AR247" s="1"/>
      <c r="AS247" s="1"/>
      <c r="AT247" s="1"/>
      <c r="AU247" s="1"/>
      <c r="AV247" s="1"/>
      <c r="AW247" s="1"/>
      <c r="AX247" s="1"/>
      <c r="AY247" s="1"/>
      <c r="AZ247" s="1"/>
      <c r="BA247" s="1"/>
      <c r="BB247" s="1"/>
      <c r="BC247" s="1"/>
      <c r="BD247" s="1"/>
      <c r="BE247" s="1"/>
      <c r="BF247" s="1"/>
      <c r="BG247" s="1"/>
      <c r="BH247" s="1"/>
      <c r="BI247" s="1"/>
      <c r="BJ247" s="1"/>
      <c r="BK247" s="1"/>
      <c r="BL247" s="1"/>
      <c r="BM247" s="1"/>
      <c r="BN247" s="1"/>
      <c r="BO247" s="1"/>
      <c r="BP247" s="1"/>
      <c r="BQ247" s="1"/>
      <c r="BR247" s="1"/>
      <c r="BS247" s="1"/>
      <c r="BT247" s="1"/>
      <c r="BU247" s="1"/>
      <c r="BV247" s="1"/>
      <c r="BW247" s="1"/>
      <c r="BX247" s="1"/>
      <c r="BY247" s="1"/>
      <c r="BZ247" s="1"/>
      <c r="CA247" s="1"/>
      <c r="CB247" s="1"/>
      <c r="CC247" s="1"/>
      <c r="CD247" s="1"/>
      <c r="CE247" s="1"/>
      <c r="CF247" s="1"/>
      <c r="CG247" s="1"/>
      <c r="CH247" s="1"/>
      <c r="CI247" s="1"/>
      <c r="CJ247" s="1"/>
      <c r="CK247" s="1"/>
      <c r="CL247" s="1"/>
      <c r="CM247" s="1"/>
      <c r="CN247" s="1"/>
      <c r="CO247" s="1"/>
      <c r="CP247" s="1"/>
      <c r="CQ247" s="1"/>
      <c r="CR247" s="1"/>
      <c r="CS247" s="1"/>
      <c r="CT247" s="1"/>
      <c r="CU247" s="1"/>
      <c r="CV247" s="1"/>
      <c r="CW247" s="1"/>
      <c r="CX247" s="1"/>
      <c r="CY247" s="1"/>
      <c r="CZ247" s="1"/>
      <c r="DA247" s="1"/>
      <c r="DB247" s="1"/>
      <c r="DC247" s="1"/>
      <c r="DD247" s="1"/>
      <c r="DE247" s="1"/>
      <c r="DF247" s="1"/>
      <c r="DG247" s="1"/>
      <c r="DH247" s="1"/>
      <c r="DI247" s="1"/>
      <c r="DJ247" s="1"/>
      <c r="DK247" s="1"/>
      <c r="DL247" s="1"/>
      <c r="DM247" s="1"/>
      <c r="DN247" s="1"/>
      <c r="DO247" s="1"/>
      <c r="DP247" s="1"/>
      <c r="DQ247" s="1"/>
      <c r="DR247" s="1"/>
      <c r="DS247" s="1"/>
      <c r="DT247" s="1"/>
      <c r="DU247" s="1"/>
      <c r="DV247" s="1"/>
      <c r="DW247" s="1"/>
      <c r="DX247" s="1"/>
      <c r="DY247" s="1"/>
      <c r="DZ247" s="1"/>
      <c r="EA247" s="1"/>
      <c r="EB247" s="1"/>
      <c r="EC247" s="1"/>
      <c r="ED247" s="1"/>
      <c r="EE247" s="1"/>
      <c r="EF247" s="1"/>
    </row>
    <row r="248" spans="1:136" ht="15" customHeight="1" x14ac:dyDescent="0.25">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c r="AA248" s="1"/>
      <c r="AB248" s="1"/>
      <c r="AC248" s="1"/>
      <c r="AD248" s="1"/>
      <c r="AE248" s="1"/>
      <c r="AF248" s="1"/>
      <c r="AG248" s="1"/>
      <c r="AH248" s="1"/>
      <c r="AI248" s="1"/>
      <c r="AJ248" s="1"/>
      <c r="AK248" s="1"/>
      <c r="AL248" s="1"/>
      <c r="AM248" s="1"/>
      <c r="AN248" s="1"/>
      <c r="AO248" s="1"/>
      <c r="AP248" s="1"/>
      <c r="AQ248" s="1"/>
      <c r="AR248" s="1"/>
      <c r="AS248" s="1"/>
      <c r="AT248" s="1"/>
      <c r="AU248" s="1"/>
      <c r="AV248" s="1"/>
      <c r="AW248" s="1"/>
      <c r="AX248" s="1"/>
      <c r="AY248" s="1"/>
      <c r="AZ248" s="1"/>
      <c r="BA248" s="1"/>
      <c r="BB248" s="1"/>
      <c r="BC248" s="1"/>
      <c r="BD248" s="1"/>
      <c r="BE248" s="1"/>
      <c r="BF248" s="1"/>
      <c r="BG248" s="1"/>
      <c r="BH248" s="1"/>
      <c r="BI248" s="1"/>
      <c r="BJ248" s="1"/>
      <c r="BK248" s="1"/>
      <c r="BL248" s="1"/>
      <c r="BM248" s="1"/>
      <c r="BN248" s="1"/>
      <c r="BO248" s="1"/>
      <c r="BP248" s="1"/>
      <c r="BQ248" s="1"/>
      <c r="BR248" s="1"/>
      <c r="BS248" s="1"/>
      <c r="BT248" s="1"/>
      <c r="BU248" s="1"/>
      <c r="BV248" s="1"/>
      <c r="BW248" s="1"/>
      <c r="BX248" s="1"/>
      <c r="BY248" s="1"/>
      <c r="BZ248" s="1"/>
      <c r="CA248" s="1"/>
      <c r="CB248" s="1"/>
      <c r="CC248" s="1"/>
      <c r="CD248" s="1"/>
      <c r="CE248" s="1"/>
      <c r="CF248" s="1"/>
      <c r="CG248" s="1"/>
      <c r="CH248" s="1"/>
      <c r="CI248" s="1"/>
      <c r="CJ248" s="1"/>
      <c r="CK248" s="1"/>
      <c r="CL248" s="1"/>
      <c r="CM248" s="1"/>
      <c r="CN248" s="1"/>
      <c r="CO248" s="1"/>
      <c r="CP248" s="1"/>
      <c r="CQ248" s="1"/>
      <c r="CR248" s="1"/>
      <c r="CS248" s="1"/>
      <c r="CT248" s="1"/>
      <c r="CU248" s="1"/>
      <c r="CV248" s="1"/>
      <c r="CW248" s="1"/>
      <c r="CX248" s="1"/>
      <c r="CY248" s="1"/>
      <c r="CZ248" s="1"/>
      <c r="DA248" s="1"/>
      <c r="DB248" s="1"/>
      <c r="DC248" s="1"/>
      <c r="DD248" s="1"/>
      <c r="DE248" s="1"/>
      <c r="DF248" s="1"/>
      <c r="DG248" s="1"/>
      <c r="DH248" s="1"/>
      <c r="DI248" s="1"/>
      <c r="DJ248" s="1"/>
      <c r="DK248" s="1"/>
      <c r="DL248" s="1"/>
      <c r="DM248" s="1"/>
      <c r="DN248" s="1"/>
      <c r="DO248" s="1"/>
      <c r="DP248" s="1"/>
      <c r="DQ248" s="1"/>
      <c r="DR248" s="1"/>
      <c r="DS248" s="1"/>
      <c r="DT248" s="1"/>
      <c r="DU248" s="1"/>
      <c r="DV248" s="1"/>
      <c r="DW248" s="1"/>
      <c r="DX248" s="1"/>
      <c r="DY248" s="1"/>
      <c r="DZ248" s="1"/>
      <c r="EA248" s="1"/>
      <c r="EB248" s="1"/>
      <c r="EC248" s="1"/>
      <c r="ED248" s="1"/>
      <c r="EE248" s="1"/>
      <c r="EF248" s="1"/>
    </row>
    <row r="249" spans="1:136" ht="15" customHeight="1" x14ac:dyDescent="0.25">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c r="AA249" s="1"/>
      <c r="AB249" s="1"/>
      <c r="AC249" s="1"/>
      <c r="AD249" s="1"/>
      <c r="AE249" s="1"/>
      <c r="AF249" s="1"/>
      <c r="AG249" s="1"/>
      <c r="AH249" s="1"/>
      <c r="AI249" s="1"/>
      <c r="AJ249" s="1"/>
      <c r="AK249" s="1"/>
      <c r="AL249" s="1"/>
      <c r="AM249" s="1"/>
      <c r="AN249" s="1"/>
      <c r="AO249" s="1"/>
      <c r="AP249" s="1"/>
      <c r="AQ249" s="1"/>
      <c r="AR249" s="1"/>
      <c r="AS249" s="1"/>
      <c r="AT249" s="1"/>
      <c r="AU249" s="1"/>
      <c r="AV249" s="1"/>
      <c r="AW249" s="1"/>
      <c r="AX249" s="1"/>
      <c r="AY249" s="1"/>
      <c r="AZ249" s="1"/>
      <c r="BA249" s="1"/>
      <c r="BB249" s="1"/>
      <c r="BC249" s="1"/>
      <c r="BD249" s="1"/>
      <c r="BE249" s="1"/>
      <c r="BF249" s="1"/>
      <c r="BG249" s="1"/>
      <c r="BH249" s="1"/>
      <c r="BI249" s="1"/>
      <c r="BJ249" s="1"/>
      <c r="BK249" s="1"/>
      <c r="BL249" s="1"/>
      <c r="BM249" s="1"/>
      <c r="BN249" s="1"/>
      <c r="BO249" s="1"/>
      <c r="BP249" s="1"/>
      <c r="BQ249" s="1"/>
      <c r="BR249" s="1"/>
      <c r="BS249" s="1"/>
      <c r="BT249" s="1"/>
      <c r="BU249" s="1"/>
      <c r="BV249" s="1"/>
      <c r="BW249" s="1"/>
      <c r="BX249" s="1"/>
      <c r="BY249" s="1"/>
      <c r="BZ249" s="1"/>
      <c r="CA249" s="1"/>
      <c r="CB249" s="1"/>
      <c r="CC249" s="1"/>
      <c r="CD249" s="1"/>
      <c r="CE249" s="1"/>
      <c r="CF249" s="1"/>
      <c r="CG249" s="1"/>
      <c r="CH249" s="1"/>
      <c r="CI249" s="1"/>
      <c r="CJ249" s="1"/>
      <c r="CK249" s="1"/>
      <c r="CL249" s="1"/>
      <c r="CM249" s="1"/>
      <c r="CN249" s="1"/>
      <c r="CO249" s="1"/>
      <c r="CP249" s="1"/>
      <c r="CQ249" s="1"/>
      <c r="CR249" s="1"/>
      <c r="CS249" s="1"/>
      <c r="CT249" s="1"/>
      <c r="CU249" s="1"/>
      <c r="CV249" s="1"/>
      <c r="CW249" s="1"/>
      <c r="CX249" s="1"/>
      <c r="CY249" s="1"/>
      <c r="CZ249" s="1"/>
      <c r="DA249" s="1"/>
      <c r="DB249" s="1"/>
      <c r="DC249" s="1"/>
      <c r="DD249" s="1"/>
      <c r="DE249" s="1"/>
      <c r="DF249" s="1"/>
      <c r="DG249" s="1"/>
      <c r="DH249" s="1"/>
      <c r="DI249" s="1"/>
      <c r="DJ249" s="1"/>
      <c r="DK249" s="1"/>
      <c r="DL249" s="1"/>
      <c r="DM249" s="1"/>
      <c r="DN249" s="1"/>
      <c r="DO249" s="1"/>
      <c r="DP249" s="1"/>
      <c r="DQ249" s="1"/>
      <c r="DR249" s="1"/>
      <c r="DS249" s="1"/>
      <c r="DT249" s="1"/>
      <c r="DU249" s="1"/>
      <c r="DV249" s="1"/>
      <c r="DW249" s="1"/>
      <c r="DX249" s="1"/>
      <c r="DY249" s="1"/>
      <c r="DZ249" s="1"/>
      <c r="EA249" s="1"/>
      <c r="EB249" s="1"/>
      <c r="EC249" s="1"/>
      <c r="ED249" s="1"/>
      <c r="EE249" s="1"/>
      <c r="EF249" s="1"/>
    </row>
    <row r="250" spans="1:136" ht="15" customHeight="1" x14ac:dyDescent="0.25">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c r="AA250" s="1"/>
      <c r="AB250" s="1"/>
      <c r="AC250" s="1"/>
      <c r="AD250" s="1"/>
      <c r="AE250" s="1"/>
      <c r="AF250" s="1"/>
      <c r="AG250" s="1"/>
      <c r="AH250" s="1"/>
      <c r="AI250" s="1"/>
      <c r="AJ250" s="1"/>
      <c r="AK250" s="1"/>
      <c r="AL250" s="1"/>
      <c r="AM250" s="1"/>
      <c r="AN250" s="1"/>
      <c r="AO250" s="1"/>
      <c r="AP250" s="1"/>
      <c r="AQ250" s="1"/>
      <c r="AR250" s="1"/>
      <c r="AS250" s="1"/>
      <c r="AT250" s="1"/>
      <c r="AU250" s="1"/>
      <c r="AV250" s="1"/>
      <c r="AW250" s="1"/>
      <c r="AX250" s="1"/>
      <c r="AY250" s="1"/>
      <c r="AZ250" s="1"/>
      <c r="BA250" s="1"/>
      <c r="BB250" s="1"/>
      <c r="BC250" s="1"/>
      <c r="BD250" s="1"/>
      <c r="BE250" s="1"/>
      <c r="BF250" s="1"/>
      <c r="BG250" s="1"/>
      <c r="BH250" s="1"/>
      <c r="BI250" s="1"/>
      <c r="BJ250" s="1"/>
      <c r="BK250" s="1"/>
      <c r="BL250" s="1"/>
      <c r="BM250" s="1"/>
      <c r="BN250" s="1"/>
      <c r="BO250" s="1"/>
      <c r="BP250" s="1"/>
      <c r="BQ250" s="1"/>
      <c r="BR250" s="1"/>
      <c r="BS250" s="1"/>
      <c r="BT250" s="1"/>
      <c r="BU250" s="1"/>
      <c r="BV250" s="1"/>
      <c r="BW250" s="1"/>
      <c r="BX250" s="1"/>
      <c r="BY250" s="1"/>
      <c r="BZ250" s="1"/>
      <c r="CA250" s="1"/>
      <c r="CB250" s="1"/>
      <c r="CC250" s="1"/>
      <c r="CD250" s="1"/>
      <c r="CE250" s="1"/>
      <c r="CF250" s="1"/>
      <c r="CG250" s="1"/>
      <c r="CH250" s="1"/>
      <c r="CI250" s="1"/>
      <c r="CJ250" s="1"/>
      <c r="CK250" s="1"/>
      <c r="CL250" s="1"/>
      <c r="CM250" s="1"/>
      <c r="CN250" s="1"/>
      <c r="CO250" s="1"/>
      <c r="CP250" s="1"/>
      <c r="CQ250" s="1"/>
      <c r="CR250" s="1"/>
      <c r="CS250" s="1"/>
      <c r="CT250" s="1"/>
      <c r="CU250" s="1"/>
      <c r="CV250" s="1"/>
      <c r="CW250" s="1"/>
      <c r="CX250" s="1"/>
      <c r="CY250" s="1"/>
      <c r="CZ250" s="1"/>
      <c r="DA250" s="1"/>
      <c r="DB250" s="1"/>
      <c r="DC250" s="1"/>
      <c r="DD250" s="1"/>
      <c r="DE250" s="1"/>
      <c r="DF250" s="1"/>
      <c r="DG250" s="1"/>
      <c r="DH250" s="1"/>
      <c r="DI250" s="1"/>
      <c r="DJ250" s="1"/>
      <c r="DK250" s="1"/>
      <c r="DL250" s="1"/>
      <c r="DM250" s="1"/>
      <c r="DN250" s="1"/>
      <c r="DO250" s="1"/>
      <c r="DP250" s="1"/>
      <c r="DQ250" s="1"/>
      <c r="DR250" s="1"/>
      <c r="DS250" s="1"/>
      <c r="DT250" s="1"/>
      <c r="DU250" s="1"/>
      <c r="DV250" s="1"/>
      <c r="DW250" s="1"/>
      <c r="DX250" s="1"/>
      <c r="DY250" s="1"/>
      <c r="DZ250" s="1"/>
      <c r="EA250" s="1"/>
      <c r="EB250" s="1"/>
      <c r="EC250" s="1"/>
      <c r="ED250" s="1"/>
      <c r="EE250" s="1"/>
      <c r="EF250" s="1"/>
    </row>
    <row r="251" spans="1:136" ht="15" customHeight="1" x14ac:dyDescent="0.25">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c r="AA251" s="1"/>
      <c r="AB251" s="1"/>
      <c r="AC251" s="1"/>
      <c r="AD251" s="1"/>
      <c r="AE251" s="1"/>
      <c r="AF251" s="1"/>
      <c r="AG251" s="1"/>
      <c r="AH251" s="1"/>
      <c r="AI251" s="1"/>
      <c r="AJ251" s="1"/>
      <c r="AK251" s="1"/>
      <c r="AL251" s="1"/>
      <c r="AM251" s="1"/>
      <c r="AN251" s="1"/>
      <c r="AO251" s="1"/>
      <c r="AP251" s="1"/>
      <c r="AQ251" s="1"/>
      <c r="AR251" s="1"/>
      <c r="AS251" s="1"/>
      <c r="AT251" s="1"/>
      <c r="AU251" s="1"/>
      <c r="AV251" s="1"/>
      <c r="AW251" s="1"/>
      <c r="AX251" s="1"/>
      <c r="AY251" s="1"/>
      <c r="AZ251" s="1"/>
      <c r="BA251" s="1"/>
      <c r="BB251" s="1"/>
      <c r="BC251" s="1"/>
      <c r="BD251" s="1"/>
      <c r="BE251" s="1"/>
      <c r="BF251" s="1"/>
      <c r="BG251" s="1"/>
      <c r="BH251" s="1"/>
      <c r="BI251" s="1"/>
      <c r="BJ251" s="1"/>
      <c r="BK251" s="1"/>
      <c r="BL251" s="1"/>
      <c r="BM251" s="1"/>
      <c r="BN251" s="1"/>
      <c r="BO251" s="1"/>
      <c r="BP251" s="1"/>
      <c r="BQ251" s="1"/>
      <c r="BR251" s="1"/>
      <c r="BS251" s="1"/>
      <c r="BT251" s="1"/>
      <c r="BU251" s="1"/>
      <c r="BV251" s="1"/>
      <c r="BW251" s="1"/>
      <c r="BX251" s="1"/>
      <c r="BY251" s="1"/>
      <c r="BZ251" s="1"/>
      <c r="CA251" s="1"/>
      <c r="CB251" s="1"/>
      <c r="CC251" s="1"/>
      <c r="CD251" s="1"/>
      <c r="CE251" s="1"/>
      <c r="CF251" s="1"/>
      <c r="CG251" s="1"/>
      <c r="CH251" s="1"/>
      <c r="CI251" s="1"/>
      <c r="CJ251" s="1"/>
      <c r="CK251" s="1"/>
      <c r="CL251" s="1"/>
      <c r="CM251" s="1"/>
      <c r="CN251" s="1"/>
      <c r="CO251" s="1"/>
      <c r="CP251" s="1"/>
      <c r="CQ251" s="1"/>
      <c r="CR251" s="1"/>
      <c r="CS251" s="1"/>
      <c r="CT251" s="1"/>
      <c r="CU251" s="1"/>
      <c r="CV251" s="1"/>
      <c r="CW251" s="1"/>
      <c r="CX251" s="1"/>
      <c r="CY251" s="1"/>
      <c r="CZ251" s="1"/>
      <c r="DA251" s="1"/>
      <c r="DB251" s="1"/>
      <c r="DC251" s="1"/>
      <c r="DD251" s="1"/>
      <c r="DE251" s="1"/>
      <c r="DF251" s="1"/>
      <c r="DG251" s="1"/>
      <c r="DH251" s="1"/>
      <c r="DI251" s="1"/>
      <c r="DJ251" s="1"/>
      <c r="DK251" s="1"/>
      <c r="DL251" s="1"/>
      <c r="DM251" s="1"/>
      <c r="DN251" s="1"/>
      <c r="DO251" s="1"/>
      <c r="DP251" s="1"/>
      <c r="DQ251" s="1"/>
      <c r="DR251" s="1"/>
      <c r="DS251" s="1"/>
      <c r="DT251" s="1"/>
      <c r="DU251" s="1"/>
      <c r="DV251" s="1"/>
      <c r="DW251" s="1"/>
      <c r="DX251" s="1"/>
      <c r="DY251" s="1"/>
      <c r="DZ251" s="1"/>
      <c r="EA251" s="1"/>
      <c r="EB251" s="1"/>
      <c r="EC251" s="1"/>
      <c r="ED251" s="1"/>
      <c r="EE251" s="1"/>
      <c r="EF251" s="1"/>
    </row>
    <row r="252" spans="1:136" ht="15" customHeight="1" x14ac:dyDescent="0.25">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c r="AA252" s="1"/>
      <c r="AB252" s="1"/>
      <c r="AC252" s="1"/>
      <c r="AD252" s="1"/>
      <c r="AE252" s="1"/>
      <c r="AF252" s="1"/>
      <c r="AG252" s="1"/>
      <c r="AH252" s="1"/>
      <c r="AI252" s="1"/>
      <c r="AJ252" s="1"/>
      <c r="AK252" s="1"/>
      <c r="AL252" s="1"/>
      <c r="AM252" s="1"/>
      <c r="AN252" s="1"/>
      <c r="AO252" s="1"/>
      <c r="AP252" s="1"/>
      <c r="AQ252" s="1"/>
      <c r="AR252" s="1"/>
      <c r="AS252" s="1"/>
      <c r="AT252" s="1"/>
      <c r="AU252" s="1"/>
      <c r="AV252" s="1"/>
      <c r="AW252" s="1"/>
      <c r="AX252" s="1"/>
      <c r="AY252" s="1"/>
      <c r="AZ252" s="1"/>
      <c r="BA252" s="1"/>
      <c r="BB252" s="1"/>
      <c r="BC252" s="1"/>
      <c r="BD252" s="1"/>
      <c r="BE252" s="1"/>
      <c r="BF252" s="1"/>
      <c r="BG252" s="1"/>
      <c r="BH252" s="1"/>
      <c r="BI252" s="1"/>
      <c r="BJ252" s="1"/>
      <c r="BK252" s="1"/>
      <c r="BL252" s="1"/>
      <c r="BM252" s="1"/>
      <c r="BN252" s="1"/>
      <c r="BO252" s="1"/>
      <c r="BP252" s="1"/>
      <c r="BQ252" s="1"/>
      <c r="BR252" s="1"/>
      <c r="BS252" s="1"/>
      <c r="BT252" s="1"/>
      <c r="BU252" s="1"/>
      <c r="BV252" s="1"/>
      <c r="BW252" s="1"/>
      <c r="BX252" s="1"/>
      <c r="BY252" s="1"/>
      <c r="BZ252" s="1"/>
      <c r="CA252" s="1"/>
      <c r="CB252" s="1"/>
      <c r="CC252" s="1"/>
      <c r="CD252" s="1"/>
      <c r="CE252" s="1"/>
      <c r="CF252" s="1"/>
      <c r="CG252" s="1"/>
      <c r="CH252" s="1"/>
      <c r="CI252" s="1"/>
      <c r="CJ252" s="1"/>
      <c r="CK252" s="1"/>
      <c r="CL252" s="1"/>
      <c r="CM252" s="1"/>
      <c r="CN252" s="1"/>
      <c r="CO252" s="1"/>
      <c r="CP252" s="1"/>
      <c r="CQ252" s="1"/>
      <c r="CR252" s="1"/>
      <c r="CS252" s="1"/>
      <c r="CT252" s="1"/>
      <c r="CU252" s="1"/>
      <c r="CV252" s="1"/>
      <c r="CW252" s="1"/>
      <c r="CX252" s="1"/>
      <c r="CY252" s="1"/>
      <c r="CZ252" s="1"/>
      <c r="DA252" s="1"/>
      <c r="DB252" s="1"/>
      <c r="DC252" s="1"/>
      <c r="DD252" s="1"/>
      <c r="DE252" s="1"/>
      <c r="DF252" s="1"/>
      <c r="DG252" s="1"/>
      <c r="DH252" s="1"/>
      <c r="DI252" s="1"/>
      <c r="DJ252" s="1"/>
      <c r="DK252" s="1"/>
      <c r="DL252" s="1"/>
      <c r="DM252" s="1"/>
      <c r="DN252" s="1"/>
      <c r="DO252" s="1"/>
      <c r="DP252" s="1"/>
      <c r="DQ252" s="1"/>
      <c r="DR252" s="1"/>
      <c r="DS252" s="1"/>
      <c r="DT252" s="1"/>
      <c r="DU252" s="1"/>
      <c r="DV252" s="1"/>
      <c r="DW252" s="1"/>
      <c r="DX252" s="1"/>
      <c r="DY252" s="1"/>
      <c r="DZ252" s="1"/>
      <c r="EA252" s="1"/>
      <c r="EB252" s="1"/>
      <c r="EC252" s="1"/>
      <c r="ED252" s="1"/>
      <c r="EE252" s="1"/>
      <c r="EF252" s="1"/>
    </row>
    <row r="253" spans="1:136" ht="15" customHeight="1" x14ac:dyDescent="0.25">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c r="AA253" s="1"/>
      <c r="AB253" s="1"/>
      <c r="AC253" s="1"/>
      <c r="AD253" s="1"/>
      <c r="AE253" s="1"/>
      <c r="AF253" s="1"/>
      <c r="AG253" s="1"/>
      <c r="AH253" s="1"/>
      <c r="AI253" s="1"/>
      <c r="AJ253" s="1"/>
      <c r="AK253" s="1"/>
      <c r="AL253" s="1"/>
      <c r="AM253" s="1"/>
      <c r="AN253" s="1"/>
      <c r="AO253" s="1"/>
      <c r="AP253" s="1"/>
      <c r="AQ253" s="1"/>
      <c r="AR253" s="1"/>
      <c r="AS253" s="1"/>
      <c r="AT253" s="1"/>
      <c r="AU253" s="1"/>
      <c r="AV253" s="1"/>
      <c r="AW253" s="1"/>
      <c r="AX253" s="1"/>
      <c r="AY253" s="1"/>
      <c r="AZ253" s="1"/>
      <c r="BA253" s="1"/>
      <c r="BB253" s="1"/>
      <c r="BC253" s="1"/>
      <c r="BD253" s="1"/>
      <c r="BE253" s="1"/>
      <c r="BF253" s="1"/>
      <c r="BG253" s="1"/>
      <c r="BH253" s="1"/>
      <c r="BI253" s="1"/>
      <c r="BJ253" s="1"/>
      <c r="BK253" s="1"/>
      <c r="BL253" s="1"/>
      <c r="BM253" s="1"/>
      <c r="BN253" s="1"/>
      <c r="BO253" s="1"/>
      <c r="BP253" s="1"/>
      <c r="BQ253" s="1"/>
      <c r="BR253" s="1"/>
      <c r="BS253" s="1"/>
      <c r="BT253" s="1"/>
      <c r="BU253" s="1"/>
      <c r="BV253" s="1"/>
      <c r="BW253" s="1"/>
      <c r="BX253" s="1"/>
      <c r="BY253" s="1"/>
      <c r="BZ253" s="1"/>
      <c r="CA253" s="1"/>
      <c r="CB253" s="1"/>
      <c r="CC253" s="1"/>
      <c r="CD253" s="1"/>
      <c r="CE253" s="1"/>
      <c r="CF253" s="1"/>
      <c r="CG253" s="1"/>
      <c r="CH253" s="1"/>
      <c r="CI253" s="1"/>
      <c r="CJ253" s="1"/>
      <c r="CK253" s="1"/>
      <c r="CL253" s="1"/>
      <c r="CM253" s="1"/>
      <c r="CN253" s="1"/>
      <c r="CO253" s="1"/>
      <c r="CP253" s="1"/>
      <c r="CQ253" s="1"/>
      <c r="CR253" s="1"/>
      <c r="CS253" s="1"/>
      <c r="CT253" s="1"/>
      <c r="CU253" s="1"/>
      <c r="CV253" s="1"/>
      <c r="CW253" s="1"/>
      <c r="CX253" s="1"/>
      <c r="CY253" s="1"/>
      <c r="CZ253" s="1"/>
      <c r="DA253" s="1"/>
      <c r="DB253" s="1"/>
      <c r="DC253" s="1"/>
      <c r="DD253" s="1"/>
      <c r="DE253" s="1"/>
      <c r="DF253" s="1"/>
      <c r="DG253" s="1"/>
      <c r="DH253" s="1"/>
      <c r="DI253" s="1"/>
      <c r="DJ253" s="1"/>
      <c r="DK253" s="1"/>
      <c r="DL253" s="1"/>
      <c r="DM253" s="1"/>
      <c r="DN253" s="1"/>
      <c r="DO253" s="1"/>
      <c r="DP253" s="1"/>
      <c r="DQ253" s="1"/>
      <c r="DR253" s="1"/>
      <c r="DS253" s="1"/>
      <c r="DT253" s="1"/>
      <c r="DU253" s="1"/>
      <c r="DV253" s="1"/>
      <c r="DW253" s="1"/>
      <c r="DX253" s="1"/>
      <c r="DY253" s="1"/>
      <c r="DZ253" s="1"/>
      <c r="EA253" s="1"/>
      <c r="EB253" s="1"/>
      <c r="EC253" s="1"/>
      <c r="ED253" s="1"/>
      <c r="EE253" s="1"/>
      <c r="EF253" s="1"/>
    </row>
    <row r="254" spans="1:136" ht="15" customHeight="1" x14ac:dyDescent="0.25">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c r="AA254" s="1"/>
      <c r="AB254" s="1"/>
      <c r="AC254" s="1"/>
      <c r="AD254" s="1"/>
      <c r="AE254" s="1"/>
      <c r="AF254" s="1"/>
      <c r="AG254" s="1"/>
      <c r="AH254" s="1"/>
      <c r="AI254" s="1"/>
      <c r="AJ254" s="1"/>
      <c r="AK254" s="1"/>
      <c r="AL254" s="1"/>
      <c r="AM254" s="1"/>
      <c r="AN254" s="1"/>
      <c r="AO254" s="1"/>
      <c r="AP254" s="1"/>
      <c r="AQ254" s="1"/>
      <c r="AR254" s="1"/>
      <c r="AS254" s="1"/>
      <c r="AT254" s="1"/>
      <c r="AU254" s="1"/>
      <c r="AV254" s="1"/>
      <c r="AW254" s="1"/>
      <c r="AX254" s="1"/>
      <c r="AY254" s="1"/>
      <c r="AZ254" s="1"/>
      <c r="BA254" s="1"/>
      <c r="BB254" s="1"/>
      <c r="BC254" s="1"/>
      <c r="BD254" s="1"/>
      <c r="BE254" s="1"/>
      <c r="BF254" s="1"/>
      <c r="BG254" s="1"/>
      <c r="BH254" s="1"/>
      <c r="BI254" s="1"/>
      <c r="BJ254" s="1"/>
      <c r="BK254" s="1"/>
      <c r="BL254" s="1"/>
      <c r="BM254" s="1"/>
      <c r="BN254" s="1"/>
      <c r="BO254" s="1"/>
      <c r="BP254" s="1"/>
      <c r="BQ254" s="1"/>
      <c r="BR254" s="1"/>
      <c r="BS254" s="1"/>
      <c r="BT254" s="1"/>
      <c r="BU254" s="1"/>
      <c r="BV254" s="1"/>
      <c r="BW254" s="1"/>
      <c r="BX254" s="1"/>
      <c r="BY254" s="1"/>
      <c r="BZ254" s="1"/>
      <c r="CA254" s="1"/>
      <c r="CB254" s="1"/>
      <c r="CC254" s="1"/>
      <c r="CD254" s="1"/>
      <c r="CE254" s="1"/>
      <c r="CF254" s="1"/>
      <c r="CG254" s="1"/>
      <c r="CH254" s="1"/>
      <c r="CI254" s="1"/>
      <c r="CJ254" s="1"/>
      <c r="CK254" s="1"/>
      <c r="CL254" s="1"/>
      <c r="CM254" s="1"/>
      <c r="CN254" s="1"/>
      <c r="CO254" s="1"/>
      <c r="CP254" s="1"/>
      <c r="CQ254" s="1"/>
      <c r="CR254" s="1"/>
      <c r="CS254" s="1"/>
      <c r="CT254" s="1"/>
      <c r="CU254" s="1"/>
      <c r="CV254" s="1"/>
      <c r="CW254" s="1"/>
      <c r="CX254" s="1"/>
      <c r="CY254" s="1"/>
      <c r="CZ254" s="1"/>
      <c r="DA254" s="1"/>
      <c r="DB254" s="1"/>
      <c r="DC254" s="1"/>
      <c r="DD254" s="1"/>
      <c r="DE254" s="1"/>
      <c r="DF254" s="1"/>
      <c r="DG254" s="1"/>
      <c r="DH254" s="1"/>
      <c r="DI254" s="1"/>
      <c r="DJ254" s="1"/>
      <c r="DK254" s="1"/>
      <c r="DL254" s="1"/>
      <c r="DM254" s="1"/>
      <c r="DN254" s="1"/>
      <c r="DO254" s="1"/>
      <c r="DP254" s="1"/>
      <c r="DQ254" s="1"/>
      <c r="DR254" s="1"/>
      <c r="DS254" s="1"/>
      <c r="DT254" s="1"/>
      <c r="DU254" s="1"/>
      <c r="DV254" s="1"/>
      <c r="DW254" s="1"/>
      <c r="DX254" s="1"/>
      <c r="DY254" s="1"/>
      <c r="DZ254" s="1"/>
      <c r="EA254" s="1"/>
      <c r="EB254" s="1"/>
      <c r="EC254" s="1"/>
      <c r="ED254" s="1"/>
      <c r="EE254" s="1"/>
      <c r="EF254" s="1"/>
    </row>
    <row r="255" spans="1:136" ht="15" customHeight="1" x14ac:dyDescent="0.25">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c r="AA255" s="1"/>
      <c r="AB255" s="1"/>
      <c r="AC255" s="1"/>
      <c r="AD255" s="1"/>
      <c r="AE255" s="1"/>
      <c r="AF255" s="1"/>
      <c r="AG255" s="1"/>
      <c r="AH255" s="1"/>
      <c r="AI255" s="1"/>
      <c r="AJ255" s="1"/>
      <c r="AK255" s="1"/>
      <c r="AL255" s="1"/>
      <c r="AM255" s="1"/>
      <c r="AN255" s="1"/>
      <c r="AO255" s="1"/>
      <c r="AP255" s="1"/>
      <c r="AQ255" s="1"/>
      <c r="AR255" s="1"/>
      <c r="AS255" s="1"/>
      <c r="AT255" s="1"/>
      <c r="AU255" s="1"/>
      <c r="AV255" s="1"/>
      <c r="AW255" s="1"/>
      <c r="AX255" s="1"/>
      <c r="AY255" s="1"/>
      <c r="AZ255" s="1"/>
      <c r="BA255" s="1"/>
      <c r="BB255" s="1"/>
      <c r="BC255" s="1"/>
      <c r="BD255" s="1"/>
      <c r="BE255" s="1"/>
      <c r="BF255" s="1"/>
      <c r="BG255" s="1"/>
      <c r="BH255" s="1"/>
      <c r="BI255" s="1"/>
      <c r="BJ255" s="1"/>
      <c r="BK255" s="1"/>
      <c r="BL255" s="1"/>
      <c r="BM255" s="1"/>
      <c r="BN255" s="1"/>
      <c r="BO255" s="1"/>
      <c r="BP255" s="1"/>
      <c r="BQ255" s="1"/>
      <c r="BR255" s="1"/>
      <c r="BS255" s="1"/>
      <c r="BT255" s="1"/>
      <c r="BU255" s="1"/>
      <c r="BV255" s="1"/>
      <c r="BW255" s="1"/>
      <c r="BX255" s="1"/>
      <c r="BY255" s="1"/>
      <c r="BZ255" s="1"/>
      <c r="CA255" s="1"/>
      <c r="CB255" s="1"/>
      <c r="CC255" s="1"/>
      <c r="CD255" s="1"/>
      <c r="CE255" s="1"/>
      <c r="CF255" s="1"/>
      <c r="CG255" s="1"/>
      <c r="CH255" s="1"/>
      <c r="CI255" s="1"/>
      <c r="CJ255" s="1"/>
      <c r="CK255" s="1"/>
      <c r="CL255" s="1"/>
      <c r="CM255" s="1"/>
      <c r="CN255" s="1"/>
      <c r="CO255" s="1"/>
      <c r="CP255" s="1"/>
      <c r="CQ255" s="1"/>
      <c r="CR255" s="1"/>
      <c r="CS255" s="1"/>
      <c r="CT255" s="1"/>
      <c r="CU255" s="1"/>
      <c r="CV255" s="1"/>
      <c r="CW255" s="1"/>
      <c r="CX255" s="1"/>
      <c r="CY255" s="1"/>
      <c r="CZ255" s="1"/>
      <c r="DA255" s="1"/>
      <c r="DB255" s="1"/>
      <c r="DC255" s="1"/>
      <c r="DD255" s="1"/>
      <c r="DE255" s="1"/>
      <c r="DF255" s="1"/>
      <c r="DG255" s="1"/>
      <c r="DH255" s="1"/>
      <c r="DI255" s="1"/>
      <c r="DJ255" s="1"/>
      <c r="DK255" s="1"/>
      <c r="DL255" s="1"/>
      <c r="DM255" s="1"/>
      <c r="DN255" s="1"/>
      <c r="DO255" s="1"/>
      <c r="DP255" s="1"/>
      <c r="DQ255" s="1"/>
      <c r="DR255" s="1"/>
      <c r="DS255" s="1"/>
      <c r="DT255" s="1"/>
      <c r="DU255" s="1"/>
      <c r="DV255" s="1"/>
      <c r="DW255" s="1"/>
      <c r="DX255" s="1"/>
      <c r="DY255" s="1"/>
      <c r="DZ255" s="1"/>
      <c r="EA255" s="1"/>
      <c r="EB255" s="1"/>
      <c r="EC255" s="1"/>
      <c r="ED255" s="1"/>
      <c r="EE255" s="1"/>
      <c r="EF255" s="1"/>
    </row>
    <row r="256" spans="1:136" ht="15" customHeight="1" x14ac:dyDescent="0.25">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c r="AA256" s="1"/>
      <c r="AB256" s="1"/>
      <c r="AC256" s="1"/>
      <c r="AD256" s="1"/>
      <c r="AE256" s="1"/>
      <c r="AF256" s="1"/>
      <c r="AG256" s="1"/>
      <c r="AH256" s="1"/>
      <c r="AI256" s="1"/>
      <c r="AJ256" s="1"/>
      <c r="AK256" s="1"/>
      <c r="AL256" s="1"/>
      <c r="AM256" s="1"/>
      <c r="AN256" s="1"/>
      <c r="AO256" s="1"/>
      <c r="AP256" s="1"/>
      <c r="AQ256" s="1"/>
      <c r="AR256" s="1"/>
      <c r="AS256" s="1"/>
      <c r="AT256" s="1"/>
      <c r="AU256" s="1"/>
      <c r="AV256" s="1"/>
      <c r="AW256" s="1"/>
      <c r="AX256" s="1"/>
      <c r="AY256" s="1"/>
      <c r="AZ256" s="1"/>
      <c r="BA256" s="1"/>
      <c r="BB256" s="1"/>
      <c r="BC256" s="1"/>
      <c r="BD256" s="1"/>
      <c r="BE256" s="1"/>
      <c r="BF256" s="1"/>
      <c r="BG256" s="1"/>
      <c r="BH256" s="1"/>
      <c r="BI256" s="1"/>
      <c r="BJ256" s="1"/>
      <c r="BK256" s="1"/>
      <c r="BL256" s="1"/>
      <c r="BM256" s="1"/>
      <c r="BN256" s="1"/>
      <c r="BO256" s="1"/>
      <c r="BP256" s="1"/>
      <c r="BQ256" s="1"/>
      <c r="BR256" s="1"/>
      <c r="BS256" s="1"/>
      <c r="BT256" s="1"/>
      <c r="BU256" s="1"/>
      <c r="BV256" s="1"/>
      <c r="BW256" s="1"/>
      <c r="BX256" s="1"/>
      <c r="BY256" s="1"/>
      <c r="BZ256" s="1"/>
      <c r="CA256" s="1"/>
      <c r="CB256" s="1"/>
      <c r="CC256" s="1"/>
      <c r="CD256" s="1"/>
      <c r="CE256" s="1"/>
      <c r="CF256" s="1"/>
      <c r="CG256" s="1"/>
      <c r="CH256" s="1"/>
      <c r="CI256" s="1"/>
      <c r="CJ256" s="1"/>
      <c r="CK256" s="1"/>
      <c r="CL256" s="1"/>
      <c r="CM256" s="1"/>
      <c r="CN256" s="1"/>
      <c r="CO256" s="1"/>
      <c r="CP256" s="1"/>
      <c r="CQ256" s="1"/>
      <c r="CR256" s="1"/>
      <c r="CS256" s="1"/>
      <c r="CT256" s="1"/>
      <c r="CU256" s="1"/>
      <c r="CV256" s="1"/>
      <c r="CW256" s="1"/>
      <c r="CX256" s="1"/>
      <c r="CY256" s="1"/>
      <c r="CZ256" s="1"/>
      <c r="DA256" s="1"/>
      <c r="DB256" s="1"/>
      <c r="DC256" s="1"/>
      <c r="DD256" s="1"/>
      <c r="DE256" s="1"/>
      <c r="DF256" s="1"/>
      <c r="DG256" s="1"/>
      <c r="DH256" s="1"/>
      <c r="DI256" s="1"/>
      <c r="DJ256" s="1"/>
      <c r="DK256" s="1"/>
      <c r="DL256" s="1"/>
      <c r="DM256" s="1"/>
      <c r="DN256" s="1"/>
      <c r="DO256" s="1"/>
      <c r="DP256" s="1"/>
      <c r="DQ256" s="1"/>
      <c r="DR256" s="1"/>
      <c r="DS256" s="1"/>
      <c r="DT256" s="1"/>
      <c r="DU256" s="1"/>
      <c r="DV256" s="1"/>
      <c r="DW256" s="1"/>
      <c r="DX256" s="1"/>
      <c r="DY256" s="1"/>
      <c r="DZ256" s="1"/>
      <c r="EA256" s="1"/>
      <c r="EB256" s="1"/>
      <c r="EC256" s="1"/>
      <c r="ED256" s="1"/>
      <c r="EE256" s="1"/>
      <c r="EF256" s="1"/>
    </row>
    <row r="257" spans="1:136" ht="15" customHeight="1" x14ac:dyDescent="0.25">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c r="AA257" s="1"/>
      <c r="AB257" s="1"/>
      <c r="AC257" s="1"/>
      <c r="AD257" s="1"/>
      <c r="AE257" s="1"/>
      <c r="AF257" s="1"/>
      <c r="AG257" s="1"/>
      <c r="AH257" s="1"/>
      <c r="AI257" s="1"/>
      <c r="AJ257" s="1"/>
      <c r="AK257" s="1"/>
      <c r="AL257" s="1"/>
      <c r="AM257" s="1"/>
      <c r="AN257" s="1"/>
      <c r="AO257" s="1"/>
      <c r="AP257" s="1"/>
      <c r="AQ257" s="1"/>
      <c r="AR257" s="1"/>
      <c r="AS257" s="1"/>
      <c r="AT257" s="1"/>
      <c r="AU257" s="1"/>
      <c r="AV257" s="1"/>
      <c r="AW257" s="1"/>
      <c r="AX257" s="1"/>
      <c r="AY257" s="1"/>
      <c r="AZ257" s="1"/>
      <c r="BA257" s="1"/>
      <c r="BB257" s="1"/>
      <c r="BC257" s="1"/>
      <c r="BD257" s="1"/>
      <c r="BE257" s="1"/>
      <c r="BF257" s="1"/>
      <c r="BG257" s="1"/>
      <c r="BH257" s="1"/>
      <c r="BI257" s="1"/>
      <c r="BJ257" s="1"/>
      <c r="BK257" s="1"/>
      <c r="BL257" s="1"/>
      <c r="BM257" s="1"/>
      <c r="BN257" s="1"/>
      <c r="BO257" s="1"/>
      <c r="BP257" s="1"/>
      <c r="BQ257" s="1"/>
      <c r="BR257" s="1"/>
      <c r="BS257" s="1"/>
      <c r="BT257" s="1"/>
      <c r="BU257" s="1"/>
      <c r="BV257" s="1"/>
      <c r="BW257" s="1"/>
      <c r="BX257" s="1"/>
      <c r="BY257" s="1"/>
      <c r="BZ257" s="1"/>
      <c r="CA257" s="1"/>
      <c r="CB257" s="1"/>
      <c r="CC257" s="1"/>
      <c r="CD257" s="1"/>
      <c r="CE257" s="1"/>
      <c r="CF257" s="1"/>
      <c r="CG257" s="1"/>
      <c r="CH257" s="1"/>
      <c r="CI257" s="1"/>
      <c r="CJ257" s="1"/>
      <c r="CK257" s="1"/>
      <c r="CL257" s="1"/>
      <c r="CM257" s="1"/>
      <c r="CN257" s="1"/>
      <c r="CO257" s="1"/>
      <c r="CP257" s="1"/>
      <c r="CQ257" s="1"/>
      <c r="CR257" s="1"/>
      <c r="CS257" s="1"/>
      <c r="CT257" s="1"/>
      <c r="CU257" s="1"/>
      <c r="CV257" s="1"/>
      <c r="CW257" s="1"/>
      <c r="CX257" s="1"/>
      <c r="CY257" s="1"/>
      <c r="CZ257" s="1"/>
      <c r="DA257" s="1"/>
      <c r="DB257" s="1"/>
      <c r="DC257" s="1"/>
      <c r="DD257" s="1"/>
      <c r="DE257" s="1"/>
      <c r="DF257" s="1"/>
      <c r="DG257" s="1"/>
      <c r="DH257" s="1"/>
      <c r="DI257" s="1"/>
      <c r="DJ257" s="1"/>
      <c r="DK257" s="1"/>
      <c r="DL257" s="1"/>
      <c r="DM257" s="1"/>
      <c r="DN257" s="1"/>
      <c r="DO257" s="1"/>
      <c r="DP257" s="1"/>
      <c r="DQ257" s="1"/>
      <c r="DR257" s="1"/>
      <c r="DS257" s="1"/>
      <c r="DT257" s="1"/>
      <c r="DU257" s="1"/>
      <c r="DV257" s="1"/>
      <c r="DW257" s="1"/>
      <c r="DX257" s="1"/>
      <c r="DY257" s="1"/>
      <c r="DZ257" s="1"/>
      <c r="EA257" s="1"/>
      <c r="EB257" s="1"/>
      <c r="EC257" s="1"/>
      <c r="ED257" s="1"/>
      <c r="EE257" s="1"/>
      <c r="EF257" s="1"/>
    </row>
    <row r="258" spans="1:136" ht="15" customHeight="1" x14ac:dyDescent="0.25">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c r="AA258" s="1"/>
      <c r="AB258" s="1"/>
      <c r="AC258" s="1"/>
      <c r="AD258" s="1"/>
      <c r="AE258" s="1"/>
      <c r="AF258" s="1"/>
      <c r="AG258" s="1"/>
      <c r="AH258" s="1"/>
      <c r="AI258" s="1"/>
      <c r="AJ258" s="1"/>
      <c r="AK258" s="1"/>
      <c r="AL258" s="1"/>
      <c r="AM258" s="1"/>
      <c r="AN258" s="1"/>
      <c r="AO258" s="1"/>
      <c r="AP258" s="1"/>
      <c r="AQ258" s="1"/>
      <c r="AR258" s="1"/>
      <c r="AS258" s="1"/>
      <c r="AT258" s="1"/>
      <c r="AU258" s="1"/>
      <c r="AV258" s="1"/>
      <c r="AW258" s="1"/>
      <c r="AX258" s="1"/>
      <c r="AY258" s="1"/>
      <c r="AZ258" s="1"/>
      <c r="BA258" s="1"/>
      <c r="BB258" s="1"/>
      <c r="BC258" s="1"/>
      <c r="BD258" s="1"/>
      <c r="BE258" s="1"/>
      <c r="BF258" s="1"/>
      <c r="BG258" s="1"/>
      <c r="BH258" s="1"/>
      <c r="BI258" s="1"/>
      <c r="BJ258" s="1"/>
      <c r="BK258" s="1"/>
      <c r="BL258" s="1"/>
      <c r="BM258" s="1"/>
      <c r="BN258" s="1"/>
      <c r="BO258" s="1"/>
      <c r="BP258" s="1"/>
      <c r="BQ258" s="1"/>
      <c r="BR258" s="1"/>
      <c r="BS258" s="1"/>
      <c r="BT258" s="1"/>
      <c r="BU258" s="1"/>
      <c r="BV258" s="1"/>
      <c r="BW258" s="1"/>
      <c r="BX258" s="1"/>
      <c r="BY258" s="1"/>
      <c r="BZ258" s="1"/>
      <c r="CA258" s="1"/>
      <c r="CB258" s="1"/>
      <c r="CC258" s="1"/>
      <c r="CD258" s="1"/>
      <c r="CE258" s="1"/>
      <c r="CF258" s="1"/>
      <c r="CG258" s="1"/>
      <c r="CH258" s="1"/>
      <c r="CI258" s="1"/>
      <c r="CJ258" s="1"/>
      <c r="CK258" s="1"/>
      <c r="CL258" s="1"/>
      <c r="CM258" s="1"/>
      <c r="CN258" s="1"/>
      <c r="CO258" s="1"/>
      <c r="CP258" s="1"/>
      <c r="CQ258" s="1"/>
      <c r="CR258" s="1"/>
      <c r="CS258" s="1"/>
      <c r="CT258" s="1"/>
      <c r="CU258" s="1"/>
      <c r="CV258" s="1"/>
      <c r="CW258" s="1"/>
      <c r="CX258" s="1"/>
      <c r="CY258" s="1"/>
      <c r="CZ258" s="1"/>
      <c r="DA258" s="1"/>
      <c r="DB258" s="1"/>
      <c r="DC258" s="1"/>
      <c r="DD258" s="1"/>
      <c r="DE258" s="1"/>
      <c r="DF258" s="1"/>
      <c r="DG258" s="1"/>
      <c r="DH258" s="1"/>
      <c r="DI258" s="1"/>
      <c r="DJ258" s="1"/>
      <c r="DK258" s="1"/>
      <c r="DL258" s="1"/>
      <c r="DM258" s="1"/>
      <c r="DN258" s="1"/>
      <c r="DO258" s="1"/>
      <c r="DP258" s="1"/>
      <c r="DQ258" s="1"/>
      <c r="DR258" s="1"/>
      <c r="DS258" s="1"/>
      <c r="DT258" s="1"/>
      <c r="DU258" s="1"/>
      <c r="DV258" s="1"/>
      <c r="DW258" s="1"/>
      <c r="DX258" s="1"/>
      <c r="DY258" s="1"/>
      <c r="DZ258" s="1"/>
      <c r="EA258" s="1"/>
      <c r="EB258" s="1"/>
      <c r="EC258" s="1"/>
      <c r="ED258" s="1"/>
      <c r="EE258" s="1"/>
      <c r="EF258" s="1"/>
    </row>
    <row r="259" spans="1:136" ht="15" customHeight="1" x14ac:dyDescent="0.25">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c r="AA259" s="1"/>
      <c r="AB259" s="1"/>
      <c r="AC259" s="1"/>
      <c r="AD259" s="1"/>
      <c r="AE259" s="1"/>
      <c r="AF259" s="1"/>
      <c r="AG259" s="1"/>
      <c r="AH259" s="1"/>
      <c r="AI259" s="1"/>
      <c r="AJ259" s="1"/>
      <c r="AK259" s="1"/>
      <c r="AL259" s="1"/>
      <c r="AM259" s="1"/>
      <c r="AN259" s="1"/>
      <c r="AO259" s="1"/>
      <c r="AP259" s="1"/>
      <c r="AQ259" s="1"/>
      <c r="AR259" s="1"/>
      <c r="AS259" s="1"/>
      <c r="AT259" s="1"/>
      <c r="AU259" s="1"/>
      <c r="AV259" s="1"/>
      <c r="AW259" s="1"/>
      <c r="AX259" s="1"/>
      <c r="AY259" s="1"/>
      <c r="AZ259" s="1"/>
      <c r="BA259" s="1"/>
      <c r="BB259" s="1"/>
      <c r="BC259" s="1"/>
      <c r="BD259" s="1"/>
      <c r="BE259" s="1"/>
      <c r="BF259" s="1"/>
      <c r="BG259" s="1"/>
      <c r="BH259" s="1"/>
      <c r="BI259" s="1"/>
      <c r="BJ259" s="1"/>
      <c r="BK259" s="1"/>
      <c r="BL259" s="1"/>
      <c r="BM259" s="1"/>
      <c r="BN259" s="1"/>
      <c r="BO259" s="1"/>
      <c r="BP259" s="1"/>
      <c r="BQ259" s="1"/>
      <c r="BR259" s="1"/>
      <c r="BS259" s="1"/>
      <c r="BT259" s="1"/>
      <c r="BU259" s="1"/>
      <c r="BV259" s="1"/>
      <c r="BW259" s="1"/>
      <c r="BX259" s="1"/>
      <c r="BY259" s="1"/>
      <c r="BZ259" s="1"/>
      <c r="CA259" s="1"/>
      <c r="CB259" s="1"/>
      <c r="CC259" s="1"/>
      <c r="CD259" s="1"/>
      <c r="CE259" s="1"/>
      <c r="CF259" s="1"/>
      <c r="CG259" s="1"/>
      <c r="CH259" s="1"/>
      <c r="CI259" s="1"/>
      <c r="CJ259" s="1"/>
      <c r="CK259" s="1"/>
      <c r="CL259" s="1"/>
      <c r="CM259" s="1"/>
      <c r="CN259" s="1"/>
      <c r="CO259" s="1"/>
      <c r="CP259" s="1"/>
      <c r="CQ259" s="1"/>
      <c r="CR259" s="1"/>
      <c r="CS259" s="1"/>
      <c r="CT259" s="1"/>
      <c r="CU259" s="1"/>
      <c r="CV259" s="1"/>
      <c r="CW259" s="1"/>
      <c r="CX259" s="1"/>
      <c r="CY259" s="1"/>
      <c r="CZ259" s="1"/>
      <c r="DA259" s="1"/>
      <c r="DB259" s="1"/>
      <c r="DC259" s="1"/>
      <c r="DD259" s="1"/>
      <c r="DE259" s="1"/>
      <c r="DF259" s="1"/>
      <c r="DG259" s="1"/>
      <c r="DH259" s="1"/>
      <c r="DI259" s="1"/>
      <c r="DJ259" s="1"/>
      <c r="DK259" s="1"/>
      <c r="DL259" s="1"/>
      <c r="DM259" s="1"/>
      <c r="DN259" s="1"/>
      <c r="DO259" s="1"/>
      <c r="DP259" s="1"/>
      <c r="DQ259" s="1"/>
      <c r="DR259" s="1"/>
      <c r="DS259" s="1"/>
      <c r="DT259" s="1"/>
      <c r="DU259" s="1"/>
      <c r="DV259" s="1"/>
      <c r="DW259" s="1"/>
      <c r="DX259" s="1"/>
      <c r="DY259" s="1"/>
      <c r="DZ259" s="1"/>
      <c r="EA259" s="1"/>
      <c r="EB259" s="1"/>
      <c r="EC259" s="1"/>
      <c r="ED259" s="1"/>
      <c r="EE259" s="1"/>
      <c r="EF259" s="1"/>
    </row>
    <row r="260" spans="1:136" ht="15" customHeight="1" x14ac:dyDescent="0.25">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c r="AA260" s="1"/>
      <c r="AB260" s="1"/>
      <c r="AC260" s="1"/>
      <c r="AD260" s="1"/>
      <c r="AE260" s="1"/>
      <c r="AF260" s="1"/>
      <c r="AG260" s="1"/>
      <c r="AH260" s="1"/>
      <c r="AI260" s="1"/>
      <c r="AJ260" s="1"/>
      <c r="AK260" s="1"/>
      <c r="AL260" s="1"/>
      <c r="AM260" s="1"/>
      <c r="AN260" s="1"/>
      <c r="AO260" s="1"/>
      <c r="AP260" s="1"/>
      <c r="AQ260" s="1"/>
      <c r="AR260" s="1"/>
      <c r="AS260" s="1"/>
      <c r="AT260" s="1"/>
      <c r="AU260" s="1"/>
      <c r="AV260" s="1"/>
      <c r="AW260" s="1"/>
      <c r="AX260" s="1"/>
      <c r="AY260" s="1"/>
      <c r="AZ260" s="1"/>
      <c r="BA260" s="1"/>
      <c r="BB260" s="1"/>
      <c r="BC260" s="1"/>
      <c r="BD260" s="1"/>
      <c r="BE260" s="1"/>
      <c r="BF260" s="1"/>
      <c r="BG260" s="1"/>
      <c r="BH260" s="1"/>
      <c r="BI260" s="1"/>
      <c r="BJ260" s="1"/>
      <c r="BK260" s="1"/>
      <c r="BL260" s="1"/>
      <c r="BM260" s="1"/>
      <c r="BN260" s="1"/>
      <c r="BO260" s="1"/>
      <c r="BP260" s="1"/>
      <c r="BQ260" s="1"/>
      <c r="BR260" s="1"/>
      <c r="BS260" s="1"/>
      <c r="BT260" s="1"/>
      <c r="BU260" s="1"/>
      <c r="BV260" s="1"/>
      <c r="BW260" s="1"/>
      <c r="BX260" s="1"/>
      <c r="BY260" s="1"/>
      <c r="BZ260" s="1"/>
      <c r="CA260" s="1"/>
      <c r="CB260" s="1"/>
      <c r="CC260" s="1"/>
      <c r="CD260" s="1"/>
      <c r="CE260" s="1"/>
      <c r="CF260" s="1"/>
      <c r="CG260" s="1"/>
      <c r="CH260" s="1"/>
      <c r="CI260" s="1"/>
      <c r="CJ260" s="1"/>
      <c r="CK260" s="1"/>
      <c r="CL260" s="1"/>
      <c r="CM260" s="1"/>
      <c r="CN260" s="1"/>
      <c r="CO260" s="1"/>
      <c r="CP260" s="1"/>
      <c r="CQ260" s="1"/>
      <c r="CR260" s="1"/>
      <c r="CS260" s="1"/>
      <c r="CT260" s="1"/>
      <c r="CU260" s="1"/>
      <c r="CV260" s="1"/>
      <c r="CW260" s="1"/>
      <c r="CX260" s="1"/>
      <c r="CY260" s="1"/>
      <c r="CZ260" s="1"/>
      <c r="DA260" s="1"/>
      <c r="DB260" s="1"/>
      <c r="DC260" s="1"/>
      <c r="DD260" s="1"/>
      <c r="DE260" s="1"/>
      <c r="DF260" s="1"/>
      <c r="DG260" s="1"/>
      <c r="DH260" s="1"/>
      <c r="DI260" s="1"/>
      <c r="DJ260" s="1"/>
      <c r="DK260" s="1"/>
      <c r="DL260" s="1"/>
      <c r="DM260" s="1"/>
      <c r="DN260" s="1"/>
      <c r="DO260" s="1"/>
      <c r="DP260" s="1"/>
      <c r="DQ260" s="1"/>
      <c r="DR260" s="1"/>
      <c r="DS260" s="1"/>
      <c r="DT260" s="1"/>
      <c r="DU260" s="1"/>
      <c r="DV260" s="1"/>
      <c r="DW260" s="1"/>
      <c r="DX260" s="1"/>
      <c r="DY260" s="1"/>
      <c r="DZ260" s="1"/>
      <c r="EA260" s="1"/>
      <c r="EB260" s="1"/>
      <c r="EC260" s="1"/>
      <c r="ED260" s="1"/>
      <c r="EE260" s="1"/>
      <c r="EF260" s="1"/>
    </row>
  </sheetData>
  <mergeCells count="12">
    <mergeCell ref="AI58:AP58"/>
    <mergeCell ref="H2:K2"/>
    <mergeCell ref="H11:J11"/>
    <mergeCell ref="H17:M17"/>
    <mergeCell ref="H25:M25"/>
    <mergeCell ref="H35:N35"/>
    <mergeCell ref="J36:M36"/>
    <mergeCell ref="H69:N69"/>
    <mergeCell ref="H102:M102"/>
    <mergeCell ref="I117:J117"/>
    <mergeCell ref="X59:AE59"/>
    <mergeCell ref="P69:S69"/>
  </mergeCells>
  <dataValidations count="51">
    <dataValidation type="list" showInputMessage="1" showErrorMessage="1" sqref="I4 K4" xr:uid="{DDB8126D-4DC7-4E43-8B21-E8506AD8A4CF}">
      <formula1>"mm,cm,m"</formula1>
    </dataValidation>
    <dataValidation type="list" showInputMessage="1" showErrorMessage="1" sqref="I5 K5" xr:uid="{D36567ED-0C41-4577-B9A8-522F92845E0D}">
      <formula1>"mm2,cm2,m2"</formula1>
    </dataValidation>
    <dataValidation type="list" showInputMessage="1" showErrorMessage="1" sqref="I6 K6" xr:uid="{B5DE6963-6DA1-4E20-A010-0852DBAFFA1D}">
      <formula1>"N,kN,tf"</formula1>
    </dataValidation>
    <dataValidation type="list" showInputMessage="1" showErrorMessage="1" sqref="I7 K7" xr:uid="{BD18E68C-2B29-4E97-9560-97B4F28FF7BA}">
      <formula1>"N*mm,kN*m,tf*m"</formula1>
    </dataValidation>
    <dataValidation type="list" showInputMessage="1" showErrorMessage="1" sqref="I8 K8" xr:uid="{46DD1E21-9FBE-46D4-A9DD-64EB422AF28B}">
      <formula1>"Pa,kPa,MPa,kgf/cm2,tf/m2"</formula1>
    </dataValidation>
    <dataValidation type="list" showInputMessage="1" showErrorMessage="1" sqref="I9 K9" xr:uid="{932C66B1-DF48-4413-B10B-34078F24DC0A}">
      <formula1>"1/mm,1/m"</formula1>
    </dataValidation>
    <dataValidation type="list" showInputMessage="1" showErrorMessage="1" sqref="I13" xr:uid="{FABED800-DE52-4E03-8285-FD61743D2177}">
      <formula1>"Tension,Compression"</formula1>
    </dataValidation>
    <dataValidation type="list" showInputMessage="1" showErrorMessage="1" sqref="I14" xr:uid="{4F95DB83-ABB2-4265-9E98-F826EC0D4388}">
      <formula1>"+Y tension,-Y tension"</formula1>
    </dataValidation>
    <dataValidation type="list" showInputMessage="1" showErrorMessage="1" sqref="I15" xr:uid="{F8F13FBE-069D-441C-9105-3A089652515C}">
      <formula1>"+X tension,-X tension"</formula1>
    </dataValidation>
    <dataValidation type="list" allowBlank="1" showInputMessage="1" showErrorMessage="1" sqref="B16" xr:uid="{B327711E-7E6A-4A3D-A7EC-B4700A728D6A}">
      <formula1>"Generated,AutoCAD"</formula1>
    </dataValidation>
    <dataValidation type="list" allowBlank="1" showInputMessage="1" showErrorMessage="1" sqref="B18" xr:uid="{B89F48ED-3AAB-4F45-B7F8-433D1F4FA94D}">
      <formula1>"Auto 0.05,Auto 0.1,Auto 0.2,User"</formula1>
    </dataValidation>
    <dataValidation type="list" allowBlank="1" showInputMessage="1" showErrorMessage="1" sqref="B5:B7 B12 B106 B108:B109 B111 B125:B126 B128:B129 B131 B133:B134 B136:B137 J42:M45" xr:uid="{C1F0C489-9778-423C-ADD6-107FBE45FC80}">
      <formula1>"Yes,No"</formula1>
    </dataValidation>
    <dataValidation type="list" allowBlank="1" showInputMessage="1" showErrorMessage="1" sqref="B8" xr:uid="{8317758D-6BB9-49A1-AE7F-68124BD75FE8}">
      <formula1>"Excel,File"</formula1>
    </dataValidation>
    <dataValidation type="list" allowBlank="1" showInputMessage="1" showErrorMessage="1" sqref="B10" xr:uid="{DF6E19F0-6EB9-40C1-82C0-1B41D6730053}">
      <formula1>"StrengthStrain,StrengthCapacity,Cracks,Stability"</formula1>
    </dataValidation>
    <dataValidation type="list" allowBlank="1" showInputMessage="1" showErrorMessage="1" sqref="B52 B74" xr:uid="{06400586-EFBA-43C1-B53A-1BCAB25837CB}">
      <formula1>"SP63,SP35"</formula1>
    </dataValidation>
    <dataValidation type="list" allowBlank="1" showInputMessage="1" showErrorMessage="1" sqref="B56" xr:uid="{5C756BEE-5F0F-4F5F-9AAC-169910664D66}">
      <formula1>"Determinate,Indeterminate"</formula1>
    </dataValidation>
    <dataValidation type="list" allowBlank="1" showInputMessage="1" showErrorMessage="1" sqref="B57:B58" xr:uid="{5CA6FDF6-14E0-4CF6-82E8-735BBDFA5A4B}">
      <formula1>"1,-1"</formula1>
    </dataValidation>
    <dataValidation type="list" allowBlank="1" showInputMessage="1" showErrorMessage="1" sqref="B59" xr:uid="{6613A8DF-3CD4-4F7B-A0F7-E0F4016C7DB6}">
      <formula1>"AutoWithL,AutoWithμL,User"</formula1>
    </dataValidation>
    <dataValidation type="list" allowBlank="1" showInputMessage="1" showErrorMessage="1" sqref="B62" xr:uid="{E9B81CE8-E962-47A2-9554-C27DE89AAD90}">
      <formula1>"OnlyMomentPlane,BothPlanes"</formula1>
    </dataValidation>
    <dataValidation type="list" allowBlank="1" showInputMessage="1" showErrorMessage="1" sqref="B63" xr:uid="{563B0E07-F31E-4DA3-B61A-E1523279D7C9}">
      <formula1>"Auto,PhiL2"</formula1>
    </dataValidation>
    <dataValidation type="list" allowBlank="1" showInputMessage="1" showErrorMessage="1" sqref="B27" xr:uid="{87911494-543E-4CCC-8D36-AB572F8EDAC8}">
      <formula1>"Newton,Secant"</formula1>
    </dataValidation>
    <dataValidation type="list" allowBlank="1" showInputMessage="1" showErrorMessage="1" sqref="B38 B76" xr:uid="{315133DC-10A9-4695-97FE-CEF04EE7F72E}">
      <formula1>"Auto,UltimateStrain,LoadMultiplier"</formula1>
    </dataValidation>
    <dataValidation type="list" allowBlank="1" showInputMessage="1" showErrorMessage="1" sqref="B44" xr:uid="{1A4D99A5-ED93-48B5-9A7E-5278EEF9DA17}">
      <formula1>"Bisection,Brent,Secant"</formula1>
    </dataValidation>
    <dataValidation type="list" allowBlank="1" showInputMessage="1" showErrorMessage="1" sqref="B92" xr:uid="{8D046C9C-4211-42B2-8061-55702B8A9FDD}">
      <formula1>"Max,Min,Average"</formula1>
    </dataValidation>
    <dataValidation type="list" allowBlank="1" showInputMessage="1" showErrorMessage="1" sqref="B93" xr:uid="{F2CC74F4-4727-420C-ACAA-F9869910155E}">
      <formula1>"3d,5d,6d"</formula1>
    </dataValidation>
    <dataValidation type="list" allowBlank="1" showInputMessage="1" showErrorMessage="1" sqref="B94" xr:uid="{7DE02B9A-267C-48AC-B1AB-853342490213}">
      <formula1>"Periodic,Smooth"</formula1>
    </dataValidation>
    <dataValidation type="list" allowBlank="1" showInputMessage="1" showErrorMessage="1" sqref="B83" xr:uid="{544E17FB-56C7-4B15-B168-C8E45184EBA6}">
      <formula1>"Auto,User"</formula1>
    </dataValidation>
    <dataValidation type="list" allowBlank="1" showInputMessage="1" showErrorMessage="1" sqref="B85" xr:uid="{854EB82A-5C98-41CC-84D3-70963736B2EA}">
      <formula1>"User,Auto,AlwaysCalc"</formula1>
    </dataValidation>
    <dataValidation type="list" allowBlank="1" showInputMessage="1" showErrorMessage="1" sqref="B86" xr:uid="{D1BF4D63-A52C-45E6-B985-DCDE8D023ADF}">
      <formula1>"AllSelected,TensionOnly"</formula1>
    </dataValidation>
    <dataValidation type="list" allowBlank="1" showInputMessage="1" showErrorMessage="1" sqref="B79" xr:uid="{5FD89EE9-C894-4857-9B2A-AC9A4A4F8F64}">
      <formula1>"Effective,FullTension"</formula1>
    </dataValidation>
    <dataValidation type="list" allowBlank="1" showInputMessage="1" showErrorMessage="1" sqref="B80" xr:uid="{BF7B85A7-8768-470A-A24A-7918871F1150}">
      <formula1>"NearestContour,GlobalExtreme"</formula1>
    </dataValidation>
    <dataValidation type="list" allowBlank="1" showInputMessage="1" showErrorMessage="1" sqref="B112" xr:uid="{F7CA3B97-D01B-4239-865B-AF42742D0D55}">
      <formula1>"ValuesOnly,NamesAndValues"</formula1>
    </dataValidation>
    <dataValidation type="list" allowBlank="1" showInputMessage="1" showErrorMessage="1" sqref="B107 B132" xr:uid="{3AE7103F-3428-4CE8-B71C-30F4C868A146}">
      <formula1>"Transformed,Concrete,None"</formula1>
    </dataValidation>
    <dataValidation type="list" allowBlank="1" showInputMessage="1" showErrorMessage="1" sqref="B110" xr:uid="{39B85A5D-6C4E-4A9F-8572-3DCFA286EC5A}">
      <formula1>"Region,Polyline"</formula1>
    </dataValidation>
    <dataValidation type="list" allowBlank="1" showInputMessage="1" showErrorMessage="1" sqref="B138" xr:uid="{2422167D-55B6-470E-96AC-FE63A38AE1FE}">
      <formula1>"Separate,Common"</formula1>
    </dataValidation>
    <dataValidation type="decimal" operator="greaterThanOrEqual" showInputMessage="1" showErrorMessage="1" sqref="B11" xr:uid="{9D9D112C-D191-429E-912B-11FA82D3A803}">
      <formula1>0</formula1>
    </dataValidation>
    <dataValidation type="list" showInputMessage="1" showErrorMessage="1" sqref="B105 B127" xr:uid="{C6C9EB49-4614-4C47-8704-D39D329E6298}">
      <formula1>$BS$1:$BS$31</formula1>
    </dataValidation>
    <dataValidation type="list" allowBlank="1" showInputMessage="1" showErrorMessage="1" sqref="J47:M47 J49:M49 J54:M54 J59:M59" xr:uid="{E6D84106-9ABA-4923-81E8-69F76A322E1B}">
      <formula1>"ULS(I),SLS(II)"</formula1>
    </dataValidation>
    <dataValidation type="list" allowBlank="1" showInputMessage="1" showErrorMessage="1" sqref="J50:M50 J52:M52 J55:M55 J57:M57 J60:M60 J62:M62" xr:uid="{821B3384-D6AF-46C1-8896-9E3CF9A10CA8}">
      <formula1>"TwoLine,ThreeLine"</formula1>
    </dataValidation>
    <dataValidation type="list" allowBlank="1" showInputMessage="1" showErrorMessage="1" sqref="J51:M51" xr:uid="{A3899262-FE54-49FA-B0CB-AF3E20B4CF4F}">
      <formula1>"Ignore,UseDiagram"</formula1>
    </dataValidation>
    <dataValidation type="list" allowBlank="1" showInputMessage="1" showErrorMessage="1" sqref="J64:M64" xr:uid="{78A30E62-6CA0-4A4A-B3A9-C70ED9B5ADE1}">
      <formula1>"StrengthState,CapacityState,PreCrackState,PostCrackState,CrackedState"</formula1>
    </dataValidation>
    <dataValidation type="list" allowBlank="1" showInputMessage="1" showErrorMessage="1" sqref="J65:M65" xr:uid="{AF4CE5E1-0E02-4A55-BD70-43CB08673F80}">
      <formula1>"Stress,Strain"</formula1>
    </dataValidation>
    <dataValidation type="list" showInputMessage="1" showErrorMessage="1" sqref="B17" xr:uid="{212B080B-B7A1-4772-855E-2FAC0B74A328}">
      <formula1>rngSectionRecipeTypes</formula1>
    </dataValidation>
    <dataValidation type="list" allowBlank="1" showInputMessage="1" showErrorMessage="1" sqref="M71:M100" xr:uid="{E724CAB5-9CF6-42DF-90D0-564513A413DC}">
      <formula1>"Auto,λ*Mx,λ*My,λ*Mxy,λ*N,λ*NMxy"</formula1>
    </dataValidation>
    <dataValidation type="list" showInputMessage="1" showErrorMessage="1" sqref="L71:L100" xr:uid="{F5EE2962-A1D2-4ACB-972D-78068018DD83}">
      <formula1>$BR$1:$BR$4</formula1>
    </dataValidation>
    <dataValidation type="decimal" operator="greaterThan" showInputMessage="1" showErrorMessage="1" sqref="I117:J117" xr:uid="{C879C125-205A-435E-B76B-2404259F5064}">
      <formula1>0</formula1>
    </dataValidation>
    <dataValidation type="list" showInputMessage="1" showErrorMessage="1" sqref="I104:J104 I107" xr:uid="{D55B4B82-AB5A-4A99-9D77-D4C65463A901}">
      <formula1>"Yes,No"</formula1>
    </dataValidation>
    <dataValidation type="list" showInputMessage="1" showErrorMessage="1" sqref="I105:J105" xr:uid="{03BD8D64-B810-4259-9D64-8A97813F8820}">
      <formula1>"Outside,Inside"</formula1>
    </dataValidation>
    <dataValidation type="list" showInputMessage="1" showErrorMessage="1" sqref="I110:J110" xr:uid="{6D4297DC-94D4-4C70-ACB4-E25D1A7F3512}">
      <formula1>"mm,pt"</formula1>
    </dataValidation>
    <dataValidation type="list" showInputMessage="1" showErrorMessage="1" sqref="J113" xr:uid="{0756A592-752A-4DDA-9A02-5ED586E55224}">
      <formula1>"Triangle,Stealth,Diamond,Oval,Open"</formula1>
    </dataValidation>
    <dataValidation type="list" showInputMessage="1" showErrorMessage="1" sqref="J114" xr:uid="{4978C352-4A46-4DBB-8EF7-BC8FF5F89EE8}">
      <formula1>"Small,Medium,Wide"</formula1>
    </dataValidation>
  </dataValidations>
  <hyperlinks>
    <hyperlink ref="E5" location="'Справка'!A743" display="Подробнее" xr:uid="{177CD2B7-FC70-4925-8A0D-D865B95BCCF1}"/>
    <hyperlink ref="E6" location="'Справка'!A751" display="Подробнее" xr:uid="{4CD2FEE9-609E-48F8-B0EF-3E870CC38002}"/>
    <hyperlink ref="E7" location="'Справка'!A1506" display="Подробнее" xr:uid="{AB33B6BA-9C8A-41FB-BB9E-994AF4CA9445}"/>
    <hyperlink ref="E8" location="'Справка'!A757" display="Подробнее" xr:uid="{4E36C3FA-299A-4ED4-B52F-206D0241CC38}"/>
    <hyperlink ref="E9" location="'Справка'!A766" display="Подробнее" xr:uid="{02B17DE1-1351-4D0D-AFA3-2212378C531A}"/>
    <hyperlink ref="E10" location="'Справка'!A773" display="Подробнее" xr:uid="{F9A13127-D987-469E-AD5E-6EE77E3514F9}"/>
    <hyperlink ref="E11" location="'Справка'!A782" display="Подробнее" xr:uid="{4BCA4E42-B761-42AD-B25A-EE5FB0FE9738}"/>
    <hyperlink ref="E12" location="'Справка'!A789" display="Подробнее" xr:uid="{13D9D370-6DA8-4EF5-9A2D-A1570ED204DB}"/>
    <hyperlink ref="E13" location="'Справка'!A795" display="Подробнее" xr:uid="{A6066456-3E55-42AA-99BA-BD99380F8B92}"/>
    <hyperlink ref="E16" location="'Справка'!A804" display="Подробнее" xr:uid="{A4D47429-40DB-4347-8189-8987FB7D9967}"/>
    <hyperlink ref="E17" location="'Справка'!A812" display="Подробнее" xr:uid="{B629A23F-5C0A-4F25-A05C-5E43418DD917}"/>
    <hyperlink ref="E18" location="'Справка'!A818" display="Подробнее" xr:uid="{358751A2-60D0-4C8D-8F93-F94F8FBB0A5D}"/>
    <hyperlink ref="E19" location="'Справка'!A826" display="Подробнее" xr:uid="{A4D127BF-2156-43D0-8C44-5CC795535A4D}"/>
    <hyperlink ref="E20" location="'Справка'!A832" display="Подробнее" xr:uid="{0164E19E-4E80-45B6-AFEF-929B1223BF96}"/>
    <hyperlink ref="E21" location="'Справка'!A835" display="Подробнее" xr:uid="{BB1CED2A-823F-4ECC-B502-059118B08BA0}"/>
    <hyperlink ref="E22" location="'Справка'!A845" display="Подробнее" xr:uid="{C12078A7-D324-4126-A958-DFCB9D69A583}"/>
    <hyperlink ref="E23" location="'Справка'!A853" display="Подробнее" xr:uid="{34C0FEAD-60C8-4F5E-B6FB-79FA089E3837}"/>
    <hyperlink ref="E27" location="'Справка'!A856" display="Подробнее" xr:uid="{33416EEC-6407-4918-8113-AA296798B73B}"/>
    <hyperlink ref="E28" location="'Справка'!A862" display="Подробнее" xr:uid="{CE224E29-0B81-4FA3-BBE3-17144D8ED232}"/>
    <hyperlink ref="E29" location="'Справка'!A868" display="Подробнее" xr:uid="{BD655B3D-9FA6-4F92-AE56-2F2185CA1AE2}"/>
    <hyperlink ref="E30" location="'Справка'!A873" display="Подробнее" xr:uid="{A26B5F93-3B93-41A2-A8C4-FA38387D4872}"/>
    <hyperlink ref="E31" location="'Справка'!A878" display="Подробнее" xr:uid="{4509FBB3-CAF6-4A43-AA4F-88F8843ED698}"/>
    <hyperlink ref="E32" location="'Справка'!A883" display="Подробнее" xr:uid="{EBD867F3-77C2-4A51-BC3D-5F155926D0A3}"/>
    <hyperlink ref="E34" location="'Справка'!A888" display="Подробнее" xr:uid="{FAC61149-DCF7-42C1-81D2-3041BA8B6FF0}"/>
    <hyperlink ref="E38" location="'Справка'!A893" display="Подробнее" xr:uid="{86D020DD-5805-45AD-AD3F-2CDF65D622A3}"/>
    <hyperlink ref="E39" location="'Справка'!A900" display="Подробнее" xr:uid="{ACA1142F-2C21-44C6-8C87-0E3BAC8B50C1}"/>
    <hyperlink ref="E41" location="'Справка'!A909" display="Подробнее" xr:uid="{ABA430B1-368F-4835-8AC3-1F6933785925}"/>
    <hyperlink ref="E43" location="'Справка'!A916" display="Подробнее" xr:uid="{4B630DC0-2ACF-48EF-A69F-99D6721F6973}"/>
    <hyperlink ref="E44" location="'Справка'!A923" display="Подробнее" xr:uid="{B3D29BAF-9CD0-4759-B7DE-2F150F1D8AF9}"/>
    <hyperlink ref="E45" location="'Справка'!A929" display="Подробнее" xr:uid="{F2206DD0-1B76-47A4-A1DB-43BB7214CE3B}"/>
    <hyperlink ref="E46" location="'Справка'!A936" display="Подробнее" xr:uid="{61682829-F1CC-44AA-B9BE-59CF96842C5D}"/>
    <hyperlink ref="E47" location="'Справка'!A943" display="Подробнее" xr:uid="{463A9901-9EDB-4B8D-AB57-CD420D1665CA}"/>
    <hyperlink ref="E48" location="'Справка'!A954" display="Подробнее" xr:uid="{247C77EF-15DD-4F91-8475-EED2F00CF6F2}"/>
    <hyperlink ref="E52" location="'Справка'!A965" display="Подробнее" xr:uid="{9C7BF6FC-40FC-4F25-9D76-6B7B5EBAE4AF}"/>
    <hyperlink ref="E53" location="'Справка'!A972" display="Подробнее" xr:uid="{313C3B30-276C-4515-8704-72B8198F1072}"/>
    <hyperlink ref="E54" location="'Справка'!A980" display="Подробнее" xr:uid="{971B7542-4692-48A7-835B-82390862963C}"/>
    <hyperlink ref="E55" location="'Справка'!A986" display="Подробнее" xr:uid="{516F2C81-C657-4010-994D-939915D04215}"/>
    <hyperlink ref="E56" location="'Справка'!A989" display="Подробнее" xr:uid="{345CE0EA-2FDA-4945-8692-3990E0C9015F}"/>
    <hyperlink ref="E57" location="'Справка'!A996" display="Подробнее" xr:uid="{2308D6E7-79DF-4D23-A21A-C2BF435BF5A4}"/>
    <hyperlink ref="E58" location="'Справка'!A1001" display="Подробнее" xr:uid="{0E93CC44-F1AC-4151-8530-0E5A9479CE08}"/>
    <hyperlink ref="E59" location="'Справка'!A1004" display="Подробнее" xr:uid="{2266D05F-131F-40D3-A3D3-7E3B97BC476C}"/>
    <hyperlink ref="E60" location="'Справка'!A1011" display="Подробнее" xr:uid="{95D06311-448A-40D1-AE5D-A48F4976CB0B}"/>
    <hyperlink ref="E61" location="'Справка'!A1016" display="Подробнее" xr:uid="{614F6F13-6091-4502-8954-7E7FA495D984}"/>
    <hyperlink ref="E62" location="'Справка'!A1019" display="Подробнее" xr:uid="{6F4C4DCE-2D41-400F-9167-43721F424800}"/>
    <hyperlink ref="E63" location="'Справка'!A1025" display="Подробнее" xr:uid="{E73139F3-A1FA-4900-B12B-36454EB98FCA}"/>
    <hyperlink ref="E65" location="'Справка'!A1035" display="Подробнее" xr:uid="{D50EF714-D4C7-484F-8199-EC2A06713377}"/>
    <hyperlink ref="E66" location="'Справка'!A1039" display="Подробнее" xr:uid="{F2EA89F4-5C2B-45C1-9A92-4E9B4933800F}"/>
    <hyperlink ref="E67" location="'Справка'!A1043" display="Подробнее" xr:uid="{161933BF-E28D-4BD9-A2C2-6A8C4DAE67F2}"/>
    <hyperlink ref="E69" location="'Справка'!A1047" display="Подробнее" xr:uid="{F3D0483E-E492-432E-BB96-D84C582E8C69}"/>
    <hyperlink ref="E70" location="'Справка'!A1051" display="Подробнее" xr:uid="{C8418420-311B-49EB-B2D7-5D933F9386D8}"/>
    <hyperlink ref="E74" location="'Справка'!A1055" display="Подробнее" xr:uid="{D16AFA39-F00F-437A-9DF1-3D9E682E93E2}"/>
    <hyperlink ref="E75" location="'Справка'!A1059" display="Подробнее" xr:uid="{D22FDE9F-3215-4E6E-A837-26F182031237}"/>
    <hyperlink ref="E76" location="'Справка'!A1067" display="Подробнее" xr:uid="{08DC632B-6E69-4965-A658-035B1BAAAD56}"/>
    <hyperlink ref="E77" location="'Справка'!A1073" display="Подробнее" xr:uid="{D17D0C2A-23F4-47E1-89A9-66337DC05363}"/>
    <hyperlink ref="E79" location="'Справка'!A1078" display="Подробнее" xr:uid="{9BCFCA57-446B-4CF6-A8CB-828FB9D9CF49}"/>
    <hyperlink ref="E80" location="'Справка'!A1085" display="Подробнее" xr:uid="{C9DFD44C-3E32-4E6A-B5DA-8D2671DC2851}"/>
    <hyperlink ref="E81" location="'Справка'!A1090" display="Подробнее" xr:uid="{B6B93600-3322-4E7F-97FC-C52736637A70}"/>
    <hyperlink ref="E82" location="'Справка'!A1094" display="Подробнее" xr:uid="{13F5813E-12C6-435E-A23B-5F4B59ABC317}"/>
    <hyperlink ref="E83" location="'Справка'!A1098" display="Подробнее" xr:uid="{6DFEAA93-CEB2-4491-9A45-C4D9FE97415E}"/>
    <hyperlink ref="E84" location="'Справка'!A1103" display="Подробнее" xr:uid="{1DB04C61-3A6B-467E-9CB3-9E8EEBA5E059}"/>
    <hyperlink ref="E85" location="'Справка'!A1107" display="Подробнее" xr:uid="{13C0204E-8D42-4B1B-BD43-865488B9FDDD}"/>
    <hyperlink ref="E86" location="'Справка'!A1114" display="Подробнее" xr:uid="{565A0AAD-1CC9-46D4-8B42-80C6BB3E1109}"/>
    <hyperlink ref="E87" location="'Справка'!A1119" display="Подробнее" xr:uid="{8A7FC745-3C4D-4B26-A2EE-9459B36B8703}"/>
    <hyperlink ref="E89" location="'Справка'!A1124" display="Подробнее" xr:uid="{A86160A6-74EB-478A-8534-CF0FE2887E95}"/>
    <hyperlink ref="E90" location="'Справка'!A1128" display="Подробнее" xr:uid="{FB66C21B-7A61-4893-8A14-761BD69EAB7A}"/>
    <hyperlink ref="E91" location="'Справка'!A1132" display="Подробнее" xr:uid="{15DC5180-7BF8-4BD1-BADB-464A2AA49BAC}"/>
    <hyperlink ref="E92" location="'Справка'!A1136" display="Подробнее" xr:uid="{F74C8436-CE6F-446A-90C0-B08FCB16FDAA}"/>
    <hyperlink ref="E93" location="'Справка'!A1140" display="Подробнее" xr:uid="{A7D3ADFF-05B0-4DA3-A3FD-631BE91969CB}"/>
    <hyperlink ref="E94" location="'Справка'!A1144" display="Подробнее" xr:uid="{8BBF55CA-0D7F-43B9-A896-9A44067AFE62}"/>
    <hyperlink ref="E98" location="'Справка'!A1148" display="Подробнее" xr:uid="{F41F6365-13EE-4B62-A3D7-DDBFB7EEF57D}"/>
    <hyperlink ref="E99" location="'Справка'!A1157" display="Подробнее" xr:uid="{77802D06-BBF3-4DFD-8142-B59A6190F560}"/>
    <hyperlink ref="E100" location="'Справка'!A1162" display="Подробнее" xr:uid="{8B032769-E028-41C5-BBFA-2C7C4E397695}"/>
    <hyperlink ref="E101" location="'Справка'!A1167" display="Подробнее" xr:uid="{AEC50AC9-EB15-487F-B68B-BBEEB027A53B}"/>
    <hyperlink ref="E103" location="'Справка'!A1172" display="Подробнее" xr:uid="{4F5352D8-7721-459A-8070-8BC6E0E0E4C6}"/>
    <hyperlink ref="E105" location="'Справка'!A1180" display="Подробнее" xr:uid="{D00AB372-D6F3-43D4-96DF-E67B73CA0BA6}"/>
    <hyperlink ref="E106" location="'Справка'!A1188" display="Подробнее" xr:uid="{17E2DB2A-0C2D-4A01-BEAA-19BEEF9233A7}"/>
    <hyperlink ref="E107" location="'Справка'!A1192" display="Подробнее" xr:uid="{113DCCDF-A25F-47AB-9FC8-DB651986EAF5}"/>
    <hyperlink ref="E108" location="'Справка'!A1200" display="Подробнее" xr:uid="{9C9A4B53-8526-4FF0-A875-4E686311F024}"/>
    <hyperlink ref="E109" location="'Справка'!A1204" display="Подробнее" xr:uid="{3BFBC1B6-6DDC-4A05-BF46-D5ECC384894A}"/>
    <hyperlink ref="E110" location="'Справка'!A1211" display="Подробнее" xr:uid="{698BAC3B-D6C9-49F6-85BE-AAA782D96CEC}"/>
    <hyperlink ref="E111" location="'Справка'!A1217" display="Подробнее" xr:uid="{8AC59C9C-0662-4FD8-B29C-682BC8630842}"/>
    <hyperlink ref="E112" location="'Справка'!A1223" display="Подробнее" xr:uid="{083E1329-8C65-4F80-BE27-2A66E8355B2C}"/>
    <hyperlink ref="E113" location="'Справка'!A1230" display="Подробнее" xr:uid="{8718C433-4B7B-4B27-AEA7-FFB539100FE8}"/>
    <hyperlink ref="E114" location="'Справка'!A1234" display="Подробнее" xr:uid="{76A41F1B-74B0-4352-9ACE-744FAB63D6A6}"/>
    <hyperlink ref="E115" location="'Справка'!A1239" display="Подробнее" xr:uid="{DAF07043-E474-4F19-A6E3-40024D211DE5}"/>
    <hyperlink ref="E116" location="'Справка'!A1242" display="Подробнее" xr:uid="{F54B0451-5FA7-4A22-B22C-52BF6958D1F8}"/>
    <hyperlink ref="E117" location="'Справка'!A1245" display="Подробнее" xr:uid="{A5E9CEE3-29C6-4C44-8E37-AE7805705CF1}"/>
    <hyperlink ref="E118" location="'Справка'!A1248" display="Подробнее" xr:uid="{14CF1A98-9A80-47AD-98D5-3069B9D4DF7C}"/>
    <hyperlink ref="E119" location="'Справка'!A1253" display="Подробнее" xr:uid="{0D2D025D-7D26-4FD9-88B1-2157F89CF3C5}"/>
    <hyperlink ref="E120" location="'Справка'!A1256" display="Подробнее" xr:uid="{F4CA91E0-F19B-428D-9481-ECABCF5EC50E}"/>
    <hyperlink ref="E121" location="'Справка'!A1259" display="Подробнее" xr:uid="{0148ED1C-259B-414E-B965-FA29D2DF08CD}"/>
    <hyperlink ref="E122" location="'Справка'!A1262" display="Подробнее" xr:uid="{D4200E43-A891-4A3F-9B33-CA12D02D18A8}"/>
    <hyperlink ref="E125" location="'Справка'!A1265" display="Подробнее" xr:uid="{EB5DB9C0-C69B-47CE-B08B-A83703946036}"/>
    <hyperlink ref="E126" location="'Справка'!A1270" display="Подробнее" xr:uid="{F893E2F0-EF3E-476F-B769-433A9AAE8F99}"/>
    <hyperlink ref="E127" location="'Справка'!A1277" display="Подробнее" xr:uid="{D9DE1A7B-27B0-4455-AFB1-777F8BAA7C5B}"/>
    <hyperlink ref="E128" location="'Справка'!A1283" display="Подробнее" xr:uid="{715C03BF-B6D6-459B-9F1C-4084B49046BB}"/>
    <hyperlink ref="E129" location="'Справка'!A1288" display="Подробнее" xr:uid="{7F633F3C-1FC6-4F89-BF06-CC676EB105EE}"/>
    <hyperlink ref="E130" location="'Справка'!A1294" display="Подробнее" xr:uid="{2AEB96E8-FC14-4F74-9087-7BD2FE89ACD0}"/>
    <hyperlink ref="E131" location="'Справка'!A1300" display="Подробнее" xr:uid="{659C74E4-1881-46CB-9F63-252846550AB5}"/>
    <hyperlink ref="E132" location="'Справка'!A1305" display="Подробнее" xr:uid="{C25AD0DC-A06B-4B10-8BF7-19962B9E4029}"/>
    <hyperlink ref="E133" location="'Справка'!A1312" display="Подробнее" xr:uid="{6B8275AA-287C-461D-B2DF-526E145F67C3}"/>
    <hyperlink ref="E134" location="'Справка'!A1317" display="Подробнее" xr:uid="{F848B468-2E43-4373-872F-C5C7B6806FEA}"/>
    <hyperlink ref="E135" location="'Справка'!A1322" display="Подробнее" xr:uid="{AE09D6D0-25B4-47DE-8B9F-0A2CCF4FEEE3}"/>
    <hyperlink ref="E136" location="'Справка'!A1327" display="Подробнее" xr:uid="{D2CC1CCE-BA9A-4504-97B2-ABC6B721845B}"/>
    <hyperlink ref="E137" location="'Справка'!A1332" display="Подробнее" xr:uid="{7F49161A-38ED-4CAB-8E51-D89AA32CBD9C}"/>
    <hyperlink ref="E138" location="'Справка'!A1337" display="Подробнее" xr:uid="{96BA8C3D-6F07-4D24-B552-CB76BB6FE381}"/>
    <hyperlink ref="E139" location="'Справка'!A1342" display="Подробнее" xr:uid="{6F4944C1-3631-4498-8ABB-F4103A0CFFC2}"/>
    <hyperlink ref="E140" location="'Справка'!A1349" display="Подробнее" xr:uid="{A60CCF5F-12AB-4994-A55C-B8411777C922}"/>
    <hyperlink ref="E141" location="'Справка'!A1352" display="Подробнее" xr:uid="{8D2636A2-96CA-4595-A9FD-8FD9D8F6AAF9}"/>
    <hyperlink ref="E142" location="'Справка'!A1355" display="Подробнее" xr:uid="{D6F5A910-1062-46AB-9520-22D03401C60F}"/>
    <hyperlink ref="M19" location="'Справка'!A1479" display="Подробнее" xr:uid="{A7F5AFFA-1310-4050-8A83-7C1995897C0F}"/>
    <hyperlink ref="M20" location="'Справка'!A1485" display="Подробнее" xr:uid="{A703862A-746D-4E83-BA5C-316CE8D49158}"/>
    <hyperlink ref="M21" location="'Справка'!A1491" display="Подробнее" xr:uid="{9730D512-7898-43E6-A118-AFEB2402EA68}"/>
    <hyperlink ref="M22" location="'Справка'!A1497" display="Подробнее" xr:uid="{8460CC05-261F-4420-A040-21F51965FA4F}"/>
    <hyperlink ref="M23" location="'Справка'!A1502" display="Подробнее" xr:uid="{504C7A08-7229-4583-81C2-072501C7C861}"/>
    <hyperlink ref="M27" location="'Справка'!A1440" display="Подробнее" xr:uid="{BF2611A2-B0F2-4A7F-9E33-D7E99F16E187}"/>
    <hyperlink ref="M28" location="'Справка'!A1446" display="Подробнее" xr:uid="{6865BF3E-2CEC-4E66-B77B-7C0EF5C098DE}"/>
    <hyperlink ref="M29" location="'Справка'!A1452" display="Подробнее" xr:uid="{70F3A553-1E46-4D91-87E7-00EDAD222B58}"/>
    <hyperlink ref="M30" location="'Справка'!A1459" display="Подробнее" xr:uid="{C4849C6E-73D2-4CB4-813C-95424297D875}"/>
    <hyperlink ref="M31" location="'Справка'!A1465" display="Подробнее" xr:uid="{6035816D-CB5E-4049-8999-1D165A76CC0E}"/>
    <hyperlink ref="M32" location="'Справка'!A1471" display="Подробнее" xr:uid="{986E60A2-42AF-4603-864D-9BD6882252BA}"/>
    <hyperlink ref="M33" location="'Справка'!A1475" display="Подробнее" xr:uid="{1D2EAF1E-ABE3-4653-A3CB-A616279318C5}"/>
    <hyperlink ref="H2" location="'Справка'!A597" display="Единицы измерения (Подробнее)" xr:uid="{FF50BE32-7F20-405E-B832-E36A0A538F90}"/>
    <hyperlink ref="H11" location="'Справка'!A608" display="Система знаков (Подробнее)" xr:uid="{6C63AC2A-8901-4435-AC91-E7D10AD78F0B}"/>
    <hyperlink ref="H17" location="'Справка'!A666" display="Материал арматуры (Подробнее)" xr:uid="{05D4FE11-40AD-4924-B5AF-CFD3CF7ECB7C}"/>
    <hyperlink ref="H25" location="'Справка'!A657" display="Материал бетона (Подробнее)" xr:uid="{6DEF55AB-8297-4079-A931-0287CE8928C9}"/>
    <hyperlink ref="H35" location="'Справка'!A674" display="Настройка расчетных профилей (Подробнее)" xr:uid="{B714B9AF-9FF6-4040-BCED-2374BC10DE00}"/>
    <hyperlink ref="AI58" location="'Справка'!A649" display="СП 35.13330.2011, таблица 7.21 (Подробнее)" xr:uid="{02B8F230-4F25-429A-A2B6-1BF1B5DB3642}"/>
    <hyperlink ref="H69" location="'Справка'!A616" display="Сочетания нагрузок (Подробнее)" xr:uid="{78CD2EB5-DE61-4B08-87BC-F538C2AC309E}"/>
    <hyperlink ref="M104" location="'Справка'!A1358" display="Подробнее" xr:uid="{800DE033-D11C-4F31-A658-19E1559071F2}"/>
    <hyperlink ref="M105" location="'Справка'!A1363" display="Подробнее" xr:uid="{AA203ED8-E6CA-4DCE-B921-E2F011EE4494}"/>
    <hyperlink ref="M106" location="'Справка'!A1368" display="Подробнее" xr:uid="{DCBF48C3-3675-40EB-AA5A-B24D034F0345}"/>
    <hyperlink ref="M107" location="'Справка'!A1377" display="Подробнее" xr:uid="{6456DCDD-D7AE-45AE-BA0F-3A25BACA32AE}"/>
    <hyperlink ref="M108" location="'Справка'!A1382" display="Подробнее" xr:uid="{1F0C873D-B556-4F27-88A2-8B5C6A68FFBD}"/>
    <hyperlink ref="M109" location="'Справка'!A1387" display="Подробнее" xr:uid="{85D151DF-3B8D-438D-A79C-73DC4E210298}"/>
    <hyperlink ref="M110" location="'Справка'!A1392" display="Подробнее" xr:uid="{716B87D7-39F4-4631-AC39-8AC455B694AA}"/>
    <hyperlink ref="M111" location="'Справка'!A1401" display="Подробнее" xr:uid="{C2EB49C7-5C53-4665-8934-A7ABB816D37B}"/>
    <hyperlink ref="M112" location="'Справка'!A1409" display="Подробнее" xr:uid="{88C24989-AB7C-4666-9D54-183F825E0FF2}"/>
    <hyperlink ref="M113" location="'Справка'!A1416" display="Подробнее" xr:uid="{BFB29555-DE02-43A2-8409-FB7E2D23F288}"/>
    <hyperlink ref="M114" location="'Справка'!A1421" display="Подробнее" xr:uid="{D9803F13-3D6C-4F40-95A9-9CF4EA712CD6}"/>
    <hyperlink ref="M115" location="'Справка'!A1426" display="Подробнее" xr:uid="{93A0C21C-7FD2-4A49-8BF8-2AEFEFC5A7D0}"/>
    <hyperlink ref="M116" location="'Справка'!A1431" display="Подробнее" xr:uid="{74F7ABCA-750A-4F64-8E4B-F48707630FD4}"/>
    <hyperlink ref="M117" location="'Справка'!A1436" display="Подробнее" xr:uid="{2DC9A332-6D95-4BED-B0F3-FCC55AFD7AA3}"/>
    <hyperlink ref="H102" location="'Справка'!A694" display="Настройки оформления схемы (Подробнее)" xr:uid="{7FB896F2-3BA5-46D3-A953-1888743CBD6C}"/>
    <hyperlink ref="P69" location="'Справка'!A642" display="Нагрузки для устойчивости (Подробнее)" xr:uid="{C17D4DF4-AE6E-4FFE-A866-26AB10005F14}"/>
    <hyperlink ref="X1" location="'Справка'!A688" display="Контрольные точки диаграмм (Подробнее)" xr:uid="{EF7A8768-7762-40F1-A9AF-72E577AD4B4B}"/>
  </hyperlinks>
  <pageMargins left="0.7" right="0.7" top="0.75" bottom="0.75" header="0.3" footer="0.3"/>
  <pageSetup paperSize="9"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F962B8-A69A-410E-922E-5A1A52437DA8}">
  <sheetPr codeName="Лист2">
    <pageSetUpPr fitToPage="1"/>
  </sheetPr>
  <dimension ref="A2:K128"/>
  <sheetViews>
    <sheetView workbookViewId="0"/>
  </sheetViews>
  <sheetFormatPr defaultRowHeight="15" customHeight="1" x14ac:dyDescent="0.2"/>
  <cols>
    <col min="1" max="11" width="17.7109375" style="1" customWidth="1"/>
    <col min="12" max="16384" width="9.140625" style="1"/>
  </cols>
  <sheetData>
    <row r="2" spans="1:11" s="60" customFormat="1" ht="21" customHeight="1" x14ac:dyDescent="0.2">
      <c r="A2" s="67" t="s">
        <v>1846</v>
      </c>
      <c r="B2" s="68"/>
      <c r="C2" s="68"/>
      <c r="D2" s="68"/>
      <c r="E2" s="68"/>
      <c r="F2" s="68"/>
      <c r="G2" s="68"/>
      <c r="H2" s="68"/>
      <c r="I2" s="68"/>
      <c r="J2" s="68"/>
      <c r="K2" s="68"/>
    </row>
    <row r="3" spans="1:11" ht="15" customHeight="1" x14ac:dyDescent="0.2">
      <c r="A3" s="4" t="s">
        <v>493</v>
      </c>
      <c r="B3" s="69" t="s">
        <v>494</v>
      </c>
      <c r="C3" s="69"/>
      <c r="D3" s="69"/>
      <c r="E3" s="69"/>
      <c r="F3" s="5"/>
      <c r="G3" s="5"/>
      <c r="H3" s="5"/>
      <c r="I3" s="5"/>
      <c r="J3" s="5"/>
      <c r="K3" s="5"/>
    </row>
    <row r="4" spans="1:11" ht="15" customHeight="1" x14ac:dyDescent="0.2">
      <c r="A4" s="6" t="s">
        <v>495</v>
      </c>
      <c r="B4" s="6" t="s">
        <v>1</v>
      </c>
      <c r="C4" s="6" t="s">
        <v>2</v>
      </c>
      <c r="D4" s="6" t="s">
        <v>3</v>
      </c>
      <c r="E4" s="7" t="s">
        <v>4</v>
      </c>
      <c r="F4" s="5"/>
      <c r="G4" s="5"/>
      <c r="H4" s="5"/>
      <c r="I4" s="5"/>
      <c r="J4" s="5"/>
      <c r="K4" s="5"/>
    </row>
    <row r="5" spans="1:11" ht="15" customHeight="1" x14ac:dyDescent="0.2">
      <c r="A5" s="8" t="s">
        <v>496</v>
      </c>
      <c r="B5" s="8" t="s">
        <v>497</v>
      </c>
      <c r="C5" s="8" t="s">
        <v>498</v>
      </c>
      <c r="D5" s="8" t="s">
        <v>499</v>
      </c>
      <c r="E5" s="9" t="s">
        <v>500</v>
      </c>
      <c r="F5" s="5"/>
      <c r="G5" s="5"/>
      <c r="H5" s="5"/>
      <c r="I5" s="5"/>
      <c r="J5" s="5"/>
      <c r="K5" s="5"/>
    </row>
    <row r="6" spans="1:11" ht="15" customHeight="1" x14ac:dyDescent="0.2">
      <c r="A6" s="5" t="s">
        <v>501</v>
      </c>
      <c r="B6" s="5" t="s">
        <v>502</v>
      </c>
      <c r="C6" s="13">
        <v>300</v>
      </c>
      <c r="D6" s="5" t="str">
        <f>INDEX(rngUnitSettings,MATCH("Length",INDEX(rngUnitSettings,,1),0),2)</f>
        <v>mm</v>
      </c>
      <c r="E6" s="10" t="s">
        <v>503</v>
      </c>
      <c r="F6" s="5"/>
      <c r="G6" s="5"/>
      <c r="H6" s="5"/>
      <c r="I6" s="5"/>
      <c r="J6" s="5"/>
      <c r="K6" s="5"/>
    </row>
    <row r="7" spans="1:11" ht="15" customHeight="1" x14ac:dyDescent="0.2">
      <c r="A7" s="5"/>
      <c r="B7" s="5"/>
      <c r="C7" s="5"/>
      <c r="D7" s="5"/>
      <c r="E7" s="5"/>
      <c r="F7" s="5"/>
      <c r="G7" s="5"/>
      <c r="H7" s="5"/>
      <c r="I7" s="5"/>
      <c r="J7" s="5"/>
      <c r="K7" s="5"/>
    </row>
    <row r="8" spans="1:11" ht="15" customHeight="1" x14ac:dyDescent="0.2">
      <c r="A8" s="4" t="s">
        <v>504</v>
      </c>
      <c r="B8" s="69" t="s">
        <v>505</v>
      </c>
      <c r="C8" s="69"/>
      <c r="D8" s="69"/>
      <c r="E8" s="69"/>
      <c r="F8" s="69"/>
      <c r="G8" s="69"/>
      <c r="H8" s="69"/>
      <c r="I8" s="5"/>
      <c r="J8" s="5"/>
      <c r="K8" s="5"/>
    </row>
    <row r="9" spans="1:11" ht="15" customHeight="1" x14ac:dyDescent="0.2">
      <c r="A9" s="6" t="s">
        <v>495</v>
      </c>
      <c r="B9" s="6" t="s">
        <v>506</v>
      </c>
      <c r="C9" s="6" t="s">
        <v>507</v>
      </c>
      <c r="D9" s="6" t="s">
        <v>502</v>
      </c>
      <c r="E9" s="6" t="s">
        <v>508</v>
      </c>
      <c r="F9" s="6" t="s">
        <v>509</v>
      </c>
      <c r="G9" s="6" t="s">
        <v>510</v>
      </c>
      <c r="H9" s="7" t="s">
        <v>4</v>
      </c>
      <c r="I9" s="5"/>
      <c r="J9" s="5"/>
      <c r="K9" s="5"/>
    </row>
    <row r="10" spans="1:11" ht="15" customHeight="1" x14ac:dyDescent="0.2">
      <c r="A10" s="8" t="s">
        <v>496</v>
      </c>
      <c r="B10" s="8" t="s">
        <v>497</v>
      </c>
      <c r="C10" s="8" t="s">
        <v>511</v>
      </c>
      <c r="D10" s="8" t="s">
        <v>512</v>
      </c>
      <c r="E10" s="8" t="s">
        <v>513</v>
      </c>
      <c r="F10" s="8" t="s">
        <v>514</v>
      </c>
      <c r="G10" s="8" t="s">
        <v>515</v>
      </c>
      <c r="H10" s="9" t="s">
        <v>500</v>
      </c>
      <c r="I10" s="5"/>
      <c r="J10" s="5"/>
      <c r="K10" s="5"/>
    </row>
    <row r="11" spans="1:11" ht="15" customHeight="1" x14ac:dyDescent="0.2">
      <c r="A11" s="11" t="s">
        <v>516</v>
      </c>
      <c r="B11" s="11" t="s">
        <v>517</v>
      </c>
      <c r="C11" s="11" t="str">
        <f>INDEX(rngUnitSettings,MATCH("Length",INDEX(rngUnitSettings,,1),0),2)</f>
        <v>mm</v>
      </c>
      <c r="D11" s="11" t="str">
        <f>INDEX(rngUnitSettings,MATCH("Length",INDEX(rngUnitSettings,,1),0),2)</f>
        <v>mm</v>
      </c>
      <c r="E11" s="11" t="s">
        <v>46</v>
      </c>
      <c r="F11" s="11" t="str">
        <f>INDEX(rngUnitSettings,MATCH("Length",INDEX(rngUnitSettings,,1),0),2)</f>
        <v>mm</v>
      </c>
      <c r="G11" s="11" t="str">
        <f>INDEX(rngUnitSettings,MATCH("Length",INDEX(rngUnitSettings,,1),0),2)</f>
        <v>mm</v>
      </c>
      <c r="H11" s="12"/>
      <c r="I11" s="5"/>
      <c r="J11" s="5"/>
      <c r="K11" s="5"/>
    </row>
    <row r="12" spans="1:11" ht="15" customHeight="1" x14ac:dyDescent="0.2">
      <c r="A12" s="5" t="s">
        <v>518</v>
      </c>
      <c r="B12" s="5" t="s">
        <v>519</v>
      </c>
      <c r="C12" s="13">
        <v>40</v>
      </c>
      <c r="D12" s="13">
        <v>20</v>
      </c>
      <c r="E12" s="13">
        <v>8</v>
      </c>
      <c r="F12" s="13">
        <v>0</v>
      </c>
      <c r="G12" s="13">
        <v>0</v>
      </c>
      <c r="H12" s="10" t="s">
        <v>520</v>
      </c>
      <c r="I12" s="5"/>
      <c r="J12" s="5"/>
      <c r="K12" s="5"/>
    </row>
    <row r="13" spans="1:11" ht="15" customHeight="1" x14ac:dyDescent="0.2">
      <c r="A13" s="5"/>
      <c r="B13" s="5"/>
      <c r="C13" s="5"/>
      <c r="D13" s="5"/>
      <c r="E13" s="5"/>
      <c r="F13" s="5"/>
      <c r="G13" s="5"/>
      <c r="H13" s="5"/>
      <c r="I13" s="5"/>
      <c r="J13" s="5"/>
      <c r="K13" s="5"/>
    </row>
    <row r="14" spans="1:11" ht="15" customHeight="1" x14ac:dyDescent="0.2">
      <c r="A14" s="4" t="s">
        <v>521</v>
      </c>
      <c r="B14" s="69" t="s">
        <v>522</v>
      </c>
      <c r="C14" s="69"/>
      <c r="D14" s="69"/>
      <c r="E14" s="69"/>
      <c r="F14" s="69"/>
      <c r="G14" s="69"/>
      <c r="H14" s="69"/>
      <c r="I14" s="69"/>
      <c r="J14" s="69"/>
      <c r="K14" s="69"/>
    </row>
    <row r="15" spans="1:11" ht="15" customHeight="1" x14ac:dyDescent="0.2">
      <c r="A15" s="6" t="s">
        <v>495</v>
      </c>
      <c r="B15" s="6" t="s">
        <v>506</v>
      </c>
      <c r="C15" s="6" t="s">
        <v>523</v>
      </c>
      <c r="D15" s="6" t="s">
        <v>524</v>
      </c>
      <c r="E15" s="6" t="s">
        <v>525</v>
      </c>
      <c r="F15" s="6" t="s">
        <v>526</v>
      </c>
      <c r="G15" s="6" t="s">
        <v>527</v>
      </c>
      <c r="H15" s="6" t="s">
        <v>528</v>
      </c>
      <c r="I15" s="6" t="s">
        <v>529</v>
      </c>
      <c r="J15" s="6" t="s">
        <v>530</v>
      </c>
      <c r="K15" s="7" t="s">
        <v>4</v>
      </c>
    </row>
    <row r="16" spans="1:11" ht="15" customHeight="1" x14ac:dyDescent="0.2">
      <c r="A16" s="8" t="s">
        <v>496</v>
      </c>
      <c r="B16" s="8" t="s">
        <v>497</v>
      </c>
      <c r="C16" s="8" t="s">
        <v>531</v>
      </c>
      <c r="D16" s="8" t="s">
        <v>532</v>
      </c>
      <c r="E16" s="8" t="s">
        <v>533</v>
      </c>
      <c r="F16" s="8" t="s">
        <v>534</v>
      </c>
      <c r="G16" s="8" t="s">
        <v>535</v>
      </c>
      <c r="H16" s="8" t="s">
        <v>536</v>
      </c>
      <c r="I16" s="8" t="s">
        <v>537</v>
      </c>
      <c r="J16" s="8" t="s">
        <v>538</v>
      </c>
      <c r="K16" s="9" t="s">
        <v>500</v>
      </c>
    </row>
    <row r="17" spans="1:11" ht="15" customHeight="1" x14ac:dyDescent="0.2">
      <c r="A17" s="11" t="s">
        <v>516</v>
      </c>
      <c r="B17" s="11" t="s">
        <v>517</v>
      </c>
      <c r="C17" s="11" t="str">
        <f>INDEX(rngUnitSettings,MATCH("Length",INDEX(rngUnitSettings,,1),0),2)</f>
        <v>mm</v>
      </c>
      <c r="D17" s="11" t="str">
        <f>INDEX(rngUnitSettings,MATCH("Length",INDEX(rngUnitSettings,,1),0),2)</f>
        <v>mm</v>
      </c>
      <c r="E17" s="11" t="s">
        <v>539</v>
      </c>
      <c r="F17" s="11" t="s">
        <v>539</v>
      </c>
      <c r="G17" s="11" t="str">
        <f>INDEX(rngUnitSettings,MATCH("Length",INDEX(rngUnitSettings,,1),0),2)</f>
        <v>mm</v>
      </c>
      <c r="H17" s="11" t="str">
        <f>INDEX(rngUnitSettings,MATCH("Length",INDEX(rngUnitSettings,,1),0),2)</f>
        <v>mm</v>
      </c>
      <c r="I17" s="11" t="s">
        <v>539</v>
      </c>
      <c r="J17" s="11" t="s">
        <v>539</v>
      </c>
      <c r="K17" s="12"/>
    </row>
    <row r="18" spans="1:11" ht="15" customHeight="1" x14ac:dyDescent="0.2">
      <c r="A18" s="5" t="s">
        <v>518</v>
      </c>
      <c r="B18" s="5" t="s">
        <v>519</v>
      </c>
      <c r="C18" s="13"/>
      <c r="D18" s="13">
        <v>0</v>
      </c>
      <c r="E18" s="13" t="s">
        <v>540</v>
      </c>
      <c r="F18" s="13" t="s">
        <v>541</v>
      </c>
      <c r="G18" s="13"/>
      <c r="H18" s="13">
        <v>0</v>
      </c>
      <c r="I18" s="13" t="s">
        <v>540</v>
      </c>
      <c r="J18" s="13" t="s">
        <v>541</v>
      </c>
      <c r="K18" s="10" t="s">
        <v>542</v>
      </c>
    </row>
    <row r="21" spans="1:11" s="60" customFormat="1" ht="21" customHeight="1" x14ac:dyDescent="0.2">
      <c r="A21" s="67" t="s">
        <v>1847</v>
      </c>
      <c r="B21" s="68"/>
      <c r="C21" s="68"/>
      <c r="D21" s="68"/>
      <c r="E21" s="68"/>
      <c r="F21" s="68"/>
      <c r="G21" s="68"/>
      <c r="H21" s="68"/>
      <c r="I21" s="68"/>
      <c r="J21" s="68"/>
      <c r="K21" s="68"/>
    </row>
    <row r="22" spans="1:11" ht="15" customHeight="1" x14ac:dyDescent="0.2">
      <c r="A22" s="4" t="s">
        <v>493</v>
      </c>
      <c r="B22" s="69" t="s">
        <v>494</v>
      </c>
      <c r="C22" s="69"/>
      <c r="D22" s="69"/>
      <c r="E22" s="69"/>
      <c r="F22" s="5"/>
      <c r="G22" s="5"/>
      <c r="H22" s="5"/>
      <c r="I22" s="5"/>
      <c r="J22" s="5"/>
      <c r="K22" s="5"/>
    </row>
    <row r="23" spans="1:11" ht="15" customHeight="1" x14ac:dyDescent="0.2">
      <c r="A23" s="6" t="s">
        <v>495</v>
      </c>
      <c r="B23" s="6" t="s">
        <v>1</v>
      </c>
      <c r="C23" s="6" t="s">
        <v>2</v>
      </c>
      <c r="D23" s="6" t="s">
        <v>3</v>
      </c>
      <c r="E23" s="7" t="s">
        <v>4</v>
      </c>
      <c r="F23" s="5"/>
      <c r="G23" s="5"/>
      <c r="H23" s="5"/>
      <c r="I23" s="5"/>
      <c r="J23" s="5"/>
      <c r="K23" s="5"/>
    </row>
    <row r="24" spans="1:11" ht="15" customHeight="1" x14ac:dyDescent="0.2">
      <c r="A24" s="8" t="s">
        <v>496</v>
      </c>
      <c r="B24" s="8" t="s">
        <v>497</v>
      </c>
      <c r="C24" s="8" t="s">
        <v>498</v>
      </c>
      <c r="D24" s="8" t="s">
        <v>499</v>
      </c>
      <c r="E24" s="9" t="s">
        <v>500</v>
      </c>
      <c r="F24" s="5"/>
      <c r="G24" s="5"/>
      <c r="H24" s="5"/>
      <c r="I24" s="5"/>
      <c r="J24" s="5"/>
      <c r="K24" s="5"/>
    </row>
    <row r="25" spans="1:11" ht="15" customHeight="1" x14ac:dyDescent="0.2">
      <c r="A25" s="5" t="s">
        <v>544</v>
      </c>
      <c r="B25" s="5" t="s">
        <v>545</v>
      </c>
      <c r="C25" s="13" t="s">
        <v>546</v>
      </c>
      <c r="D25" s="5" t="s">
        <v>539</v>
      </c>
      <c r="E25" s="10" t="s">
        <v>547</v>
      </c>
      <c r="F25" s="5"/>
      <c r="G25" s="5"/>
      <c r="H25" s="5"/>
      <c r="I25" s="5"/>
      <c r="J25" s="5"/>
      <c r="K25" s="5"/>
    </row>
    <row r="26" spans="1:11" ht="15" customHeight="1" x14ac:dyDescent="0.2">
      <c r="A26" s="5" t="s">
        <v>548</v>
      </c>
      <c r="B26" s="5" t="s">
        <v>549</v>
      </c>
      <c r="C26" s="13">
        <v>550</v>
      </c>
      <c r="D26" s="5" t="str">
        <f>INDEX(rngUnitSettings,MATCH("Length",INDEX(rngUnitSettings,,1),0),2)</f>
        <v>mm</v>
      </c>
      <c r="E26" s="10" t="s">
        <v>550</v>
      </c>
      <c r="F26" s="5"/>
      <c r="G26" s="5"/>
      <c r="H26" s="5"/>
      <c r="I26" s="5"/>
      <c r="J26" s="5"/>
      <c r="K26" s="5"/>
    </row>
    <row r="27" spans="1:11" ht="15" customHeight="1" x14ac:dyDescent="0.2">
      <c r="A27" s="5" t="s">
        <v>551</v>
      </c>
      <c r="B27" s="5" t="s">
        <v>552</v>
      </c>
      <c r="C27" s="13">
        <v>250</v>
      </c>
      <c r="D27" s="5" t="str">
        <f>INDEX(rngUnitSettings,MATCH("Length",INDEX(rngUnitSettings,,1),0),2)</f>
        <v>mm</v>
      </c>
      <c r="E27" s="10" t="s">
        <v>553</v>
      </c>
      <c r="F27" s="5"/>
      <c r="G27" s="5"/>
      <c r="H27" s="5"/>
      <c r="I27" s="5"/>
      <c r="J27" s="5"/>
      <c r="K27" s="5"/>
    </row>
    <row r="28" spans="1:11" ht="15" customHeight="1" x14ac:dyDescent="0.2">
      <c r="A28" s="5" t="s">
        <v>554</v>
      </c>
      <c r="B28" s="5" t="s">
        <v>555</v>
      </c>
      <c r="C28" s="13">
        <v>250</v>
      </c>
      <c r="D28" s="5" t="str">
        <f>INDEX(rngUnitSettings,MATCH("Length",INDEX(rngUnitSettings,,1),0),2)</f>
        <v>mm</v>
      </c>
      <c r="E28" s="10" t="s">
        <v>556</v>
      </c>
      <c r="F28" s="5"/>
      <c r="G28" s="5"/>
      <c r="H28" s="5"/>
      <c r="I28" s="5"/>
      <c r="J28" s="5"/>
      <c r="K28" s="5"/>
    </row>
    <row r="29" spans="1:11" ht="15" customHeight="1" x14ac:dyDescent="0.2">
      <c r="A29" s="5" t="s">
        <v>557</v>
      </c>
      <c r="B29" s="5" t="s">
        <v>558</v>
      </c>
      <c r="C29" s="13">
        <v>600</v>
      </c>
      <c r="D29" s="5" t="str">
        <f>INDEX(rngUnitSettings,MATCH("Length",INDEX(rngUnitSettings,,1),0),2)</f>
        <v>mm</v>
      </c>
      <c r="E29" s="10" t="s">
        <v>559</v>
      </c>
      <c r="F29" s="5"/>
      <c r="G29" s="5"/>
      <c r="H29" s="5"/>
      <c r="I29" s="5"/>
      <c r="J29" s="5"/>
      <c r="K29" s="5"/>
    </row>
    <row r="30" spans="1:11" ht="15" customHeight="1" x14ac:dyDescent="0.2">
      <c r="A30" s="5" t="s">
        <v>560</v>
      </c>
      <c r="B30" s="5" t="s">
        <v>561</v>
      </c>
      <c r="C30" s="13">
        <v>0</v>
      </c>
      <c r="D30" s="5" t="str">
        <f>INDEX(rngUnitSettings,MATCH("Length",INDEX(rngUnitSettings,,1),0),2)</f>
        <v>mm</v>
      </c>
      <c r="E30" s="10" t="s">
        <v>562</v>
      </c>
      <c r="F30" s="5"/>
      <c r="G30" s="5"/>
      <c r="H30" s="5"/>
      <c r="I30" s="5"/>
      <c r="J30" s="5"/>
      <c r="K30" s="5"/>
    </row>
    <row r="31" spans="1:11" ht="15" customHeight="1" x14ac:dyDescent="0.2">
      <c r="A31" s="5"/>
      <c r="B31" s="5"/>
      <c r="C31" s="5"/>
      <c r="D31" s="5"/>
      <c r="E31" s="5"/>
      <c r="F31" s="5"/>
      <c r="G31" s="5"/>
      <c r="H31" s="5"/>
      <c r="I31" s="5"/>
      <c r="J31" s="5"/>
      <c r="K31" s="5"/>
    </row>
    <row r="32" spans="1:11" ht="15" customHeight="1" x14ac:dyDescent="0.2">
      <c r="A32" s="4" t="s">
        <v>504</v>
      </c>
      <c r="B32" s="69" t="s">
        <v>505</v>
      </c>
      <c r="C32" s="69"/>
      <c r="D32" s="69"/>
      <c r="E32" s="69"/>
      <c r="F32" s="69"/>
      <c r="G32" s="69"/>
      <c r="H32" s="69"/>
      <c r="I32" s="5"/>
      <c r="J32" s="5"/>
      <c r="K32" s="5"/>
    </row>
    <row r="33" spans="1:11" ht="15" customHeight="1" x14ac:dyDescent="0.2">
      <c r="A33" s="6" t="s">
        <v>495</v>
      </c>
      <c r="B33" s="6" t="s">
        <v>506</v>
      </c>
      <c r="C33" s="6" t="s">
        <v>507</v>
      </c>
      <c r="D33" s="6" t="s">
        <v>502</v>
      </c>
      <c r="E33" s="6" t="s">
        <v>508</v>
      </c>
      <c r="F33" s="6" t="s">
        <v>509</v>
      </c>
      <c r="G33" s="6" t="s">
        <v>510</v>
      </c>
      <c r="H33" s="7" t="s">
        <v>4</v>
      </c>
      <c r="I33" s="5"/>
      <c r="J33" s="5"/>
      <c r="K33" s="5"/>
    </row>
    <row r="34" spans="1:11" ht="15" customHeight="1" x14ac:dyDescent="0.2">
      <c r="A34" s="8" t="s">
        <v>496</v>
      </c>
      <c r="B34" s="8" t="s">
        <v>497</v>
      </c>
      <c r="C34" s="8" t="s">
        <v>511</v>
      </c>
      <c r="D34" s="8" t="s">
        <v>512</v>
      </c>
      <c r="E34" s="8" t="s">
        <v>513</v>
      </c>
      <c r="F34" s="8" t="s">
        <v>514</v>
      </c>
      <c r="G34" s="8" t="s">
        <v>515</v>
      </c>
      <c r="H34" s="9" t="s">
        <v>500</v>
      </c>
      <c r="I34" s="5"/>
      <c r="J34" s="5"/>
      <c r="K34" s="5"/>
    </row>
    <row r="35" spans="1:11" ht="15" customHeight="1" x14ac:dyDescent="0.2">
      <c r="A35" s="11" t="s">
        <v>516</v>
      </c>
      <c r="B35" s="11" t="s">
        <v>517</v>
      </c>
      <c r="C35" s="11" t="str">
        <f>INDEX(rngUnitSettings,MATCH("Length",INDEX(rngUnitSettings,,1),0),2)</f>
        <v>mm</v>
      </c>
      <c r="D35" s="11" t="str">
        <f>INDEX(rngUnitSettings,MATCH("Length",INDEX(rngUnitSettings,,1),0),2)</f>
        <v>mm</v>
      </c>
      <c r="E35" s="11" t="s">
        <v>46</v>
      </c>
      <c r="F35" s="11" t="str">
        <f>INDEX(rngUnitSettings,MATCH("Length",INDEX(rngUnitSettings,,1),0),2)</f>
        <v>mm</v>
      </c>
      <c r="G35" s="11" t="str">
        <f>INDEX(rngUnitSettings,MATCH("Length",INDEX(rngUnitSettings,,1),0),2)</f>
        <v>mm</v>
      </c>
      <c r="H35" s="12"/>
      <c r="I35" s="5"/>
      <c r="J35" s="5"/>
      <c r="K35" s="5"/>
    </row>
    <row r="36" spans="1:11" ht="15" customHeight="1" x14ac:dyDescent="0.2">
      <c r="A36" s="5" t="s">
        <v>563</v>
      </c>
      <c r="B36" s="5" t="s">
        <v>564</v>
      </c>
      <c r="C36" s="13">
        <v>40</v>
      </c>
      <c r="D36" s="13">
        <v>32</v>
      </c>
      <c r="E36" s="13">
        <v>2</v>
      </c>
      <c r="F36" s="13">
        <v>80</v>
      </c>
      <c r="G36" s="13">
        <v>80</v>
      </c>
      <c r="H36" s="10" t="s">
        <v>565</v>
      </c>
      <c r="I36" s="5"/>
      <c r="J36" s="5"/>
      <c r="K36" s="5"/>
    </row>
    <row r="37" spans="1:11" ht="15" customHeight="1" x14ac:dyDescent="0.2">
      <c r="A37" s="5" t="s">
        <v>566</v>
      </c>
      <c r="B37" s="5" t="s">
        <v>567</v>
      </c>
      <c r="C37" s="13">
        <v>40</v>
      </c>
      <c r="D37" s="13">
        <v>32</v>
      </c>
      <c r="E37" s="13">
        <v>2</v>
      </c>
      <c r="F37" s="13">
        <v>80</v>
      </c>
      <c r="G37" s="13">
        <v>80</v>
      </c>
      <c r="H37" s="10" t="s">
        <v>568</v>
      </c>
      <c r="I37" s="5"/>
      <c r="J37" s="5"/>
      <c r="K37" s="5"/>
    </row>
    <row r="38" spans="1:11" ht="15" customHeight="1" x14ac:dyDescent="0.2">
      <c r="A38" s="5" t="s">
        <v>569</v>
      </c>
      <c r="B38" s="5" t="s">
        <v>570</v>
      </c>
      <c r="C38" s="13">
        <v>40</v>
      </c>
      <c r="D38" s="13">
        <v>32</v>
      </c>
      <c r="E38" s="13">
        <v>5</v>
      </c>
      <c r="F38" s="13">
        <v>80</v>
      </c>
      <c r="G38" s="13">
        <v>80</v>
      </c>
      <c r="H38" s="10" t="s">
        <v>571</v>
      </c>
      <c r="I38" s="5"/>
      <c r="J38" s="5"/>
      <c r="K38" s="5"/>
    </row>
    <row r="39" spans="1:11" ht="15" customHeight="1" x14ac:dyDescent="0.2">
      <c r="A39" s="5" t="s">
        <v>572</v>
      </c>
      <c r="B39" s="5" t="s">
        <v>573</v>
      </c>
      <c r="C39" s="13">
        <v>40</v>
      </c>
      <c r="D39" s="13">
        <v>32</v>
      </c>
      <c r="E39" s="13">
        <v>5</v>
      </c>
      <c r="F39" s="13">
        <v>80</v>
      </c>
      <c r="G39" s="13">
        <v>80</v>
      </c>
      <c r="H39" s="10" t="s">
        <v>574</v>
      </c>
      <c r="I39" s="5"/>
      <c r="J39" s="5"/>
      <c r="K39" s="5"/>
    </row>
    <row r="40" spans="1:11" ht="15" customHeight="1" x14ac:dyDescent="0.2">
      <c r="A40" s="5" t="s">
        <v>575</v>
      </c>
      <c r="B40" s="5" t="s">
        <v>576</v>
      </c>
      <c r="C40" s="13">
        <v>40</v>
      </c>
      <c r="D40" s="13">
        <v>32</v>
      </c>
      <c r="E40" s="13">
        <v>5</v>
      </c>
      <c r="F40" s="13">
        <v>80</v>
      </c>
      <c r="G40" s="13">
        <v>80</v>
      </c>
      <c r="H40" s="10" t="s">
        <v>577</v>
      </c>
      <c r="I40" s="5"/>
      <c r="J40" s="5"/>
      <c r="K40" s="5"/>
    </row>
    <row r="41" spans="1:11" ht="15" customHeight="1" x14ac:dyDescent="0.2">
      <c r="A41" s="5" t="s">
        <v>578</v>
      </c>
      <c r="B41" s="5" t="s">
        <v>579</v>
      </c>
      <c r="C41" s="13">
        <v>40</v>
      </c>
      <c r="D41" s="13">
        <v>32</v>
      </c>
      <c r="E41" s="13">
        <v>5</v>
      </c>
      <c r="F41" s="13">
        <v>80</v>
      </c>
      <c r="G41" s="13">
        <v>80</v>
      </c>
      <c r="H41" s="10" t="s">
        <v>580</v>
      </c>
      <c r="I41" s="5"/>
      <c r="J41" s="5"/>
      <c r="K41" s="5"/>
    </row>
    <row r="42" spans="1:11" ht="15" customHeight="1" x14ac:dyDescent="0.2">
      <c r="A42" s="5" t="s">
        <v>581</v>
      </c>
      <c r="B42" s="5" t="s">
        <v>582</v>
      </c>
      <c r="C42" s="13">
        <v>40</v>
      </c>
      <c r="D42" s="13">
        <v>32</v>
      </c>
      <c r="E42" s="13">
        <v>2</v>
      </c>
      <c r="F42" s="13">
        <v>80</v>
      </c>
      <c r="G42" s="13">
        <v>80</v>
      </c>
      <c r="H42" s="10" t="s">
        <v>583</v>
      </c>
      <c r="I42" s="5"/>
      <c r="J42" s="5"/>
      <c r="K42" s="5"/>
    </row>
    <row r="43" spans="1:11" ht="15" customHeight="1" x14ac:dyDescent="0.2">
      <c r="A43" s="5" t="s">
        <v>584</v>
      </c>
      <c r="B43" s="5" t="s">
        <v>585</v>
      </c>
      <c r="C43" s="13">
        <v>40</v>
      </c>
      <c r="D43" s="13">
        <v>32</v>
      </c>
      <c r="E43" s="13">
        <v>2</v>
      </c>
      <c r="F43" s="13">
        <v>80</v>
      </c>
      <c r="G43" s="13">
        <v>80</v>
      </c>
      <c r="H43" s="10" t="s">
        <v>586</v>
      </c>
      <c r="I43" s="5"/>
      <c r="J43" s="5"/>
      <c r="K43" s="5"/>
    </row>
    <row r="44" spans="1:11" ht="15" customHeight="1" x14ac:dyDescent="0.2">
      <c r="A44" s="5"/>
      <c r="B44" s="5"/>
      <c r="C44" s="5"/>
      <c r="D44" s="5"/>
      <c r="E44" s="5"/>
      <c r="F44" s="5"/>
      <c r="G44" s="5"/>
      <c r="H44" s="5"/>
      <c r="I44" s="5"/>
      <c r="J44" s="5"/>
      <c r="K44" s="5"/>
    </row>
    <row r="45" spans="1:11" ht="15" customHeight="1" x14ac:dyDescent="0.2">
      <c r="A45" s="4" t="s">
        <v>521</v>
      </c>
      <c r="B45" s="69" t="s">
        <v>522</v>
      </c>
      <c r="C45" s="69"/>
      <c r="D45" s="69"/>
      <c r="E45" s="69"/>
      <c r="F45" s="69"/>
      <c r="G45" s="69"/>
      <c r="H45" s="69"/>
      <c r="I45" s="69"/>
      <c r="J45" s="69"/>
      <c r="K45" s="69"/>
    </row>
    <row r="46" spans="1:11" ht="15" customHeight="1" x14ac:dyDescent="0.2">
      <c r="A46" s="6" t="s">
        <v>495</v>
      </c>
      <c r="B46" s="6" t="s">
        <v>506</v>
      </c>
      <c r="C46" s="6" t="s">
        <v>523</v>
      </c>
      <c r="D46" s="6" t="s">
        <v>524</v>
      </c>
      <c r="E46" s="6" t="s">
        <v>525</v>
      </c>
      <c r="F46" s="6" t="s">
        <v>526</v>
      </c>
      <c r="G46" s="6" t="s">
        <v>527</v>
      </c>
      <c r="H46" s="6" t="s">
        <v>528</v>
      </c>
      <c r="I46" s="6" t="s">
        <v>529</v>
      </c>
      <c r="J46" s="6" t="s">
        <v>530</v>
      </c>
      <c r="K46" s="7" t="s">
        <v>4</v>
      </c>
    </row>
    <row r="47" spans="1:11" ht="15" customHeight="1" x14ac:dyDescent="0.2">
      <c r="A47" s="8" t="s">
        <v>496</v>
      </c>
      <c r="B47" s="8" t="s">
        <v>497</v>
      </c>
      <c r="C47" s="8" t="s">
        <v>531</v>
      </c>
      <c r="D47" s="8" t="s">
        <v>532</v>
      </c>
      <c r="E47" s="8" t="s">
        <v>533</v>
      </c>
      <c r="F47" s="8" t="s">
        <v>534</v>
      </c>
      <c r="G47" s="8" t="s">
        <v>535</v>
      </c>
      <c r="H47" s="8" t="s">
        <v>536</v>
      </c>
      <c r="I47" s="8" t="s">
        <v>537</v>
      </c>
      <c r="J47" s="8" t="s">
        <v>538</v>
      </c>
      <c r="K47" s="9" t="s">
        <v>500</v>
      </c>
    </row>
    <row r="48" spans="1:11" ht="15" customHeight="1" x14ac:dyDescent="0.2">
      <c r="A48" s="11" t="s">
        <v>516</v>
      </c>
      <c r="B48" s="11" t="s">
        <v>517</v>
      </c>
      <c r="C48" s="11" t="str">
        <f>INDEX(rngUnitSettings,MATCH("Length",INDEX(rngUnitSettings,,1),0),2)</f>
        <v>mm</v>
      </c>
      <c r="D48" s="11" t="str">
        <f>INDEX(rngUnitSettings,MATCH("Length",INDEX(rngUnitSettings,,1),0),2)</f>
        <v>mm</v>
      </c>
      <c r="E48" s="11" t="s">
        <v>539</v>
      </c>
      <c r="F48" s="11" t="s">
        <v>539</v>
      </c>
      <c r="G48" s="11" t="str">
        <f>INDEX(rngUnitSettings,MATCH("Length",INDEX(rngUnitSettings,,1),0),2)</f>
        <v>mm</v>
      </c>
      <c r="H48" s="11" t="str">
        <f>INDEX(rngUnitSettings,MATCH("Length",INDEX(rngUnitSettings,,1),0),2)</f>
        <v>mm</v>
      </c>
      <c r="I48" s="11" t="s">
        <v>539</v>
      </c>
      <c r="J48" s="11" t="s">
        <v>539</v>
      </c>
      <c r="K48" s="12"/>
    </row>
    <row r="49" spans="1:11" ht="15" customHeight="1" x14ac:dyDescent="0.2">
      <c r="A49" s="5" t="s">
        <v>563</v>
      </c>
      <c r="B49" s="5" t="s">
        <v>564</v>
      </c>
      <c r="C49" s="13"/>
      <c r="D49" s="13">
        <v>0</v>
      </c>
      <c r="E49" s="13" t="s">
        <v>540</v>
      </c>
      <c r="F49" s="13" t="s">
        <v>541</v>
      </c>
      <c r="G49" s="13"/>
      <c r="H49" s="13">
        <v>0</v>
      </c>
      <c r="I49" s="13" t="s">
        <v>540</v>
      </c>
      <c r="J49" s="13" t="s">
        <v>541</v>
      </c>
      <c r="K49" s="10" t="s">
        <v>542</v>
      </c>
    </row>
    <row r="50" spans="1:11" ht="15" customHeight="1" x14ac:dyDescent="0.2">
      <c r="A50" s="5" t="s">
        <v>566</v>
      </c>
      <c r="B50" s="5" t="s">
        <v>567</v>
      </c>
      <c r="C50" s="13"/>
      <c r="D50" s="13">
        <v>0</v>
      </c>
      <c r="E50" s="13" t="s">
        <v>540</v>
      </c>
      <c r="F50" s="13" t="s">
        <v>541</v>
      </c>
      <c r="G50" s="13"/>
      <c r="H50" s="13">
        <v>0</v>
      </c>
      <c r="I50" s="13" t="s">
        <v>540</v>
      </c>
      <c r="J50" s="13" t="s">
        <v>541</v>
      </c>
      <c r="K50" s="10" t="s">
        <v>587</v>
      </c>
    </row>
    <row r="51" spans="1:11" ht="15" customHeight="1" x14ac:dyDescent="0.2">
      <c r="A51" s="5" t="s">
        <v>569</v>
      </c>
      <c r="B51" s="5" t="s">
        <v>570</v>
      </c>
      <c r="C51" s="13"/>
      <c r="D51" s="13">
        <v>0</v>
      </c>
      <c r="E51" s="13" t="s">
        <v>540</v>
      </c>
      <c r="F51" s="13" t="s">
        <v>541</v>
      </c>
      <c r="G51" s="13"/>
      <c r="H51" s="13">
        <v>0</v>
      </c>
      <c r="I51" s="13" t="s">
        <v>540</v>
      </c>
      <c r="J51" s="13" t="s">
        <v>541</v>
      </c>
      <c r="K51" s="10" t="s">
        <v>588</v>
      </c>
    </row>
    <row r="52" spans="1:11" ht="15" customHeight="1" x14ac:dyDescent="0.2">
      <c r="A52" s="5" t="s">
        <v>572</v>
      </c>
      <c r="B52" s="5" t="s">
        <v>573</v>
      </c>
      <c r="C52" s="13"/>
      <c r="D52" s="13">
        <v>0</v>
      </c>
      <c r="E52" s="13" t="s">
        <v>540</v>
      </c>
      <c r="F52" s="13" t="s">
        <v>541</v>
      </c>
      <c r="G52" s="13"/>
      <c r="H52" s="13">
        <v>0</v>
      </c>
      <c r="I52" s="13" t="s">
        <v>540</v>
      </c>
      <c r="J52" s="13" t="s">
        <v>541</v>
      </c>
      <c r="K52" s="10" t="s">
        <v>589</v>
      </c>
    </row>
    <row r="53" spans="1:11" ht="15" customHeight="1" x14ac:dyDescent="0.2">
      <c r="A53" s="5" t="s">
        <v>575</v>
      </c>
      <c r="B53" s="5" t="s">
        <v>576</v>
      </c>
      <c r="C53" s="13"/>
      <c r="D53" s="13">
        <v>0</v>
      </c>
      <c r="E53" s="13" t="s">
        <v>540</v>
      </c>
      <c r="F53" s="13" t="s">
        <v>541</v>
      </c>
      <c r="G53" s="13"/>
      <c r="H53" s="13">
        <v>0</v>
      </c>
      <c r="I53" s="13" t="s">
        <v>540</v>
      </c>
      <c r="J53" s="13" t="s">
        <v>541</v>
      </c>
      <c r="K53" s="10" t="s">
        <v>542</v>
      </c>
    </row>
    <row r="54" spans="1:11" ht="15" customHeight="1" x14ac:dyDescent="0.2">
      <c r="A54" s="5" t="s">
        <v>578</v>
      </c>
      <c r="B54" s="5" t="s">
        <v>579</v>
      </c>
      <c r="C54" s="13"/>
      <c r="D54" s="13">
        <v>0</v>
      </c>
      <c r="E54" s="13" t="s">
        <v>540</v>
      </c>
      <c r="F54" s="13" t="s">
        <v>541</v>
      </c>
      <c r="G54" s="13"/>
      <c r="H54" s="13">
        <v>0</v>
      </c>
      <c r="I54" s="13" t="s">
        <v>540</v>
      </c>
      <c r="J54" s="13" t="s">
        <v>541</v>
      </c>
      <c r="K54" s="10" t="s">
        <v>587</v>
      </c>
    </row>
    <row r="55" spans="1:11" ht="15" customHeight="1" x14ac:dyDescent="0.2">
      <c r="A55" s="5" t="s">
        <v>581</v>
      </c>
      <c r="B55" s="5" t="s">
        <v>582</v>
      </c>
      <c r="C55" s="13"/>
      <c r="D55" s="13">
        <v>0</v>
      </c>
      <c r="E55" s="13" t="s">
        <v>540</v>
      </c>
      <c r="F55" s="13" t="s">
        <v>541</v>
      </c>
      <c r="G55" s="13"/>
      <c r="H55" s="13">
        <v>0</v>
      </c>
      <c r="I55" s="13" t="s">
        <v>540</v>
      </c>
      <c r="J55" s="13" t="s">
        <v>541</v>
      </c>
      <c r="K55" s="10" t="s">
        <v>588</v>
      </c>
    </row>
    <row r="56" spans="1:11" ht="15" customHeight="1" x14ac:dyDescent="0.2">
      <c r="A56" s="5" t="s">
        <v>584</v>
      </c>
      <c r="B56" s="5" t="s">
        <v>585</v>
      </c>
      <c r="C56" s="13"/>
      <c r="D56" s="13">
        <v>0</v>
      </c>
      <c r="E56" s="13" t="s">
        <v>540</v>
      </c>
      <c r="F56" s="13" t="s">
        <v>541</v>
      </c>
      <c r="G56" s="13"/>
      <c r="H56" s="13">
        <v>0</v>
      </c>
      <c r="I56" s="13" t="s">
        <v>540</v>
      </c>
      <c r="J56" s="13" t="s">
        <v>541</v>
      </c>
      <c r="K56" s="10" t="s">
        <v>589</v>
      </c>
    </row>
    <row r="59" spans="1:11" s="60" customFormat="1" ht="21" customHeight="1" x14ac:dyDescent="0.2">
      <c r="A59" s="67" t="s">
        <v>1848</v>
      </c>
      <c r="B59" s="68"/>
      <c r="C59" s="68"/>
      <c r="D59" s="68"/>
      <c r="E59" s="68"/>
      <c r="F59" s="68"/>
      <c r="G59" s="68"/>
      <c r="H59" s="68"/>
      <c r="I59" s="68"/>
      <c r="J59" s="68"/>
      <c r="K59" s="68"/>
    </row>
    <row r="60" spans="1:11" ht="15" customHeight="1" x14ac:dyDescent="0.2">
      <c r="A60" s="4" t="s">
        <v>493</v>
      </c>
      <c r="B60" s="69" t="s">
        <v>494</v>
      </c>
      <c r="C60" s="69"/>
      <c r="D60" s="69"/>
      <c r="E60" s="69"/>
      <c r="F60" s="5"/>
      <c r="G60" s="5"/>
      <c r="H60" s="5"/>
      <c r="I60" s="5"/>
      <c r="J60" s="5"/>
      <c r="K60" s="5"/>
    </row>
    <row r="61" spans="1:11" ht="15" customHeight="1" x14ac:dyDescent="0.2">
      <c r="A61" s="6" t="s">
        <v>495</v>
      </c>
      <c r="B61" s="6" t="s">
        <v>1</v>
      </c>
      <c r="C61" s="6" t="s">
        <v>2</v>
      </c>
      <c r="D61" s="6" t="s">
        <v>3</v>
      </c>
      <c r="E61" s="7" t="s">
        <v>4</v>
      </c>
      <c r="F61" s="5"/>
      <c r="G61" s="5"/>
      <c r="H61" s="5"/>
      <c r="I61" s="5"/>
      <c r="J61" s="5"/>
      <c r="K61" s="5"/>
    </row>
    <row r="62" spans="1:11" ht="15" customHeight="1" x14ac:dyDescent="0.2">
      <c r="A62" s="8" t="s">
        <v>496</v>
      </c>
      <c r="B62" s="8" t="s">
        <v>497</v>
      </c>
      <c r="C62" s="8" t="s">
        <v>498</v>
      </c>
      <c r="D62" s="8" t="s">
        <v>499</v>
      </c>
      <c r="E62" s="9" t="s">
        <v>500</v>
      </c>
      <c r="F62" s="5"/>
      <c r="G62" s="5"/>
      <c r="H62" s="5"/>
      <c r="I62" s="5"/>
      <c r="J62" s="5"/>
      <c r="K62" s="5"/>
    </row>
    <row r="63" spans="1:11" ht="15" customHeight="1" x14ac:dyDescent="0.2">
      <c r="A63" s="5" t="s">
        <v>591</v>
      </c>
      <c r="B63" s="5" t="s">
        <v>592</v>
      </c>
      <c r="C63" s="13">
        <v>800</v>
      </c>
      <c r="D63" s="5" t="str">
        <f t="shared" ref="D63:D70" si="0">INDEX(rngUnitSettings,MATCH("Length",INDEX(rngUnitSettings,,1),0),2)</f>
        <v>mm</v>
      </c>
      <c r="E63" s="10" t="s">
        <v>593</v>
      </c>
      <c r="F63" s="5"/>
      <c r="G63" s="5"/>
      <c r="H63" s="5"/>
      <c r="I63" s="5"/>
      <c r="J63" s="5"/>
      <c r="K63" s="5"/>
    </row>
    <row r="64" spans="1:11" ht="15" customHeight="1" x14ac:dyDescent="0.2">
      <c r="A64" s="5" t="s">
        <v>594</v>
      </c>
      <c r="B64" s="5" t="s">
        <v>595</v>
      </c>
      <c r="C64" s="13">
        <v>250</v>
      </c>
      <c r="D64" s="5" t="str">
        <f t="shared" si="0"/>
        <v>mm</v>
      </c>
      <c r="E64" s="10" t="s">
        <v>596</v>
      </c>
      <c r="F64" s="5"/>
      <c r="G64" s="5"/>
      <c r="H64" s="5"/>
      <c r="I64" s="5"/>
      <c r="J64" s="5"/>
      <c r="K64" s="5"/>
    </row>
    <row r="65" spans="1:11" ht="15" customHeight="1" x14ac:dyDescent="0.2">
      <c r="A65" s="5" t="s">
        <v>597</v>
      </c>
      <c r="B65" s="5" t="s">
        <v>598</v>
      </c>
      <c r="C65" s="13">
        <v>0</v>
      </c>
      <c r="D65" s="5" t="str">
        <f t="shared" si="0"/>
        <v>mm</v>
      </c>
      <c r="E65" s="10" t="s">
        <v>599</v>
      </c>
      <c r="F65" s="5"/>
      <c r="G65" s="5"/>
      <c r="H65" s="5"/>
      <c r="I65" s="5"/>
      <c r="J65" s="5"/>
      <c r="K65" s="5"/>
    </row>
    <row r="66" spans="1:11" ht="15" customHeight="1" x14ac:dyDescent="0.2">
      <c r="A66" s="5" t="s">
        <v>600</v>
      </c>
      <c r="B66" s="5" t="s">
        <v>601</v>
      </c>
      <c r="C66" s="13">
        <v>40</v>
      </c>
      <c r="D66" s="5" t="str">
        <f t="shared" si="0"/>
        <v>mm</v>
      </c>
      <c r="E66" s="10" t="s">
        <v>602</v>
      </c>
      <c r="F66" s="5"/>
      <c r="G66" s="5"/>
      <c r="H66" s="5"/>
      <c r="I66" s="5"/>
      <c r="J66" s="5"/>
      <c r="K66" s="5"/>
    </row>
    <row r="67" spans="1:11" ht="15" customHeight="1" x14ac:dyDescent="0.2">
      <c r="A67" s="5" t="s">
        <v>603</v>
      </c>
      <c r="B67" s="5" t="s">
        <v>604</v>
      </c>
      <c r="C67" s="13">
        <v>0</v>
      </c>
      <c r="D67" s="5" t="str">
        <f t="shared" si="0"/>
        <v>mm</v>
      </c>
      <c r="E67" s="10" t="s">
        <v>605</v>
      </c>
      <c r="F67" s="5"/>
      <c r="G67" s="5"/>
      <c r="H67" s="5"/>
      <c r="I67" s="5"/>
      <c r="J67" s="5"/>
      <c r="K67" s="5"/>
    </row>
    <row r="68" spans="1:11" ht="15" customHeight="1" x14ac:dyDescent="0.2">
      <c r="A68" s="5" t="s">
        <v>606</v>
      </c>
      <c r="B68" s="5" t="s">
        <v>607</v>
      </c>
      <c r="C68" s="13">
        <v>150</v>
      </c>
      <c r="D68" s="5" t="str">
        <f t="shared" si="0"/>
        <v>mm</v>
      </c>
      <c r="E68" s="10" t="s">
        <v>599</v>
      </c>
      <c r="F68" s="5"/>
      <c r="G68" s="5"/>
      <c r="H68" s="5"/>
      <c r="I68" s="5"/>
      <c r="J68" s="5"/>
      <c r="K68" s="5"/>
    </row>
    <row r="69" spans="1:11" ht="15" customHeight="1" x14ac:dyDescent="0.2">
      <c r="A69" s="5" t="s">
        <v>608</v>
      </c>
      <c r="B69" s="5" t="s">
        <v>609</v>
      </c>
      <c r="C69" s="13">
        <v>40</v>
      </c>
      <c r="D69" s="5" t="str">
        <f t="shared" si="0"/>
        <v>mm</v>
      </c>
      <c r="E69" s="10" t="s">
        <v>602</v>
      </c>
      <c r="F69" s="5"/>
      <c r="G69" s="5"/>
      <c r="H69" s="5"/>
      <c r="I69" s="5"/>
      <c r="J69" s="5"/>
      <c r="K69" s="5"/>
    </row>
    <row r="70" spans="1:11" ht="15" customHeight="1" x14ac:dyDescent="0.2">
      <c r="A70" s="5" t="s">
        <v>610</v>
      </c>
      <c r="B70" s="5" t="s">
        <v>611</v>
      </c>
      <c r="C70" s="13">
        <v>80</v>
      </c>
      <c r="D70" s="5" t="str">
        <f t="shared" si="0"/>
        <v>mm</v>
      </c>
      <c r="E70" s="10" t="s">
        <v>605</v>
      </c>
      <c r="F70" s="5"/>
      <c r="G70" s="5"/>
      <c r="H70" s="5"/>
      <c r="I70" s="5"/>
      <c r="J70" s="5"/>
      <c r="K70" s="5"/>
    </row>
    <row r="71" spans="1:11" ht="15" customHeight="1" x14ac:dyDescent="0.2">
      <c r="A71" s="5"/>
      <c r="B71" s="5"/>
      <c r="C71" s="5"/>
      <c r="D71" s="5"/>
      <c r="E71" s="5"/>
      <c r="F71" s="5"/>
      <c r="G71" s="5"/>
      <c r="H71" s="5"/>
      <c r="I71" s="5"/>
      <c r="J71" s="5"/>
      <c r="K71" s="5"/>
    </row>
    <row r="72" spans="1:11" ht="15" customHeight="1" x14ac:dyDescent="0.2">
      <c r="A72" s="4" t="s">
        <v>504</v>
      </c>
      <c r="B72" s="69" t="s">
        <v>505</v>
      </c>
      <c r="C72" s="69"/>
      <c r="D72" s="69"/>
      <c r="E72" s="69"/>
      <c r="F72" s="69"/>
      <c r="G72" s="69"/>
      <c r="H72" s="69"/>
      <c r="I72" s="5"/>
      <c r="J72" s="5"/>
      <c r="K72" s="5"/>
    </row>
    <row r="73" spans="1:11" ht="15" customHeight="1" x14ac:dyDescent="0.2">
      <c r="A73" s="6" t="s">
        <v>495</v>
      </c>
      <c r="B73" s="6" t="s">
        <v>506</v>
      </c>
      <c r="C73" s="6" t="s">
        <v>507</v>
      </c>
      <c r="D73" s="6" t="s">
        <v>502</v>
      </c>
      <c r="E73" s="6" t="s">
        <v>508</v>
      </c>
      <c r="F73" s="6" t="s">
        <v>509</v>
      </c>
      <c r="G73" s="6" t="s">
        <v>510</v>
      </c>
      <c r="H73" s="7" t="s">
        <v>4</v>
      </c>
      <c r="I73" s="5"/>
      <c r="J73" s="5"/>
      <c r="K73" s="5"/>
    </row>
    <row r="74" spans="1:11" ht="15" customHeight="1" x14ac:dyDescent="0.2">
      <c r="A74" s="8" t="s">
        <v>496</v>
      </c>
      <c r="B74" s="8" t="s">
        <v>497</v>
      </c>
      <c r="C74" s="8" t="s">
        <v>511</v>
      </c>
      <c r="D74" s="8" t="s">
        <v>512</v>
      </c>
      <c r="E74" s="8" t="s">
        <v>513</v>
      </c>
      <c r="F74" s="8" t="s">
        <v>514</v>
      </c>
      <c r="G74" s="8" t="s">
        <v>515</v>
      </c>
      <c r="H74" s="9" t="s">
        <v>500</v>
      </c>
      <c r="I74" s="5"/>
      <c r="J74" s="5"/>
      <c r="K74" s="5"/>
    </row>
    <row r="75" spans="1:11" ht="15" customHeight="1" x14ac:dyDescent="0.2">
      <c r="A75" s="11" t="s">
        <v>516</v>
      </c>
      <c r="B75" s="11" t="s">
        <v>517</v>
      </c>
      <c r="C75" s="11" t="str">
        <f>INDEX(rngUnitSettings,MATCH("Length",INDEX(rngUnitSettings,,1),0),2)</f>
        <v>mm</v>
      </c>
      <c r="D75" s="11" t="str">
        <f>INDEX(rngUnitSettings,MATCH("Length",INDEX(rngUnitSettings,,1),0),2)</f>
        <v>mm</v>
      </c>
      <c r="E75" s="11" t="s">
        <v>46</v>
      </c>
      <c r="F75" s="11" t="str">
        <f>INDEX(rngUnitSettings,MATCH("Length",INDEX(rngUnitSettings,,1),0),2)</f>
        <v>mm</v>
      </c>
      <c r="G75" s="11" t="str">
        <f>INDEX(rngUnitSettings,MATCH("Length",INDEX(rngUnitSettings,,1),0),2)</f>
        <v>mm</v>
      </c>
      <c r="H75" s="12"/>
      <c r="I75" s="5"/>
      <c r="J75" s="5"/>
      <c r="K75" s="5"/>
    </row>
    <row r="76" spans="1:11" ht="15" customHeight="1" x14ac:dyDescent="0.2">
      <c r="A76" s="5" t="s">
        <v>612</v>
      </c>
      <c r="B76" s="5" t="s">
        <v>613</v>
      </c>
      <c r="C76" s="13">
        <v>40</v>
      </c>
      <c r="D76" s="13">
        <v>32</v>
      </c>
      <c r="E76" s="13">
        <v>8</v>
      </c>
      <c r="F76" s="13">
        <v>0</v>
      </c>
      <c r="G76" s="13">
        <v>0</v>
      </c>
      <c r="H76" s="10" t="s">
        <v>614</v>
      </c>
      <c r="I76" s="5"/>
      <c r="J76" s="5"/>
      <c r="K76" s="5"/>
    </row>
    <row r="77" spans="1:11" ht="15" customHeight="1" x14ac:dyDescent="0.2">
      <c r="A77" s="5" t="s">
        <v>615</v>
      </c>
      <c r="B77" s="5" t="s">
        <v>616</v>
      </c>
      <c r="C77" s="13">
        <v>40</v>
      </c>
      <c r="D77" s="13">
        <v>32</v>
      </c>
      <c r="E77" s="13">
        <v>8</v>
      </c>
      <c r="F77" s="13">
        <v>0</v>
      </c>
      <c r="G77" s="13">
        <v>0</v>
      </c>
      <c r="H77" s="10" t="s">
        <v>617</v>
      </c>
      <c r="I77" s="5"/>
      <c r="J77" s="5"/>
      <c r="K77" s="5"/>
    </row>
    <row r="78" spans="1:11" ht="15" customHeight="1" x14ac:dyDescent="0.2">
      <c r="A78" s="5" t="s">
        <v>618</v>
      </c>
      <c r="B78" s="5" t="s">
        <v>619</v>
      </c>
      <c r="C78" s="13">
        <v>40</v>
      </c>
      <c r="D78" s="13">
        <v>32</v>
      </c>
      <c r="E78" s="13">
        <v>5</v>
      </c>
      <c r="F78" s="13">
        <v>0</v>
      </c>
      <c r="G78" s="13">
        <v>0</v>
      </c>
      <c r="H78" s="10" t="s">
        <v>620</v>
      </c>
      <c r="I78" s="5"/>
      <c r="J78" s="5"/>
      <c r="K78" s="5"/>
    </row>
    <row r="79" spans="1:11" ht="15" customHeight="1" x14ac:dyDescent="0.2">
      <c r="A79" s="5" t="s">
        <v>621</v>
      </c>
      <c r="B79" s="5" t="s">
        <v>622</v>
      </c>
      <c r="C79" s="13">
        <v>40</v>
      </c>
      <c r="D79" s="13">
        <v>32</v>
      </c>
      <c r="E79" s="13">
        <v>5</v>
      </c>
      <c r="F79" s="13">
        <v>0</v>
      </c>
      <c r="G79" s="13">
        <v>0</v>
      </c>
      <c r="H79" s="10" t="s">
        <v>623</v>
      </c>
      <c r="I79" s="5"/>
      <c r="J79" s="5"/>
      <c r="K79" s="5"/>
    </row>
    <row r="80" spans="1:11" ht="15" customHeight="1" x14ac:dyDescent="0.2">
      <c r="A80" s="5"/>
      <c r="B80" s="5"/>
      <c r="C80" s="5"/>
      <c r="D80" s="5"/>
      <c r="E80" s="5"/>
      <c r="F80" s="5"/>
      <c r="G80" s="5"/>
      <c r="H80" s="5"/>
      <c r="I80" s="5"/>
      <c r="J80" s="5"/>
      <c r="K80" s="5"/>
    </row>
    <row r="81" spans="1:11" ht="15" customHeight="1" x14ac:dyDescent="0.2">
      <c r="A81" s="4" t="s">
        <v>521</v>
      </c>
      <c r="B81" s="69" t="s">
        <v>522</v>
      </c>
      <c r="C81" s="69"/>
      <c r="D81" s="69"/>
      <c r="E81" s="69"/>
      <c r="F81" s="69"/>
      <c r="G81" s="69"/>
      <c r="H81" s="69"/>
      <c r="I81" s="69"/>
      <c r="J81" s="69"/>
      <c r="K81" s="69"/>
    </row>
    <row r="82" spans="1:11" ht="15" customHeight="1" x14ac:dyDescent="0.2">
      <c r="A82" s="6" t="s">
        <v>495</v>
      </c>
      <c r="B82" s="6" t="s">
        <v>506</v>
      </c>
      <c r="C82" s="6" t="s">
        <v>523</v>
      </c>
      <c r="D82" s="6" t="s">
        <v>524</v>
      </c>
      <c r="E82" s="6" t="s">
        <v>525</v>
      </c>
      <c r="F82" s="6" t="s">
        <v>526</v>
      </c>
      <c r="G82" s="6" t="s">
        <v>527</v>
      </c>
      <c r="H82" s="6" t="s">
        <v>528</v>
      </c>
      <c r="I82" s="6" t="s">
        <v>529</v>
      </c>
      <c r="J82" s="6" t="s">
        <v>530</v>
      </c>
      <c r="K82" s="7" t="s">
        <v>4</v>
      </c>
    </row>
    <row r="83" spans="1:11" ht="15" customHeight="1" x14ac:dyDescent="0.2">
      <c r="A83" s="8" t="s">
        <v>496</v>
      </c>
      <c r="B83" s="8" t="s">
        <v>497</v>
      </c>
      <c r="C83" s="8" t="s">
        <v>531</v>
      </c>
      <c r="D83" s="8" t="s">
        <v>532</v>
      </c>
      <c r="E83" s="8" t="s">
        <v>533</v>
      </c>
      <c r="F83" s="8" t="s">
        <v>534</v>
      </c>
      <c r="G83" s="8" t="s">
        <v>535</v>
      </c>
      <c r="H83" s="8" t="s">
        <v>536</v>
      </c>
      <c r="I83" s="8" t="s">
        <v>537</v>
      </c>
      <c r="J83" s="8" t="s">
        <v>538</v>
      </c>
      <c r="K83" s="9" t="s">
        <v>500</v>
      </c>
    </row>
    <row r="84" spans="1:11" ht="15" customHeight="1" x14ac:dyDescent="0.2">
      <c r="A84" s="11" t="s">
        <v>516</v>
      </c>
      <c r="B84" s="11" t="s">
        <v>517</v>
      </c>
      <c r="C84" s="11" t="str">
        <f>INDEX(rngUnitSettings,MATCH("Length",INDEX(rngUnitSettings,,1),0),2)</f>
        <v>mm</v>
      </c>
      <c r="D84" s="11" t="str">
        <f>INDEX(rngUnitSettings,MATCH("Length",INDEX(rngUnitSettings,,1),0),2)</f>
        <v>mm</v>
      </c>
      <c r="E84" s="11" t="s">
        <v>539</v>
      </c>
      <c r="F84" s="11" t="s">
        <v>539</v>
      </c>
      <c r="G84" s="11" t="str">
        <f>INDEX(rngUnitSettings,MATCH("Length",INDEX(rngUnitSettings,,1),0),2)</f>
        <v>mm</v>
      </c>
      <c r="H84" s="11" t="str">
        <f>INDEX(rngUnitSettings,MATCH("Length",INDEX(rngUnitSettings,,1),0),2)</f>
        <v>mm</v>
      </c>
      <c r="I84" s="11" t="s">
        <v>539</v>
      </c>
      <c r="J84" s="11" t="s">
        <v>539</v>
      </c>
      <c r="K84" s="12"/>
    </row>
    <row r="85" spans="1:11" ht="15" customHeight="1" x14ac:dyDescent="0.2">
      <c r="A85" s="5" t="s">
        <v>612</v>
      </c>
      <c r="B85" s="5" t="s">
        <v>613</v>
      </c>
      <c r="C85" s="13"/>
      <c r="D85" s="13">
        <v>0</v>
      </c>
      <c r="E85" s="13" t="s">
        <v>540</v>
      </c>
      <c r="F85" s="13" t="s">
        <v>541</v>
      </c>
      <c r="G85" s="13"/>
      <c r="H85" s="13">
        <v>0</v>
      </c>
      <c r="I85" s="13" t="s">
        <v>540</v>
      </c>
      <c r="J85" s="13" t="s">
        <v>541</v>
      </c>
      <c r="K85" s="10" t="s">
        <v>542</v>
      </c>
    </row>
    <row r="86" spans="1:11" ht="15" customHeight="1" x14ac:dyDescent="0.2">
      <c r="A86" s="5" t="s">
        <v>615</v>
      </c>
      <c r="B86" s="5" t="s">
        <v>616</v>
      </c>
      <c r="C86" s="13"/>
      <c r="D86" s="13">
        <v>0</v>
      </c>
      <c r="E86" s="13" t="s">
        <v>540</v>
      </c>
      <c r="F86" s="13" t="s">
        <v>541</v>
      </c>
      <c r="G86" s="13"/>
      <c r="H86" s="13">
        <v>0</v>
      </c>
      <c r="I86" s="13" t="s">
        <v>540</v>
      </c>
      <c r="J86" s="13" t="s">
        <v>541</v>
      </c>
      <c r="K86" s="10" t="s">
        <v>587</v>
      </c>
    </row>
    <row r="87" spans="1:11" ht="15" customHeight="1" x14ac:dyDescent="0.2">
      <c r="A87" s="5" t="s">
        <v>618</v>
      </c>
      <c r="B87" s="5" t="s">
        <v>619</v>
      </c>
      <c r="C87" s="13"/>
      <c r="D87" s="13">
        <v>0</v>
      </c>
      <c r="E87" s="13" t="s">
        <v>540</v>
      </c>
      <c r="F87" s="13" t="s">
        <v>541</v>
      </c>
      <c r="G87" s="13"/>
      <c r="H87" s="13">
        <v>0</v>
      </c>
      <c r="I87" s="13" t="s">
        <v>540</v>
      </c>
      <c r="J87" s="13" t="s">
        <v>541</v>
      </c>
      <c r="K87" s="10" t="s">
        <v>588</v>
      </c>
    </row>
    <row r="88" spans="1:11" ht="15" customHeight="1" x14ac:dyDescent="0.2">
      <c r="A88" s="5" t="s">
        <v>621</v>
      </c>
      <c r="B88" s="5" t="s">
        <v>622</v>
      </c>
      <c r="C88" s="13"/>
      <c r="D88" s="13">
        <v>0</v>
      </c>
      <c r="E88" s="13" t="s">
        <v>540</v>
      </c>
      <c r="F88" s="13" t="s">
        <v>541</v>
      </c>
      <c r="G88" s="13"/>
      <c r="H88" s="13">
        <v>0</v>
      </c>
      <c r="I88" s="13" t="s">
        <v>540</v>
      </c>
      <c r="J88" s="13" t="s">
        <v>541</v>
      </c>
      <c r="K88" s="10" t="s">
        <v>589</v>
      </c>
    </row>
    <row r="91" spans="1:11" s="60" customFormat="1" ht="21" customHeight="1" x14ac:dyDescent="0.2">
      <c r="A91" s="67" t="s">
        <v>1849</v>
      </c>
      <c r="B91" s="68"/>
      <c r="C91" s="68"/>
      <c r="D91" s="68"/>
      <c r="E91" s="68"/>
      <c r="F91" s="68"/>
      <c r="G91" s="68"/>
      <c r="H91" s="68"/>
      <c r="I91" s="68"/>
      <c r="J91" s="68"/>
      <c r="K91" s="68"/>
    </row>
    <row r="92" spans="1:11" ht="15" customHeight="1" x14ac:dyDescent="0.2">
      <c r="A92" s="4" t="s">
        <v>493</v>
      </c>
      <c r="B92" s="69" t="s">
        <v>494</v>
      </c>
      <c r="C92" s="69"/>
      <c r="D92" s="69"/>
      <c r="E92" s="69"/>
      <c r="F92" s="5"/>
      <c r="G92" s="5"/>
      <c r="H92" s="5"/>
      <c r="I92" s="5"/>
      <c r="J92" s="5"/>
      <c r="K92" s="5"/>
    </row>
    <row r="93" spans="1:11" ht="15" customHeight="1" x14ac:dyDescent="0.2">
      <c r="A93" s="6" t="s">
        <v>495</v>
      </c>
      <c r="B93" s="6" t="s">
        <v>1</v>
      </c>
      <c r="C93" s="6" t="s">
        <v>2</v>
      </c>
      <c r="D93" s="6" t="s">
        <v>3</v>
      </c>
      <c r="E93" s="7" t="s">
        <v>4</v>
      </c>
      <c r="F93" s="5"/>
      <c r="G93" s="5"/>
      <c r="H93" s="5"/>
      <c r="I93" s="5"/>
      <c r="J93" s="5"/>
      <c r="K93" s="5"/>
    </row>
    <row r="94" spans="1:11" ht="15" customHeight="1" x14ac:dyDescent="0.2">
      <c r="A94" s="8" t="s">
        <v>496</v>
      </c>
      <c r="B94" s="8" t="s">
        <v>497</v>
      </c>
      <c r="C94" s="8" t="s">
        <v>498</v>
      </c>
      <c r="D94" s="8" t="s">
        <v>499</v>
      </c>
      <c r="E94" s="9" t="s">
        <v>500</v>
      </c>
      <c r="F94" s="5"/>
      <c r="G94" s="5"/>
      <c r="H94" s="5"/>
      <c r="I94" s="5"/>
      <c r="J94" s="5"/>
      <c r="K94" s="5"/>
    </row>
    <row r="95" spans="1:11" ht="15" customHeight="1" x14ac:dyDescent="0.2">
      <c r="A95" s="5" t="s">
        <v>591</v>
      </c>
      <c r="B95" s="5" t="s">
        <v>625</v>
      </c>
      <c r="C95" s="13">
        <v>500</v>
      </c>
      <c r="D95" s="5" t="str">
        <f t="shared" ref="D95:D102" si="1">INDEX(rngUnitSettings,MATCH("Length",INDEX(rngUnitSettings,,1),0),2)</f>
        <v>mm</v>
      </c>
      <c r="E95" s="10" t="s">
        <v>626</v>
      </c>
      <c r="F95" s="5"/>
      <c r="G95" s="5"/>
      <c r="H95" s="5"/>
      <c r="I95" s="5"/>
      <c r="J95" s="5"/>
      <c r="K95" s="5"/>
    </row>
    <row r="96" spans="1:11" ht="15" customHeight="1" x14ac:dyDescent="0.2">
      <c r="A96" s="5" t="s">
        <v>594</v>
      </c>
      <c r="B96" s="5" t="s">
        <v>627</v>
      </c>
      <c r="C96" s="13">
        <v>800</v>
      </c>
      <c r="D96" s="5" t="str">
        <f t="shared" si="1"/>
        <v>mm</v>
      </c>
      <c r="E96" s="10" t="s">
        <v>628</v>
      </c>
      <c r="F96" s="5"/>
      <c r="G96" s="5"/>
      <c r="H96" s="5"/>
      <c r="I96" s="5"/>
      <c r="J96" s="5"/>
      <c r="K96" s="5"/>
    </row>
    <row r="97" spans="1:11" ht="15" customHeight="1" x14ac:dyDescent="0.2">
      <c r="A97" s="5" t="s">
        <v>629</v>
      </c>
      <c r="B97" s="5" t="s">
        <v>630</v>
      </c>
      <c r="C97" s="13">
        <v>180</v>
      </c>
      <c r="D97" s="5" t="str">
        <f t="shared" si="1"/>
        <v>mm</v>
      </c>
      <c r="E97" s="10" t="s">
        <v>631</v>
      </c>
      <c r="F97" s="5"/>
      <c r="G97" s="5"/>
      <c r="H97" s="5"/>
      <c r="I97" s="5"/>
      <c r="J97" s="5"/>
      <c r="K97" s="5"/>
    </row>
    <row r="98" spans="1:11" ht="15" customHeight="1" x14ac:dyDescent="0.2">
      <c r="A98" s="5" t="s">
        <v>632</v>
      </c>
      <c r="B98" s="5" t="s">
        <v>633</v>
      </c>
      <c r="C98" s="13">
        <v>200</v>
      </c>
      <c r="D98" s="5" t="str">
        <f t="shared" si="1"/>
        <v>mm</v>
      </c>
      <c r="E98" s="10" t="s">
        <v>634</v>
      </c>
      <c r="F98" s="5"/>
      <c r="G98" s="5"/>
      <c r="H98" s="5"/>
      <c r="I98" s="5"/>
      <c r="J98" s="5"/>
      <c r="K98" s="5"/>
    </row>
    <row r="99" spans="1:11" ht="15" customHeight="1" x14ac:dyDescent="0.2">
      <c r="A99" s="5" t="s">
        <v>635</v>
      </c>
      <c r="B99" s="5" t="s">
        <v>636</v>
      </c>
      <c r="C99" s="13">
        <v>500</v>
      </c>
      <c r="D99" s="5" t="str">
        <f t="shared" si="1"/>
        <v>mm</v>
      </c>
      <c r="E99" s="10" t="s">
        <v>637</v>
      </c>
      <c r="F99" s="5"/>
      <c r="G99" s="5"/>
      <c r="H99" s="5"/>
      <c r="I99" s="5"/>
      <c r="J99" s="5"/>
      <c r="K99" s="5"/>
    </row>
    <row r="100" spans="1:11" ht="15" customHeight="1" x14ac:dyDescent="0.2">
      <c r="A100" s="5" t="s">
        <v>638</v>
      </c>
      <c r="B100" s="5" t="s">
        <v>630</v>
      </c>
      <c r="C100" s="13">
        <v>30</v>
      </c>
      <c r="D100" s="5" t="str">
        <f t="shared" si="1"/>
        <v>mm</v>
      </c>
      <c r="E100" s="10" t="s">
        <v>639</v>
      </c>
      <c r="F100" s="5"/>
      <c r="G100" s="5"/>
      <c r="H100" s="5"/>
      <c r="I100" s="5"/>
      <c r="J100" s="5"/>
      <c r="K100" s="5"/>
    </row>
    <row r="101" spans="1:11" ht="15" customHeight="1" x14ac:dyDescent="0.2">
      <c r="A101" s="5" t="s">
        <v>640</v>
      </c>
      <c r="B101" s="5" t="s">
        <v>641</v>
      </c>
      <c r="C101" s="13">
        <v>0</v>
      </c>
      <c r="D101" s="5" t="str">
        <f t="shared" si="1"/>
        <v>mm</v>
      </c>
      <c r="E101" s="10" t="s">
        <v>642</v>
      </c>
      <c r="F101" s="5"/>
      <c r="G101" s="5"/>
      <c r="H101" s="5"/>
      <c r="I101" s="5"/>
      <c r="J101" s="5"/>
      <c r="K101" s="5"/>
    </row>
    <row r="102" spans="1:11" ht="15" customHeight="1" x14ac:dyDescent="0.2">
      <c r="A102" s="5" t="s">
        <v>643</v>
      </c>
      <c r="B102" s="5" t="s">
        <v>644</v>
      </c>
      <c r="C102" s="13">
        <v>0</v>
      </c>
      <c r="D102" s="5" t="str">
        <f t="shared" si="1"/>
        <v>mm</v>
      </c>
      <c r="E102" s="10" t="s">
        <v>645</v>
      </c>
      <c r="F102" s="5"/>
      <c r="G102" s="5"/>
      <c r="H102" s="5"/>
      <c r="I102" s="5"/>
      <c r="J102" s="5"/>
      <c r="K102" s="5"/>
    </row>
    <row r="103" spans="1:11" ht="15" customHeight="1" x14ac:dyDescent="0.2">
      <c r="A103" s="5"/>
      <c r="B103" s="5"/>
      <c r="C103" s="5"/>
      <c r="D103" s="5"/>
      <c r="E103" s="5"/>
      <c r="F103" s="5"/>
      <c r="G103" s="5"/>
      <c r="H103" s="5"/>
      <c r="I103" s="5"/>
      <c r="J103" s="5"/>
      <c r="K103" s="5"/>
    </row>
    <row r="104" spans="1:11" ht="15" customHeight="1" x14ac:dyDescent="0.2">
      <c r="A104" s="4" t="s">
        <v>504</v>
      </c>
      <c r="B104" s="69" t="s">
        <v>505</v>
      </c>
      <c r="C104" s="69"/>
      <c r="D104" s="69"/>
      <c r="E104" s="69"/>
      <c r="F104" s="69"/>
      <c r="G104" s="69"/>
      <c r="H104" s="69"/>
      <c r="I104" s="5"/>
      <c r="J104" s="5"/>
      <c r="K104" s="5"/>
    </row>
    <row r="105" spans="1:11" ht="15" customHeight="1" x14ac:dyDescent="0.2">
      <c r="A105" s="6" t="s">
        <v>495</v>
      </c>
      <c r="B105" s="6" t="s">
        <v>506</v>
      </c>
      <c r="C105" s="6" t="s">
        <v>507</v>
      </c>
      <c r="D105" s="6" t="s">
        <v>502</v>
      </c>
      <c r="E105" s="6" t="s">
        <v>508</v>
      </c>
      <c r="F105" s="6" t="s">
        <v>509</v>
      </c>
      <c r="G105" s="6" t="s">
        <v>510</v>
      </c>
      <c r="H105" s="7" t="s">
        <v>4</v>
      </c>
      <c r="I105" s="5"/>
      <c r="J105" s="5"/>
      <c r="K105" s="5"/>
    </row>
    <row r="106" spans="1:11" ht="15" customHeight="1" x14ac:dyDescent="0.2">
      <c r="A106" s="8" t="s">
        <v>496</v>
      </c>
      <c r="B106" s="8" t="s">
        <v>497</v>
      </c>
      <c r="C106" s="8" t="s">
        <v>511</v>
      </c>
      <c r="D106" s="8" t="s">
        <v>512</v>
      </c>
      <c r="E106" s="8" t="s">
        <v>513</v>
      </c>
      <c r="F106" s="8" t="s">
        <v>514</v>
      </c>
      <c r="G106" s="8" t="s">
        <v>515</v>
      </c>
      <c r="H106" s="9" t="s">
        <v>500</v>
      </c>
      <c r="I106" s="5"/>
      <c r="J106" s="5"/>
      <c r="K106" s="5"/>
    </row>
    <row r="107" spans="1:11" ht="15" customHeight="1" x14ac:dyDescent="0.2">
      <c r="A107" s="11" t="s">
        <v>516</v>
      </c>
      <c r="B107" s="11" t="s">
        <v>517</v>
      </c>
      <c r="C107" s="11" t="str">
        <f>INDEX(rngUnitSettings,MATCH("Length",INDEX(rngUnitSettings,,1),0),2)</f>
        <v>mm</v>
      </c>
      <c r="D107" s="11" t="str">
        <f>INDEX(rngUnitSettings,MATCH("Length",INDEX(rngUnitSettings,,1),0),2)</f>
        <v>mm</v>
      </c>
      <c r="E107" s="11" t="s">
        <v>46</v>
      </c>
      <c r="F107" s="11" t="str">
        <f>INDEX(rngUnitSettings,MATCH("Length",INDEX(rngUnitSettings,,1),0),2)</f>
        <v>mm</v>
      </c>
      <c r="G107" s="11" t="str">
        <f>INDEX(rngUnitSettings,MATCH("Length",INDEX(rngUnitSettings,,1),0),2)</f>
        <v>mm</v>
      </c>
      <c r="H107" s="12"/>
      <c r="I107" s="5"/>
      <c r="J107" s="5"/>
      <c r="K107" s="5"/>
    </row>
    <row r="108" spans="1:11" ht="15" customHeight="1" x14ac:dyDescent="0.2">
      <c r="A108" s="5" t="s">
        <v>612</v>
      </c>
      <c r="B108" s="5" t="s">
        <v>646</v>
      </c>
      <c r="C108" s="13">
        <v>40</v>
      </c>
      <c r="D108" s="13">
        <v>20</v>
      </c>
      <c r="E108" s="13">
        <v>8</v>
      </c>
      <c r="F108" s="13">
        <v>0</v>
      </c>
      <c r="G108" s="13">
        <v>0</v>
      </c>
      <c r="H108" s="10" t="s">
        <v>647</v>
      </c>
      <c r="I108" s="5"/>
      <c r="J108" s="5"/>
      <c r="K108" s="5"/>
    </row>
    <row r="109" spans="1:11" ht="15" customHeight="1" x14ac:dyDescent="0.2">
      <c r="A109" s="5" t="s">
        <v>615</v>
      </c>
      <c r="B109" s="5" t="s">
        <v>648</v>
      </c>
      <c r="C109" s="13">
        <v>40</v>
      </c>
      <c r="D109" s="13">
        <v>20</v>
      </c>
      <c r="E109" s="13">
        <v>8</v>
      </c>
      <c r="F109" s="13">
        <v>0</v>
      </c>
      <c r="G109" s="13">
        <v>0</v>
      </c>
      <c r="H109" s="10" t="s">
        <v>649</v>
      </c>
      <c r="I109" s="5"/>
      <c r="J109" s="5"/>
      <c r="K109" s="5"/>
    </row>
    <row r="110" spans="1:11" ht="15" customHeight="1" x14ac:dyDescent="0.2">
      <c r="A110" s="5" t="s">
        <v>618</v>
      </c>
      <c r="B110" s="5" t="s">
        <v>650</v>
      </c>
      <c r="C110" s="13">
        <v>40</v>
      </c>
      <c r="D110" s="13">
        <v>20</v>
      </c>
      <c r="E110" s="13">
        <v>6</v>
      </c>
      <c r="F110" s="13">
        <v>0</v>
      </c>
      <c r="G110" s="13">
        <v>0</v>
      </c>
      <c r="H110" s="10" t="s">
        <v>651</v>
      </c>
      <c r="I110" s="5"/>
      <c r="J110" s="5"/>
      <c r="K110" s="5"/>
    </row>
    <row r="111" spans="1:11" ht="15" customHeight="1" x14ac:dyDescent="0.2">
      <c r="A111" s="5" t="s">
        <v>621</v>
      </c>
      <c r="B111" s="5" t="s">
        <v>652</v>
      </c>
      <c r="C111" s="13">
        <v>40</v>
      </c>
      <c r="D111" s="13">
        <v>20</v>
      </c>
      <c r="E111" s="13">
        <v>6</v>
      </c>
      <c r="F111" s="13">
        <v>0</v>
      </c>
      <c r="G111" s="13">
        <v>0</v>
      </c>
      <c r="H111" s="10" t="s">
        <v>653</v>
      </c>
      <c r="I111" s="5"/>
      <c r="J111" s="5"/>
      <c r="K111" s="5"/>
    </row>
    <row r="112" spans="1:11" ht="15" customHeight="1" x14ac:dyDescent="0.2">
      <c r="A112" s="5" t="s">
        <v>654</v>
      </c>
      <c r="B112" s="5" t="s">
        <v>655</v>
      </c>
      <c r="C112" s="13">
        <v>40</v>
      </c>
      <c r="D112" s="13">
        <v>20</v>
      </c>
      <c r="E112" s="5" t="s">
        <v>539</v>
      </c>
      <c r="F112" s="13">
        <v>0</v>
      </c>
      <c r="G112" s="13">
        <v>0</v>
      </c>
      <c r="H112" s="10" t="s">
        <v>656</v>
      </c>
      <c r="I112" s="5"/>
      <c r="J112" s="5"/>
      <c r="K112" s="5"/>
    </row>
    <row r="113" spans="1:11" ht="15" customHeight="1" x14ac:dyDescent="0.2">
      <c r="A113" s="5" t="s">
        <v>657</v>
      </c>
      <c r="B113" s="5" t="s">
        <v>658</v>
      </c>
      <c r="C113" s="13">
        <v>40</v>
      </c>
      <c r="D113" s="13">
        <v>20</v>
      </c>
      <c r="E113" s="5" t="s">
        <v>539</v>
      </c>
      <c r="F113" s="13">
        <v>0</v>
      </c>
      <c r="G113" s="13">
        <v>0</v>
      </c>
      <c r="H113" s="10" t="s">
        <v>656</v>
      </c>
      <c r="I113" s="5"/>
      <c r="J113" s="5"/>
      <c r="K113" s="5"/>
    </row>
    <row r="114" spans="1:11" ht="15" customHeight="1" x14ac:dyDescent="0.2">
      <c r="A114" s="5" t="s">
        <v>659</v>
      </c>
      <c r="B114" s="5" t="s">
        <v>660</v>
      </c>
      <c r="C114" s="13">
        <v>40</v>
      </c>
      <c r="D114" s="13">
        <v>20</v>
      </c>
      <c r="E114" s="5" t="s">
        <v>539</v>
      </c>
      <c r="F114" s="13">
        <v>0</v>
      </c>
      <c r="G114" s="13">
        <v>0</v>
      </c>
      <c r="H114" s="10" t="s">
        <v>656</v>
      </c>
      <c r="I114" s="5"/>
      <c r="J114" s="5"/>
      <c r="K114" s="5"/>
    </row>
    <row r="115" spans="1:11" ht="15" customHeight="1" x14ac:dyDescent="0.2">
      <c r="A115" s="5" t="s">
        <v>661</v>
      </c>
      <c r="B115" s="5" t="s">
        <v>662</v>
      </c>
      <c r="C115" s="13">
        <v>40</v>
      </c>
      <c r="D115" s="13">
        <v>20</v>
      </c>
      <c r="E115" s="5" t="s">
        <v>539</v>
      </c>
      <c r="F115" s="13">
        <v>0</v>
      </c>
      <c r="G115" s="13">
        <v>0</v>
      </c>
      <c r="H115" s="10" t="s">
        <v>656</v>
      </c>
      <c r="I115" s="5"/>
      <c r="J115" s="5"/>
      <c r="K115" s="5"/>
    </row>
    <row r="116" spans="1:11" ht="15" customHeight="1" x14ac:dyDescent="0.2">
      <c r="A116" s="5"/>
      <c r="B116" s="5"/>
      <c r="C116" s="5"/>
      <c r="D116" s="5"/>
      <c r="E116" s="5"/>
      <c r="F116" s="5"/>
      <c r="G116" s="5"/>
      <c r="H116" s="5"/>
      <c r="I116" s="5"/>
      <c r="J116" s="5"/>
      <c r="K116" s="5"/>
    </row>
    <row r="117" spans="1:11" ht="15" customHeight="1" x14ac:dyDescent="0.2">
      <c r="A117" s="4" t="s">
        <v>521</v>
      </c>
      <c r="B117" s="69" t="s">
        <v>522</v>
      </c>
      <c r="C117" s="69"/>
      <c r="D117" s="69"/>
      <c r="E117" s="69"/>
      <c r="F117" s="69"/>
      <c r="G117" s="69"/>
      <c r="H117" s="69"/>
      <c r="I117" s="69"/>
      <c r="J117" s="69"/>
      <c r="K117" s="69"/>
    </row>
    <row r="118" spans="1:11" ht="15" customHeight="1" x14ac:dyDescent="0.2">
      <c r="A118" s="6" t="s">
        <v>495</v>
      </c>
      <c r="B118" s="6" t="s">
        <v>506</v>
      </c>
      <c r="C118" s="6" t="s">
        <v>523</v>
      </c>
      <c r="D118" s="6" t="s">
        <v>524</v>
      </c>
      <c r="E118" s="6" t="s">
        <v>525</v>
      </c>
      <c r="F118" s="6" t="s">
        <v>526</v>
      </c>
      <c r="G118" s="6" t="s">
        <v>527</v>
      </c>
      <c r="H118" s="6" t="s">
        <v>528</v>
      </c>
      <c r="I118" s="6" t="s">
        <v>529</v>
      </c>
      <c r="J118" s="6" t="s">
        <v>530</v>
      </c>
      <c r="K118" s="7" t="s">
        <v>4</v>
      </c>
    </row>
    <row r="119" spans="1:11" ht="15" customHeight="1" x14ac:dyDescent="0.2">
      <c r="A119" s="8" t="s">
        <v>496</v>
      </c>
      <c r="B119" s="8" t="s">
        <v>497</v>
      </c>
      <c r="C119" s="8" t="s">
        <v>531</v>
      </c>
      <c r="D119" s="8" t="s">
        <v>532</v>
      </c>
      <c r="E119" s="8" t="s">
        <v>533</v>
      </c>
      <c r="F119" s="8" t="s">
        <v>534</v>
      </c>
      <c r="G119" s="8" t="s">
        <v>535</v>
      </c>
      <c r="H119" s="8" t="s">
        <v>536</v>
      </c>
      <c r="I119" s="8" t="s">
        <v>537</v>
      </c>
      <c r="J119" s="8" t="s">
        <v>538</v>
      </c>
      <c r="K119" s="9" t="s">
        <v>500</v>
      </c>
    </row>
    <row r="120" spans="1:11" ht="15" customHeight="1" x14ac:dyDescent="0.2">
      <c r="A120" s="11" t="s">
        <v>516</v>
      </c>
      <c r="B120" s="11" t="s">
        <v>517</v>
      </c>
      <c r="C120" s="11" t="str">
        <f>INDEX(rngUnitSettings,MATCH("Length",INDEX(rngUnitSettings,,1),0),2)</f>
        <v>mm</v>
      </c>
      <c r="D120" s="11" t="str">
        <f>INDEX(rngUnitSettings,MATCH("Length",INDEX(rngUnitSettings,,1),0),2)</f>
        <v>mm</v>
      </c>
      <c r="E120" s="11" t="s">
        <v>539</v>
      </c>
      <c r="F120" s="11" t="s">
        <v>539</v>
      </c>
      <c r="G120" s="11" t="str">
        <f>INDEX(rngUnitSettings,MATCH("Length",INDEX(rngUnitSettings,,1),0),2)</f>
        <v>mm</v>
      </c>
      <c r="H120" s="11" t="str">
        <f>INDEX(rngUnitSettings,MATCH("Length",INDEX(rngUnitSettings,,1),0),2)</f>
        <v>mm</v>
      </c>
      <c r="I120" s="11" t="s">
        <v>539</v>
      </c>
      <c r="J120" s="11" t="s">
        <v>539</v>
      </c>
      <c r="K120" s="12"/>
    </row>
    <row r="121" spans="1:11" ht="15" customHeight="1" x14ac:dyDescent="0.2">
      <c r="A121" s="5" t="s">
        <v>612</v>
      </c>
      <c r="B121" s="5" t="s">
        <v>646</v>
      </c>
      <c r="C121" s="13"/>
      <c r="D121" s="13">
        <v>0</v>
      </c>
      <c r="E121" s="13" t="s">
        <v>540</v>
      </c>
      <c r="F121" s="13" t="s">
        <v>541</v>
      </c>
      <c r="G121" s="13"/>
      <c r="H121" s="13">
        <v>0</v>
      </c>
      <c r="I121" s="13" t="s">
        <v>540</v>
      </c>
      <c r="J121" s="13" t="s">
        <v>541</v>
      </c>
      <c r="K121" s="10" t="s">
        <v>542</v>
      </c>
    </row>
    <row r="122" spans="1:11" ht="15" customHeight="1" x14ac:dyDescent="0.2">
      <c r="A122" s="5" t="s">
        <v>615</v>
      </c>
      <c r="B122" s="5" t="s">
        <v>648</v>
      </c>
      <c r="C122" s="13"/>
      <c r="D122" s="13">
        <v>0</v>
      </c>
      <c r="E122" s="13" t="s">
        <v>540</v>
      </c>
      <c r="F122" s="13" t="s">
        <v>541</v>
      </c>
      <c r="G122" s="13"/>
      <c r="H122" s="13">
        <v>0</v>
      </c>
      <c r="I122" s="13" t="s">
        <v>540</v>
      </c>
      <c r="J122" s="13" t="s">
        <v>541</v>
      </c>
      <c r="K122" s="10" t="s">
        <v>587</v>
      </c>
    </row>
    <row r="123" spans="1:11" ht="15" customHeight="1" x14ac:dyDescent="0.2">
      <c r="A123" s="5" t="s">
        <v>618</v>
      </c>
      <c r="B123" s="5" t="s">
        <v>650</v>
      </c>
      <c r="C123" s="13"/>
      <c r="D123" s="13">
        <v>0</v>
      </c>
      <c r="E123" s="13" t="s">
        <v>540</v>
      </c>
      <c r="F123" s="13" t="s">
        <v>541</v>
      </c>
      <c r="G123" s="13"/>
      <c r="H123" s="13">
        <v>0</v>
      </c>
      <c r="I123" s="13" t="s">
        <v>540</v>
      </c>
      <c r="J123" s="13" t="s">
        <v>541</v>
      </c>
      <c r="K123" s="10" t="s">
        <v>588</v>
      </c>
    </row>
    <row r="124" spans="1:11" ht="15" customHeight="1" x14ac:dyDescent="0.2">
      <c r="A124" s="5" t="s">
        <v>621</v>
      </c>
      <c r="B124" s="5" t="s">
        <v>652</v>
      </c>
      <c r="C124" s="13"/>
      <c r="D124" s="13">
        <v>0</v>
      </c>
      <c r="E124" s="13" t="s">
        <v>540</v>
      </c>
      <c r="F124" s="13" t="s">
        <v>541</v>
      </c>
      <c r="G124" s="13"/>
      <c r="H124" s="13">
        <v>0</v>
      </c>
      <c r="I124" s="13" t="s">
        <v>540</v>
      </c>
      <c r="J124" s="13" t="s">
        <v>541</v>
      </c>
      <c r="K124" s="10" t="s">
        <v>589</v>
      </c>
    </row>
    <row r="125" spans="1:11" ht="15" customHeight="1" x14ac:dyDescent="0.2">
      <c r="A125" s="5" t="s">
        <v>654</v>
      </c>
      <c r="B125" s="5" t="s">
        <v>655</v>
      </c>
      <c r="C125" s="13"/>
      <c r="D125" s="13">
        <v>0</v>
      </c>
      <c r="E125" s="13" t="s">
        <v>540</v>
      </c>
      <c r="F125" s="13" t="s">
        <v>541</v>
      </c>
      <c r="G125" s="13"/>
      <c r="H125" s="13">
        <v>0</v>
      </c>
      <c r="I125" s="13" t="s">
        <v>540</v>
      </c>
      <c r="J125" s="13" t="s">
        <v>541</v>
      </c>
      <c r="K125" s="10" t="s">
        <v>542</v>
      </c>
    </row>
    <row r="126" spans="1:11" ht="15" customHeight="1" x14ac:dyDescent="0.2">
      <c r="A126" s="5" t="s">
        <v>657</v>
      </c>
      <c r="B126" s="5" t="s">
        <v>658</v>
      </c>
      <c r="C126" s="13"/>
      <c r="D126" s="13">
        <v>0</v>
      </c>
      <c r="E126" s="13" t="s">
        <v>540</v>
      </c>
      <c r="F126" s="13" t="s">
        <v>541</v>
      </c>
      <c r="G126" s="13"/>
      <c r="H126" s="13">
        <v>0</v>
      </c>
      <c r="I126" s="13" t="s">
        <v>540</v>
      </c>
      <c r="J126" s="13" t="s">
        <v>541</v>
      </c>
      <c r="K126" s="10" t="s">
        <v>587</v>
      </c>
    </row>
    <row r="127" spans="1:11" ht="15" customHeight="1" x14ac:dyDescent="0.2">
      <c r="A127" s="5" t="s">
        <v>659</v>
      </c>
      <c r="B127" s="5" t="s">
        <v>660</v>
      </c>
      <c r="C127" s="13"/>
      <c r="D127" s="13">
        <v>0</v>
      </c>
      <c r="E127" s="13" t="s">
        <v>540</v>
      </c>
      <c r="F127" s="13" t="s">
        <v>541</v>
      </c>
      <c r="G127" s="13"/>
      <c r="H127" s="13">
        <v>0</v>
      </c>
      <c r="I127" s="13" t="s">
        <v>540</v>
      </c>
      <c r="J127" s="13" t="s">
        <v>541</v>
      </c>
      <c r="K127" s="10" t="s">
        <v>588</v>
      </c>
    </row>
    <row r="128" spans="1:11" ht="15" customHeight="1" x14ac:dyDescent="0.2">
      <c r="A128" s="5" t="s">
        <v>661</v>
      </c>
      <c r="B128" s="5" t="s">
        <v>662</v>
      </c>
      <c r="C128" s="13"/>
      <c r="D128" s="13">
        <v>0</v>
      </c>
      <c r="E128" s="13" t="s">
        <v>540</v>
      </c>
      <c r="F128" s="13" t="s">
        <v>541</v>
      </c>
      <c r="G128" s="13"/>
      <c r="H128" s="13">
        <v>0</v>
      </c>
      <c r="I128" s="13" t="s">
        <v>540</v>
      </c>
      <c r="J128" s="13" t="s">
        <v>541</v>
      </c>
      <c r="K128" s="10" t="s">
        <v>589</v>
      </c>
    </row>
  </sheetData>
  <mergeCells count="16">
    <mergeCell ref="B22:E22"/>
    <mergeCell ref="A2:K2"/>
    <mergeCell ref="B3:E3"/>
    <mergeCell ref="B8:H8"/>
    <mergeCell ref="B14:K14"/>
    <mergeCell ref="A21:K21"/>
    <mergeCell ref="A91:K91"/>
    <mergeCell ref="B92:E92"/>
    <mergeCell ref="B104:H104"/>
    <mergeCell ref="B117:K117"/>
    <mergeCell ref="B32:H32"/>
    <mergeCell ref="B45:K45"/>
    <mergeCell ref="A59:K59"/>
    <mergeCell ref="B60:E60"/>
    <mergeCell ref="B72:H72"/>
    <mergeCell ref="B81:K81"/>
  </mergeCells>
  <dataValidations count="5">
    <dataValidation type="decimal" operator="greaterThanOrEqual" allowBlank="1" showInputMessage="1" showErrorMessage="1" sqref="G12 D12 F12 C12 H18 D18 G18 C18 G36 D36 F36 C36 G37 D37 F37 C37 G38 D38 F38 C38 G39 D39 F39 C39 G40 D40 F40 C40 G41 D41 F41 C41 G42 D42 F42 C42 G43 D43 F43 C43 H49 D49 G49 C49 H50 D50 G50 C50 H51 D51 G51 C51 H52 D52 G52 C52 H53 D53 G53 C53 H54 D54 G54 C54 H55 D55 G55 C55 H56 D56 G56 C56 G76 D76 F76 C76 G77 D77 F77 C77 G78 D78 F78 C78 G79 D79 F79 C79 H85 D85 G85 C85 H86 D86 G86 C86 H87 D87 G87 C87 H88 D88 G88 C88 G108 D108 F108 C108 G109 D109 F109 C109 G110 D110 F110 C110 G111 D111 F111 C111 G112 D112 F112 C112 G113 D113 F113 C113 G114 D114 F114 C114 G115 D115 F115 C115 H121 D121 G121 C121 H122 D122 G122 C122 H123 D123 G123 C123 H124 D124 G124 C124 H125 D125 G125 C125 H126 D126 G126 C126 H127 D127 G127 C127 H128 D128 G128 C128" xr:uid="{4DF0CF18-FCED-41DD-B196-855E09EDB5BA}">
      <formula1>0</formula1>
    </dataValidation>
    <dataValidation type="whole" operator="greaterThanOrEqual" allowBlank="1" showInputMessage="1" showErrorMessage="1" sqref="E12 E36 E37 E38 E39 E40 E41 E42 E43 E76 E77 E78 E79 E108 E109 E110 E111" xr:uid="{A5C1E6B1-5A47-45DE-9C63-B99899DDD8B3}">
      <formula1>0</formula1>
    </dataValidation>
    <dataValidation type="list" allowBlank="1" showInputMessage="1" showErrorMessage="1" sqref="I18 E18 I49 E49 I50 E50 I51 E51 I52 E52 I53 E53 I54 E54 I55 E55 I56 E56 I85 E85 I86 E86 I87 E87 I88 E88 I121 E121 I122 E122 I123 E123 I124 E124 I125 E125 I126 E126 I127 E127 I128 E128" xr:uid="{FF210ECD-5879-4BFA-9D71-3C05A4E5FC79}">
      <formula1>"EachBar,EverySecondBar"</formula1>
    </dataValidation>
    <dataValidation type="list" allowBlank="1" showInputMessage="1" showErrorMessage="1" sqref="F18 J18 F49 J49 F50 J50 F51 J51 F52 J52 F53 J53 F54 J54 F55 J55 F56 J56 F85 J85 F86 J86 F87 J87 F88 J88 F121 J121 F122 J122 F123 J123 F124 J124 F125 J125 F126 J126 F127 J127 F128 J128" xr:uid="{148BB8F2-49A5-4E50-9E97-87C0782B8FA2}">
      <formula1>"Stacked,SideBySide"</formula1>
    </dataValidation>
    <dataValidation type="list" allowBlank="1" showInputMessage="1" showErrorMessage="1" sqref="C25" xr:uid="{6234E2BA-AED3-4E22-AF30-306BB3313DE0}">
      <formula1>"TwoRect,OneRect"</formula1>
    </dataValidation>
  </dataValidations>
  <hyperlinks>
    <hyperlink ref="A2" location="'Справка'!A713" display="Круглое сечение (Подробнее)" xr:uid="{9194D841-0995-43E1-A869-2884BAA97F8C}"/>
    <hyperlink ref="A21" location="'Справка'!A735" display="Набор прямоугольников (Г-сечение) (Подробнее)" xr:uid="{006B8503-7CE9-4EBC-923D-D0B188C5D1B8}"/>
    <hyperlink ref="A59" location="'Справка'!A721" display="Клиновидное сечение (Подробнее)" xr:uid="{DA670286-1C23-4B26-AACF-214007ECEDCC}"/>
    <hyperlink ref="A91" location="'Справка'!A728" display="Пустотелый прямоугольник (Подробнее)" xr:uid="{3014FEE9-6EC2-44D3-808A-B7B02C7BAFF6}"/>
  </hyperlinks>
  <pageMargins left="0.7" right="0.7" top="0.75" bottom="0.75" header="0.3" footer="0.3"/>
  <pageSetup paperSize="9" scale="67" fitToHeight="0" orientation="landscape"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A76A0C-C93B-4402-8932-FCC2CAE1F20F}">
  <sheetPr codeName="Лист3">
    <outlinePr summaryBelow="0"/>
  </sheetPr>
  <dimension ref="A1:F1512"/>
  <sheetViews>
    <sheetView workbookViewId="0">
      <selection sqref="A1:F1"/>
    </sheetView>
  </sheetViews>
  <sheetFormatPr defaultRowHeight="12.75" outlineLevelRow="1" x14ac:dyDescent="0.2"/>
  <cols>
    <col min="1" max="1" width="34.7109375" style="45" customWidth="1"/>
    <col min="2" max="2" width="118.7109375" style="45" customWidth="1"/>
    <col min="3" max="4" width="18.7109375" style="45" customWidth="1"/>
    <col min="5" max="6" width="26.7109375" style="45" customWidth="1"/>
    <col min="7" max="16384" width="9.140625" style="44"/>
  </cols>
  <sheetData>
    <row r="1" spans="1:6" ht="26.1" customHeight="1" x14ac:dyDescent="0.2">
      <c r="A1" s="87" t="inlineStr">
        <is>
          <t>Подготовка геометрии в AutoCAD и импорт</t>
        </is>
      </c>
      <c r="B1" s="88"/>
      <c r="C1" s="88"/>
      <c r="D1" s="88"/>
      <c r="E1" s="88"/>
      <c r="F1" s="89"/>
    </row>
    <row r="2" spans="1:6" outlineLevel="1" x14ac:dyDescent="0.2">
      <c r="A2" s="74" t="inlineStr">
        <is>
          <t>Импорт выполняется из активного чертежа AutoCAD. Бетонную геометрию можно задать готовой сеткой Region либо точным наружным контуром для автоматической генерации сетки. Арматура в обоих вариантах</t>
        </is>
      </c>
      <c r="B2" s="74"/>
      <c r="C2" s="74"/>
      <c r="D2" s="74"/>
      <c r="E2" s="74"/>
      <c r="F2" s="74"/>
    </row>
    <row r="3" spans="1:6" outlineLevel="1" x14ac:dyDescent="0.2">
      <c r="A3" s="74" t="inlineStr">
        <is>
          <t>задается отдельными Region.</t>
        </is>
      </c>
      <c r="B3" s="74"/>
      <c r="C3" s="74"/>
      <c r="D3" s="74"/>
      <c r="E3" s="74"/>
      <c r="F3" s="74"/>
    </row>
    <row r="4" spans="1:6" outlineLevel="1" x14ac:dyDescent="0.2">
      <c r="A4" s="74" t="inlineStr">
        <is>
          <t>Площадь взаимодействия для трещин - участок бетона вокруг растянутой арматуры, используемый при расчете ширины раскрытия. Точные границы позволяют определить его с учетом формы сечения и отверстий.</t>
        </is>
      </c>
      <c r="B4" s="74"/>
      <c r="C4" s="74"/>
      <c r="D4" s="74"/>
      <c r="E4" s="74"/>
      <c r="F4" s="74"/>
    </row>
    <row r="5" spans="1:6" ht="16.5" outlineLevel="1" x14ac:dyDescent="0.2">
      <c r="A5" s="82" t="inlineStr">
        <is>
          <t>1. Система координат и масштаб</t>
        </is>
      </c>
      <c r="B5" s="82"/>
      <c r="C5" s="82"/>
      <c r="D5" s="82"/>
      <c r="E5" s="82"/>
      <c r="F5" s="82"/>
    </row>
    <row r="6" spans="1:6" outlineLevel="1" x14ac:dyDescent="0.2">
      <c r="A6" s="72" t="inlineStr">
        <is>
          <t>Импорт и экспорт выполняются в глобальной системе координат МСК/WCS: _UCS → _World. При локальной или неизвестной системе координат импорт отклоняется. Автоматическое переключение ПСК не выполняется.</t>
        </is>
      </c>
      <c r="B6" s="72"/>
      <c r="C6" s="72"/>
      <c r="D6" s="72"/>
      <c r="E6" s="72"/>
      <c r="F6" s="72"/>
    </row>
    <row r="7" spans="1:6" outlineLevel="1" x14ac:dyDescent="0.2">
      <c r="A7" s="74" t="inlineStr">
        <is>
          <t>Постоянный масштаб геометрии: 1 единица AutoCAD = 1 мм. Координаты и размеры импортируются как мм, площади как мм2, моменты инерции как мм4. Экспорт геометрии всегда выполняется в мм.</t>
        </is>
      </c>
      <c r="B7" s="74"/>
      <c r="C7" s="74"/>
      <c r="D7" s="74"/>
      <c r="E7" s="74"/>
      <c r="F7" s="74"/>
    </row>
    <row r="8" spans="1:6" outlineLevel="1" x14ac:dyDescent="0.2">
      <c r="A8" s="74" t="inlineStr">
        <is>
          <t>Единицы INPUT/OUTPUT на Config и единицы самого чертежа этот масштаб не меняют. Размещайте сечение в плоскости XY при Z = 0. Поворот в этой плоскости допускается; наклонные контуры, сплайны и эллипсы</t>
        </is>
      </c>
      <c r="B8" s="74"/>
      <c r="C8" s="74"/>
      <c r="D8" s="74"/>
      <c r="E8" s="74"/>
      <c r="F8" s="74"/>
    </row>
    <row r="9" spans="1:6" outlineLevel="1" x14ac:dyDescent="0.2">
      <c r="A9" s="74" t="inlineStr">
        <is>
          <t>не поддерживаются.</t>
        </is>
      </c>
      <c r="B9" s="74"/>
      <c r="C9" s="74"/>
      <c r="D9" s="74"/>
      <c r="E9" s="74"/>
      <c r="F9" s="74"/>
    </row>
    <row r="10" spans="1:6" ht="16.5" outlineLevel="1" x14ac:dyDescent="0.2">
      <c r="A10" s="82" t="inlineStr">
        <is>
          <t>2. Бетонная сетка и арматура</t>
        </is>
      </c>
      <c r="B10" s="82"/>
      <c r="C10" s="82"/>
      <c r="D10" s="82"/>
      <c r="E10" s="82"/>
      <c r="F10" s="82"/>
    </row>
    <row r="11" spans="1:6" outlineLevel="1" x14ac:dyDescent="0.2">
      <c r="A11" s="74" t="inlineStr">
        <is>
          <t>Каждый бетонный элемент и поперечное сечение стержня задаются отдельным Region. Полилинии, блоки и текст не импортируются как расчетные элементы.</t>
        </is>
      </c>
      <c r="B11" s="74"/>
      <c r="C11" s="74"/>
      <c r="D11" s="74"/>
      <c r="E11" s="74"/>
      <c r="F11" s="74"/>
    </row>
    <row r="12" spans="1:6" outlineLevel="1" x14ac:dyDescent="0.2">
      <c r="A12" s="74" t="inlineStr">
        <is>
          <t>На Config задайте два разных слоя: AutoCAD.Common.ConcreteLayer - для бетонных элементов, AutoCAD.Common.RebarLayer - для стержней. Эти настройки используются и при импорте, и при экспорте.</t>
        </is>
      </c>
      <c r="B12" s="74"/>
      <c r="C12" s="74"/>
      <c r="D12" s="74"/>
      <c r="E12" s="74"/>
      <c r="F12" s="74"/>
    </row>
    <row r="13" spans="1:6" outlineLevel="1" x14ac:dyDescent="0.2">
      <c r="A13" s="74" t="inlineStr">
        <is>
          <t>Сетка должна описывать все сечение и не заполнять отверстия. Стержни должны лежать в бетоне. Каждый бетонный Region станет одним расчетным элементом, каждый арматурный Region - одним стержнем; его</t>
        </is>
      </c>
      <c r="B13" s="74"/>
      <c r="C13" s="74"/>
      <c r="D13" s="74"/>
      <c r="E13" s="74"/>
      <c r="F13" s="74"/>
    </row>
    <row r="14" spans="1:6" outlineLevel="1" x14ac:dyDescent="0.2">
      <c r="A14" s="74" t="inlineStr">
        <is>
          <t>эквивалентный диаметр определяется по площади.</t>
        </is>
      </c>
      <c r="B14" s="74"/>
      <c r="C14" s="74"/>
      <c r="D14" s="74"/>
      <c r="E14" s="74"/>
      <c r="F14" s="74"/>
    </row>
    <row r="15" spans="1:6" outlineLevel="1" x14ac:dyDescent="0.2">
      <c r="A15" s="72" t="inlineStr">
        <is>
          <r>
            <t>Вариант без готовой сетки:</t>
          </r>
          <r>
            <rPr>
              <sz val="10"/>
              <color theme="1"/>
              <rFont val="Arial"/>
              <family val="2"/>
              <charset val="204"/>
            </rPr>
            <t xml:space="preserve"> оставьте слой бетона пустым. Задайте точный наружный контур и все отверстия полилиниями на соответствующих слоях либо одним Region с вычтенными отверстиями на слое наружного</t>
          </r>
        </is>
      </c>
      <c r="B15" s="74"/>
      <c r="C15" s="74"/>
      <c r="D15" s="74"/>
      <c r="E15" s="74"/>
      <c r="F15" s="74"/>
    </row>
    <row r="16" spans="1:6" outlineLevel="1" x14ac:dyDescent="0.2">
      <c r="A16" s="74" t="inlineStr">
        <is>
          <t>контура; арматуру - отдельными Region на ее слое. Программа автоматически создаст бетонную сетку с настройками Mesh.StepMode и Mesh.BoundarySubdivisions.</t>
        </is>
      </c>
      <c r="B16" s="74"/>
      <c r="C16" s="74"/>
      <c r="D16" s="74"/>
      <c r="E16" s="74"/>
      <c r="F16" s="74"/>
    </row>
    <row r="17" spans="1:6" outlineLevel="1" x14ac:dyDescent="0.2">
      <c r="A17" s="74" t="inlineStr">
        <is>
          <t>Волокна отбираются по центрам ячеек или подъячеек; граница сетки приближенная. После импорта проверьте площадь и дискретизацию. Точный исходный контур сохраняется для схемы и площади взаимодействия</t>
        </is>
      </c>
      <c r="B17" s="74"/>
      <c r="C17" s="74"/>
      <c r="D17" s="74"/>
      <c r="E17" s="74"/>
      <c r="F17" s="74"/>
    </row>
    <row r="18" spans="1:6" outlineLevel="1" x14ac:dyDescent="0.2">
      <c r="A18" s="74" t="inlineStr">
        <is>
          <t>для трещин. Для изменения шага сетки измените Mesh и повторите импорт.</t>
        </is>
      </c>
      <c r="B18" s="74"/>
      <c r="C18" s="74"/>
      <c r="D18" s="74"/>
      <c r="E18" s="74"/>
      <c r="F18" s="74"/>
    </row>
    <row r="19" spans="1:6" outlineLevel="1" x14ac:dyDescent="0.2">
      <c r="A19" s="72" t="inlineStr">
        <is>
          <t>Генерация включается только при действительно пустом слое бетона. Неподходящие объекты или Region, отсеянные порогом MinArea, приводят к ошибке. Без готовой сетки и наружного контура импорт</t>
        </is>
      </c>
      <c r="B19" s="72"/>
      <c r="C19" s="72"/>
      <c r="D19" s="72"/>
      <c r="E19" s="72"/>
      <c r="F19" s="72"/>
    </row>
    <row r="20" spans="1:6" outlineLevel="1" x14ac:dyDescent="0.2">
      <c r="A20" s="72" t="inlineStr">
        <is>
          <t>невозможен; одних отверстий недостаточно.</t>
        </is>
      </c>
      <c r="B20" s="72"/>
      <c r="C20" s="72"/>
      <c r="D20" s="72"/>
      <c r="E20" s="72"/>
      <c r="F20" s="72"/>
    </row>
    <row r="21" spans="1:6" outlineLevel="1" x14ac:dyDescent="0.2">
      <c r="A21" s="74" t="inlineStr">
        <is>
          <t>AutoCAD.Import.MinArea задает минимальную площадь импортируемого элемента в INPUT Area. Объекты меньшей площади пропускаются; порог должен сохранять все расчетные стержни. Значение 0 отключает фильтр.</t>
        </is>
      </c>
      <c r="B21" s="74"/>
      <c r="C21" s="74"/>
      <c r="D21" s="74"/>
      <c r="E21" s="74"/>
      <c r="F21" s="74"/>
    </row>
    <row r="22" spans="1:6" ht="16.5" outlineLevel="1" x14ac:dyDescent="0.2">
      <c r="A22" s="82" t="inlineStr">
        <is>
          <t>3. Точный контур и несколько отверстий</t>
        </is>
      </c>
      <c r="B22" s="82"/>
      <c r="C22" s="82"/>
      <c r="D22" s="82"/>
      <c r="E22" s="82"/>
      <c r="F22" s="82"/>
    </row>
    <row r="23" spans="1:6" outlineLevel="1" x14ac:dyDescent="0.2">
      <c r="A23" s="80" t="inlineStr">
        <is>
          <t>ВНИМАНИЕ: для расчета раскрытия трещин настоятельно рекомендуется задать точный наружный контур и все отверстия. Иначе площадь взаимодействия для трещин и ширина раскрытия могут быть завышены или</t>
        </is>
      </c>
      <c r="B23" s="80"/>
      <c r="C23" s="80"/>
      <c r="D23" s="80"/>
      <c r="E23" s="80"/>
      <c r="F23" s="80"/>
    </row>
    <row r="24" spans="1:6" outlineLevel="1" x14ac:dyDescent="0.2">
      <c r="A24" s="80" t="inlineStr">
        <is>
          <t>занижены из-за приближенных границ сетки, особенно у криволинейных и пустотелых сечений.</t>
        </is>
      </c>
      <c r="B24" s="80"/>
      <c r="C24" s="80"/>
      <c r="D24" s="80"/>
      <c r="E24" s="80"/>
      <c r="F24" s="80"/>
    </row>
    <row r="25" spans="1:6" outlineLevel="1" x14ac:dyDescent="0.2">
      <c r="A25" s="74" t="inlineStr">
        <is>
          <t>При готовой бетонной сетке точные контуры необязательны: они уточняют площадь взаимодействия для трещин и схему, не меняя сетку НДС или устойчивости. При пустом слое бетона наружный контур обязателен</t>
        </is>
      </c>
      <c r="B25" s="74"/>
      <c r="C25" s="74"/>
      <c r="D25" s="74"/>
      <c r="E25" s="74"/>
      <c r="F25" s="74"/>
    </row>
    <row r="26" spans="1:6" outlineLevel="1" x14ac:dyDescent="0.2">
      <c r="A26" s="74" t="inlineStr">
        <is>
          <t>и задает форму автоматически создаваемой сетки.</t>
        </is>
      </c>
      <c r="B26" s="74"/>
      <c r="C26" s="74"/>
      <c r="D26" s="74"/>
      <c r="E26" s="74"/>
      <c r="F26" s="74"/>
    </row>
    <row r="27" spans="1:6" outlineLevel="1" x14ac:dyDescent="0.2">
      <c r="A27" s="74" t="inlineStr">
        <is>
          <t>На Config задайте AutoCAD.Common.SectionContourLayer - слой наружного контура, и AutoCAD.Common.OpeningContourLayer - слой отверстий. Имена можно оставить заполненными всегда: если слоя нет или он</t>
        </is>
      </c>
      <c r="B27" s="74"/>
      <c r="C27" s="74"/>
      <c r="D27" s="74"/>
      <c r="E27" s="74"/>
      <c r="F27" s="74"/>
    </row>
    <row r="28" spans="1:6" outlineLevel="1" x14ac:dyDescent="0.2">
      <c r="A28" s="74" t="inlineStr">
        <is>
          <t>пуст, соответствующие контуры не импортируются.</t>
        </is>
      </c>
      <c r="B28" s="74"/>
      <c r="C28" s="74"/>
      <c r="D28" s="74"/>
      <c r="E28" s="74"/>
      <c r="F28" s="74"/>
    </row>
    <row r="29" spans="1:6" outlineLevel="1" x14ac:dyDescent="0.2">
      <c r="A29" s="74" t="inlineStr">
        <is>
          <t>Наружную границу и несколько отверстий можно передать одним Region на слое из настройки AutoCAD.Common.SectionContourLayer на Config. Отверстия предварительно вырезаются командой SUBTRACT; при импорте</t>
        </is>
      </c>
      <c r="B29" s="74"/>
      <c r="C29" s="74"/>
      <c r="D29" s="74"/>
      <c r="E29" s="74"/>
      <c r="F29" s="74"/>
    </row>
    <row r="30" spans="1:6" outlineLevel="1" x14ac:dyDescent="0.2">
      <c r="A30" s="74" t="inlineStr">
        <is>
          <t>программа автоматически извлекает наружную границу и границы всех отверстий полученной области.</t>
        </is>
      </c>
      <c r="B30" s="74"/>
      <c r="C30" s="74"/>
      <c r="D30" s="74"/>
      <c r="E30" s="74"/>
      <c r="F30" s="74"/>
    </row>
    <row r="31" spans="1:6" outlineLevel="1" x14ac:dyDescent="0.2">
      <c r="A31" s="74" t="inlineStr">
        <is>
          <t>Взрыв Region и дублирование его отверстий на отдельном слое не требуются. Внутренние окружности, не вычтенные из Region, не считаются его отверстиями.</t>
        </is>
      </c>
      <c r="B31" s="74"/>
      <c r="C31" s="74"/>
      <c r="D31" s="74"/>
      <c r="E31" s="74"/>
      <c r="F31" s="74"/>
    </row>
    <row r="32" spans="1:6" outlineLevel="1" x14ac:dyDescent="0.2">
      <c r="A32" s="74" t="inlineStr">
        <is>
          <t>Другой вариант - отдельные границы. Наружную замкнутую 2D-полилинию или окружность разместите на AutoCAD.Common.SectionContourLayer, а каждый контур отверстия - на AutoCAD.Common.OpeningContourLayer.</t>
        </is>
      </c>
      <c r="B32" s="74"/>
      <c r="C32" s="74"/>
      <c r="D32" s="74"/>
      <c r="E32" s="74"/>
      <c r="F32" s="74"/>
    </row>
    <row r="33" spans="1:6" outlineLevel="1" x14ac:dyDescent="0.2">
      <c r="A33" s="74" t="inlineStr">
        <is>
          <t>Отверстия можно задать также Region. Прямые участки и круговые дуги поддерживаются.</t>
        </is>
      </c>
      <c r="B33" s="74"/>
      <c r="C33" s="74"/>
      <c r="D33" s="74"/>
      <c r="E33" s="74"/>
      <c r="F33" s="74"/>
    </row>
    <row r="34" spans="1:6" outlineLevel="1" x14ac:dyDescent="0.2">
      <c r="A34" s="74" t="inlineStr">
        <is>
          <t>Полилиния должна образовывать замкнутый контур. Совпадения ее концов достаточно для импорта. Повтор начальной вершины допустим; нулевые отрезки пропускаются с предупреждением.</t>
        </is>
      </c>
      <c r="B34" s="74"/>
      <c r="C34" s="74"/>
      <c r="D34" s="74"/>
      <c r="E34" s="74"/>
      <c r="F34" s="74"/>
    </row>
    <row r="35" spans="1:6" outlineLevel="1" x14ac:dyDescent="0.2">
      <c r="A35" s="74" t="inlineStr">
        <is>
          <t>Разрывы и самопересечения недопустимы. Отдельные отрезки и дуги следует объединить через PEDIT (ПОЛРЕД) либо преобразовать в Region. Отверстия не должны касаться или пересекать друг друга; при</t>
        </is>
      </c>
      <c r="B35" s="74"/>
      <c r="C35" s="74"/>
      <c r="D35" s="74"/>
      <c r="E35" s="74"/>
      <c r="F35" s="74"/>
    </row>
    <row r="36" spans="1:6" outlineLevel="1" x14ac:dyDescent="0.2">
      <c r="A36" s="74" t="inlineStr">
        <is>
          <t>заданном наружном контуре они должны лежать внутри него и не касаться его границы.</t>
        </is>
      </c>
      <c r="B36" s="74"/>
      <c r="C36" s="74"/>
      <c r="D36" s="74"/>
      <c r="E36" s="74"/>
      <c r="F36" s="74"/>
    </row>
    <row r="37" spans="1:6" outlineLevel="1" x14ac:dyDescent="0.2">
      <c r="A37" s="74" t="inlineStr">
        <is>
          <t>Удалите дубли контуров. Если контурные слои заблокированы, разблокируйте их перед импортом. Исходные объекты при импорте не меняются.</t>
        </is>
      </c>
      <c r="B37" s="74"/>
      <c r="C37" s="74"/>
      <c r="D37" s="74"/>
      <c r="E37" s="74"/>
      <c r="F37" s="74"/>
    </row>
    <row r="38" spans="1:6" outlineLevel="1" x14ac:dyDescent="0.2">
      <c r="A38" s="74" t="inlineStr">
        <is>
          <t>Если внутри отверстия есть отдельная бетонная часть, создайте для нее еще один Region на AutoCAD.Common.SectionContourLayer. Отверстие вырежьте из наружного Region. Сетку и стержни внутренней бетонной</t>
        </is>
      </c>
      <c r="B38" s="74"/>
      <c r="C38" s="74"/>
      <c r="D38" s="74"/>
      <c r="E38" s="74"/>
      <c r="F38" s="74"/>
    </row>
    <row r="39" spans="1:6" outlineLevel="1" x14ac:dyDescent="0.2">
      <c r="A39" s="74" t="inlineStr">
        <is>
          <t>части разместите на обычных слоях бетона и арматуры.</t>
        </is>
      </c>
      <c r="B39" s="74"/>
      <c r="C39" s="74"/>
      <c r="D39" s="74"/>
      <c r="E39" s="74"/>
      <c r="F39" s="74"/>
    </row>
    <row r="40" spans="1:6" ht="16.5" outlineLevel="1" x14ac:dyDescent="0.2">
      <c r="A40" s="82" t="inlineStr">
        <is>
          <t>4. Импорт и контроль модели</t>
        </is>
      </c>
      <c r="B40" s="82"/>
      <c r="C40" s="82"/>
      <c r="D40" s="82"/>
      <c r="E40" s="82"/>
      <c r="F40" s="82"/>
    </row>
    <row r="41" spans="1:6" outlineLevel="1" x14ac:dyDescent="0.2">
      <c r="A41" s="74" t="inlineStr">
        <is>
          <t>1. На Config выберите настройку Geometry.Source = AutoCAD.</t>
        </is>
      </c>
      <c r="B41" s="74"/>
      <c r="C41" s="74"/>
      <c r="D41" s="74"/>
      <c r="E41" s="74"/>
      <c r="F41" s="74"/>
    </row>
    <row r="42" spans="1:6" outlineLevel="1" x14ac:dyDescent="0.2">
      <c r="A42" s="74" t="inlineStr">
        <is>
          <t>2. Нажмите «Сформировать сечение». Проверьте число бетонных элементов и стержней, площадь, размеры и схему. Сообщение показывает время формирования и предупреждения о полученной геометрии.</t>
        </is>
      </c>
      <c r="B42" s="74"/>
      <c r="C42" s="74"/>
      <c r="D42" s="74"/>
      <c r="E42" s="74"/>
      <c r="F42" s="74"/>
    </row>
    <row r="43" spans="1:6" outlineLevel="1" x14ac:dyDescent="0.2">
      <c r="A43" s="74" t="inlineStr">
        <is>
          <t>3. Задайте сочетания и их расчетные профили на Config, затем нажмите «Выполнить расчет». После изменения чертежа заново нажмите «Сформировать сечение» перед расчётом.</t>
        </is>
      </c>
      <c r="B43" s="74"/>
      <c r="C43" s="74"/>
      <c r="D43" s="74"/>
      <c r="E43" s="74"/>
      <c r="F43" s="74"/>
    </row>
    <row r="44" spans="1:6" outlineLevel="1" x14ac:dyDescent="0.2">
      <c r="A44" s="74" t="inlineStr">
        <is>
          <t>Геометрия Results сохраняется с собственными единицами OUTPUT на момент импорта. Последующая смена единиц не меняет физические размеры сохраненного сечения; новый расчет выводится в текущих OUTPUT без</t>
        </is>
      </c>
      <c r="B44" s="74"/>
      <c r="C44" s="74"/>
      <c r="D44" s="74"/>
      <c r="E44" s="74"/>
      <c r="F44" s="74"/>
    </row>
    <row r="45" spans="1:6" outlineLevel="1" x14ac:dyDescent="0.2">
      <c r="A45" s="74" t="inlineStr">
        <is>
          <t>повторного импорта.</t>
        </is>
      </c>
      <c r="B45" s="74"/>
      <c r="C45" s="74"/>
      <c r="D45" s="74"/>
      <c r="E45" s="74"/>
      <c r="F45" s="74"/>
    </row>
    <row r="46" spans="1:6" outlineLevel="1" x14ac:dyDescent="0.2">
      <c r="A46" s="74" t="inlineStr">
        <is>
          <t>При смене INPUT пересчитайте вручную уже введенные нагрузки, параметры материалов и размерные настройки Config. Это не относится к сохраненной импортированной геометрии. Если новый импорт завершился</t>
        </is>
      </c>
      <c r="B46" s="74"/>
      <c r="C46" s="74"/>
      <c r="D46" s="74"/>
      <c r="E46" s="74"/>
      <c r="F46" s="74"/>
    </row>
    <row r="47" spans="1:6" outlineLevel="1" x14ac:dyDescent="0.2">
      <c r="A47" s="74" t="inlineStr">
        <is>
          <t>ошибкой, прежняя геометрия Results сохраняется.</t>
        </is>
      </c>
      <c r="B47" s="74"/>
      <c r="C47" s="74"/>
      <c r="D47" s="74"/>
      <c r="E47" s="74"/>
      <c r="F47" s="74"/>
    </row>
    <row r="48" spans="1:6" ht="16.5" outlineLevel="1" x14ac:dyDescent="0.2">
      <c r="A48" s="82" t="inlineStr">
        <is>
          <t>5. Экспорт сохраненных результатов</t>
        </is>
      </c>
      <c r="B48" s="82"/>
      <c r="C48" s="82"/>
      <c r="D48" s="82"/>
      <c r="E48" s="82"/>
      <c r="F48" s="82"/>
    </row>
    <row r="49" spans="1:6" outlineLevel="1" x14ac:dyDescent="0.2">
      <c r="A49" s="72" t="inlineStr">
        <is>
          <t>Экспорт использует последний расчёт на Results. После изменения нагрузок выполните расчёт заново. Геометрия экспортируется в AutoCAD в мм независимо от OUTPUT. Кнопка «Очистить подписи в AutoCAD»</t>
        </is>
      </c>
      <c r="B49" s="72"/>
      <c r="C49" s="72"/>
      <c r="D49" s="72"/>
      <c r="E49" s="72"/>
      <c r="F49" s="72"/>
    </row>
    <row r="50" spans="1:6" outlineLevel="1" x14ac:dyDescent="0.2">
      <c r="A50" s="72" t="inlineStr">
        <is>
          <t>удаляет оформление, сохраняя бетон, арматуру и контуры. Если слоёв оформления нет, очистка сразу завершается.</t>
        </is>
      </c>
      <c r="B50" s="72"/>
      <c r="C50" s="72"/>
      <c r="D50" s="72"/>
      <c r="E50" s="72"/>
      <c r="F50" s="72"/>
    </row>
    <row r="51" spans="1:6" outlineLevel="1" x14ac:dyDescent="0.2">
      <c r="A51" s="74" t="inlineStr">
        <is>
          <t>На Config включите AutoCAD.Export.ContourEnabled = Yes и выберите настройку AutoCAD.Export.ContourFormat:</t>
        </is>
      </c>
      <c r="B51" s="74"/>
      <c r="C51" s="74"/>
      <c r="D51" s="74"/>
      <c r="E51" s="74"/>
      <c r="F51" s="74"/>
    </row>
    <row r="52" spans="1:6" outlineLevel="1" x14ac:dyDescent="0.2">
      <c r="A52" s="74" t="inlineStr">
        <is>
          <t>Region (по умолчанию) - бетонная область со всеми отверстиями на AutoCAD.Common.SectionContourLayer. Отдельные бетонные части экспортируются отдельными Region.</t>
        </is>
      </c>
      <c r="B52" s="74"/>
      <c r="C52" s="74"/>
      <c r="D52" s="74"/>
      <c r="E52" s="74"/>
      <c r="F52" s="74"/>
    </row>
    <row r="53" spans="1:6" outlineLevel="1" x14ac:dyDescent="0.2">
      <c r="A53" s="74" t="inlineStr">
        <is>
          <t>Polyline - отдельные замкнутые полилинии: наружная граница на AutoCAD.Common.SectionContourLayer, отверстия на AutoCAD.Common.OpeningContourLayer. Прямые участки и дуги сохраняются.</t>
        </is>
      </c>
      <c r="B53" s="74"/>
      <c r="C53" s="74"/>
      <c r="D53" s="74"/>
      <c r="E53" s="74"/>
      <c r="F53" s="74"/>
    </row>
    <row r="54" spans="1:6" outlineLevel="1" x14ac:dyDescent="0.2">
      <c r="A54" s="74" t="inlineStr">
        <is>
          <t>Если сохранены только отверстия, экспортируются только они на слой отверстий; наружная граница по сетке не создается. Оба формата применяются к сгенерированным и импортированным сечениям и</t>
        </is>
      </c>
      <c r="B54" s="74"/>
      <c r="C54" s="74"/>
      <c r="D54" s="74"/>
      <c r="E54" s="74"/>
      <c r="F54" s="74"/>
    </row>
    <row r="55" spans="1:6" outlineLevel="1" x14ac:dyDescent="0.2">
      <c r="A55" s="74" t="inlineStr">
        <is>
          <t>поддерживают обратный импорт.</t>
        </is>
      </c>
      <c r="B55" s="74"/>
      <c r="C55" s="74"/>
      <c r="D55" s="74"/>
      <c r="E55" s="74"/>
      <c r="F55" s="74"/>
    </row>
    <row r="56" spans="1:6" outlineLevel="1" x14ac:dyDescent="0.2">
      <c r="A56" s="74" t="inlineStr">
        <is>
          <t>Каждый экспорт добавляет объекты. Совпадения не ищутся, старые контуры не удаляются: заранее подготовьте свободное место или уберите ненужные копии. Ответственность за чистоту чертежа при повторном</t>
        </is>
      </c>
      <c r="B56" s="74"/>
      <c r="C56" s="74"/>
      <c r="D56" s="74"/>
      <c r="E56" s="74"/>
      <c r="F56" s="74"/>
    </row>
    <row r="57" spans="1:6" outlineLevel="1" x14ac:dyDescent="0.2">
      <c r="A57" s="74" t="inlineStr">
        <is>
          <t>импорте поясняется ниже.</t>
        </is>
      </c>
      <c r="B57" s="74"/>
      <c r="C57" s="74"/>
      <c r="D57" s="74"/>
      <c r="E57" s="74"/>
      <c r="F57" s="74"/>
    </row>
    <row r="58" spans="1:6" outlineLevel="1" x14ac:dyDescent="0.2">
      <c r="A58" s="74" t="inlineStr">
        <is>
          <t>Для экспорта рассчитанной площади взаимодействия для трещин, принятой в расчете ширины раскрытия, включите на Config AutoCAD.Export.ExportCrackInteractionContour = Yes и задайте</t>
        </is>
      </c>
      <c r="B58" s="74"/>
      <c r="C58" s="74"/>
      <c r="D58" s="74"/>
      <c r="E58" s="74"/>
      <c r="F58" s="74"/>
    </row>
    <row r="59" spans="1:6" outlineLevel="1" x14ac:dyDescent="0.2">
      <c r="A59" s="74" t="inlineStr">
        <is>
          <t>AutoCAD.Export.CrackInteractionLayer. На том же листе в таблице «Настройка расчетных профилей», подразделе «Настройки визуализации», строке «Выводимое состояние» (Visualization.State) выберите</t>
        </is>
      </c>
      <c r="B59" s="74"/>
      <c r="C59" s="74"/>
      <c r="D59" s="74"/>
      <c r="E59" s="74"/>
      <c r="F59" s="74"/>
    </row>
    <row r="60" spans="1:6" outlineLevel="1" x14ac:dyDescent="0.2">
      <c r="A60" s="74" t="inlineStr">
        <is>
          <t>PreCrackState, PostCrackState или CrackedState в колонке профиля нужного сочетания.</t>
        </is>
      </c>
      <c r="B60" s="74"/>
      <c r="C60" s="74"/>
      <c r="D60" s="74"/>
      <c r="E60" s="74"/>
      <c r="F60" s="74"/>
    </row>
    <row r="61" spans="1:6" outlineLevel="1" x14ac:dyDescent="0.2">
      <c r="A61" s="74" t="inlineStr">
        <is>
          <t>PreCrackState - состояние перед образованием трещины; PostCrackState - сразу после образования; CrackedState - текущее НДС с отключенным растянутым бетоном. Если в той же строке Visualization.State</t>
        </is>
      </c>
      <c r="B61" s="74"/>
      <c r="C61" s="74"/>
      <c r="D61" s="74"/>
      <c r="E61" s="74"/>
      <c r="F61" s="74"/>
    </row>
    <row r="62" spans="1:6" outlineLevel="1" x14ac:dyDescent="0.2">
      <c r="A62" s="74" t="inlineStr">
        <is>
          <t>выбрано StrengthState (прочность) или CapacityState (несущая способность), площадь взаимодействия для трещин не экспортируется.</t>
        </is>
      </c>
      <c r="B62" s="74"/>
      <c r="C62" s="74"/>
      <c r="D62" s="74"/>
      <c r="E62" s="74"/>
      <c r="F62" s="74"/>
    </row>
    <row r="63" spans="1:6" outlineLevel="1" x14ac:dyDescent="0.2">
      <c r="A63" s="74" t="inlineStr">
        <is>
          <t>Экспортируется принятая в расчете ширины раскрытия площадь взаимодействия для трещин, сохраненная на Results и согласованная с его геометрией. Превышение допустимой ширины не препятствует экспорту ее</t>
        </is>
      </c>
      <c r="B63" s="74"/>
      <c r="C63" s="74"/>
      <c r="D63" s="74"/>
      <c r="E63" s="74"/>
      <c r="F63" s="74"/>
    </row>
    <row r="64" spans="1:6" outlineLevel="1" x14ac:dyDescent="0.2">
      <c r="A64" s="74" t="inlineStr">
        <is>
          <t>контура. Актуальность после изменения исходных данных поясняется ниже.</t>
        </is>
      </c>
      <c r="B64" s="74"/>
      <c r="C64" s="74"/>
      <c r="D64" s="74"/>
      <c r="E64" s="74"/>
      <c r="F64" s="74"/>
    </row>
    <row r="65" spans="1:6" outlineLevel="1" x14ac:dyDescent="0.2">
      <c r="A65" s="74" t="inlineStr">
        <is>
          <t>Кнопка очистки удаляет оформление, но сохраняет бетон, арматуру, наружные контуры и отверстия, включая прежние экспортированные копии. Повторный экспорт сам чертеж не очищает.</t>
        </is>
      </c>
      <c r="B65" s="74"/>
      <c r="C65" s="74"/>
      <c r="D65" s="74"/>
      <c r="E65" s="74"/>
      <c r="F65" s="74"/>
    </row>
    <row r="66" spans="1:6" outlineLevel="1" x14ac:dyDescent="0.2">
      <c r="A66" s="72" t="inlineStr">
        <is>
          <t>Если бетонная сетка автоматически создана по контурам AutoCAD, сообщение об этом появляется только при формировании сечения. После расчёта и экспорта это сообщение не повторяется. Сведения о</t>
        </is>
      </c>
      <c r="B66" s="72"/>
      <c r="C66" s="72"/>
      <c r="D66" s="72"/>
      <c r="E66" s="72"/>
      <c r="F66" s="72"/>
    </row>
    <row r="67" spans="1:6" outlineLevel="1" x14ac:dyDescent="0.2">
      <c r="A67" s="72" t="inlineStr">
        <is>
          <t>происхождении сетки сохраняются на листе Results.</t>
        </is>
      </c>
      <c r="B67" s="72"/>
      <c r="C67" s="72"/>
      <c r="D67" s="72"/>
      <c r="E67" s="72"/>
      <c r="F67" s="72"/>
    </row>
    <row r="68" spans="1:6" ht="16.5" outlineLevel="1" x14ac:dyDescent="0.2">
      <c r="A68" s="82" t="inlineStr">
        <is>
          <t>6. Поясняющие примечания</t>
        </is>
      </c>
      <c r="B68" s="82"/>
      <c r="C68" s="82"/>
      <c r="D68" s="82"/>
      <c r="E68" s="82"/>
      <c r="F68" s="82"/>
    </row>
    <row r="69" spans="1:6" outlineLevel="1" x14ac:dyDescent="0.2">
      <c r="A69" s="74" t="inlineStr">
        <is>
          <t>Выбор границ площади взаимодействия для трещин зависит от заданных контуров. Если в Region на слое наружного контура отверстия уже вырезаны командой SUBTRACT, программа автоматически импортирует их</t>
        </is>
      </c>
      <c r="B69" s="74"/>
      <c r="C69" s="74"/>
      <c r="D69" s="74"/>
      <c r="E69" s="74"/>
      <c r="F69" s="74"/>
    </row>
    <row r="70" spans="1:6" outlineLevel="1" x14ac:dyDescent="0.2">
      <c r="A70" s="74" t="inlineStr">
        <is>
          <t>как заданные отверстия. Отдельно размещать их на слое отверстий не нужно. Применяются четыре случая:</t>
        </is>
      </c>
      <c r="B70" s="74"/>
      <c r="C70" s="74"/>
      <c r="D70" s="74"/>
      <c r="E70" s="74"/>
      <c r="F70" s="74"/>
    </row>
    <row r="71" spans="1:6" outlineLevel="1" x14ac:dyDescent="0.2">
      <c r="A71" s="74" t="inlineStr">
        <is>
          <t>1. Заданы только отверстия. Наружная граница берется по бетонной сетке, а вычитаются только заданные отверстия. Другие пустоты сетки не учитываются.</t>
        </is>
      </c>
      <c r="B71" s="74"/>
      <c r="C71" s="74"/>
      <c r="D71" s="74"/>
      <c r="E71" s="74"/>
      <c r="F71" s="74"/>
    </row>
    <row r="72" spans="1:6" outlineLevel="1" x14ac:dyDescent="0.2">
      <c r="A72" s="74" t="inlineStr">
        <is>
          <t>2. Задан только наружный контур. Внутри него принимается сплошной бетон, без отверстий. Если отверстия есть в действительности, задайте их вместе с наружным контуром: пустоты сетки их не заменят.</t>
        </is>
      </c>
      <c r="B72" s="74"/>
      <c r="C72" s="74"/>
      <c r="D72" s="74"/>
      <c r="E72" s="74"/>
      <c r="F72" s="74"/>
    </row>
    <row r="73" spans="1:6" outlineLevel="1" x14ac:dyDescent="0.2">
      <c r="A73" s="74" t="inlineStr">
        <is>
          <t>3. Заданы наружный контур и отверстия. Используется точная область внутри наружного контура за вычетом всех заданных отверстий. Границы сетки для этой площади не используются.</t>
        </is>
      </c>
      <c r="B73" s="74"/>
      <c r="C73" s="74"/>
      <c r="D73" s="74"/>
      <c r="E73" s="74"/>
      <c r="F73" s="74"/>
    </row>
    <row r="74" spans="1:6" outlineLevel="1" x14ac:dyDescent="0.2">
      <c r="A74" s="74" t="inlineStr">
        <is>
          <t>4. Контуры не заданы. Площадь взаимодействия для трещин определяется по бетонной сетке, включая все ее пустоты. Границы получаются приближенными.</t>
        </is>
      </c>
      <c r="B74" s="74"/>
      <c r="C74" s="74"/>
      <c r="D74" s="74"/>
      <c r="E74" s="74"/>
      <c r="F74" s="74"/>
    </row>
    <row r="75" spans="1:6" outlineLevel="1" x14ac:dyDescent="0.2">
      <c r="A75" s="72" t="inlineStr">
        <is>
          <r>
            <t>Чистота чертежа и повторный импорт.</t>
          </r>
          <r>
            <rPr>
              <sz val="10"/>
              <color theme="1"/>
              <rFont val="Arial"/>
              <family val="2"/>
              <charset val="204"/>
            </rPr>
            <t xml:space="preserve"> Импортируются все объекты на заданных слоях независимо от того, созданы они пользователем или экспортированы программой. Ответственность за чистоту чертежа и</t>
          </r>
        </is>
      </c>
      <c r="B75" s="74"/>
      <c r="C75" s="74"/>
      <c r="D75" s="74"/>
      <c r="E75" s="74"/>
      <c r="F75" s="74"/>
    </row>
    <row r="76" spans="1:6" outlineLevel="1" x14ac:dyDescent="0.2">
      <c r="A76" s="74" t="inlineStr">
        <is>
          <t>отсутствие наложенных друг на друга дублей бетона, арматуры, наружных контуров и отверстий несет пользователь.</t>
        </is>
      </c>
      <c r="B76" s="74"/>
      <c r="C76" s="74"/>
      <c r="D76" s="74"/>
      <c r="E76" s="74"/>
      <c r="F76" s="74"/>
    </row>
    <row r="77" spans="1:6" outlineLevel="1" x14ac:dyDescent="0.2">
      <c r="A77" s="74" t="inlineStr">
        <is>
          <t>Экспорт добавляет новые объекты и не удаляет прежние. Перед повторным импортом оставьте на импортируемых слоях только нужный набор геометрии без дублей; лишние копии удалите или перенесите на другие</t>
        </is>
      </c>
      <c r="B77" s="74"/>
      <c r="C77" s="74"/>
      <c r="D77" s="74"/>
      <c r="E77" s="74"/>
      <c r="F77" s="74"/>
    </row>
    <row r="78" spans="1:6" outlineLevel="1" x14ac:dyDescent="0.2">
      <c r="A78" s="74" t="inlineStr">
        <is>
          <t>слои. Дубли контуров могут привести к ошибке импорта, дубли бетона и арматуры - к искажению расчета.</t>
        </is>
      </c>
      <c r="B78" s="74"/>
      <c r="C78" s="74"/>
      <c r="D78" s="74"/>
      <c r="E78" s="74"/>
      <c r="F78" s="74"/>
    </row>
    <row r="79" spans="1:6" outlineLevel="1" x14ac:dyDescent="0.2">
      <c r="A79" s="72" t="inlineStr">
        <is>
          <r>
            <t>Актуальность площади взаимодействия для трещин.</t>
          </r>
          <r>
            <rPr>
              <sz val="10"/>
              <color theme="1"/>
              <rFont val="Arial"/>
              <family val="2"/>
              <charset val="204"/>
            </rPr>
            <t xml:space="preserve"> Она относится к геометрии, материалам и сочетанию сохраненного расчета. После изменения нагрузок, материалов или расчетных настроек выполните расчет</t>
          </r>
        </is>
      </c>
      <c r="B79" s="74"/>
      <c r="C79" s="74"/>
      <c r="D79" s="74"/>
      <c r="E79" s="74"/>
      <c r="F79" s="74"/>
    </row>
    <row r="80" spans="1:6" outlineLevel="1" x14ac:dyDescent="0.2">
      <c r="A80" s="74" t="inlineStr">
        <is>
          <t>заново: изменение Config само по себе не обновляет Results и не блокирует экспорт прежних результатов. Новый импорт заменяет геометрию и удаляет ранее рассчитанную площадь; после него требуется</t>
        </is>
      </c>
      <c r="B80" s="74"/>
      <c r="C80" s="74"/>
      <c r="D80" s="74"/>
      <c r="E80" s="74"/>
      <c r="F80" s="74"/>
    </row>
    <row r="81" spans="1:6" outlineLevel="1" x14ac:dyDescent="0.2">
      <c r="A81" s="74" t="inlineStr">
        <is>
          <t>расчет.</t>
        </is>
      </c>
      <c r="B81" s="74"/>
      <c r="C81" s="74"/>
      <c r="D81" s="74"/>
      <c r="E81" s="74"/>
      <c r="F81" s="74"/>
    </row>
    <row r="82" spans="1:6" outlineLevel="1" x14ac:dyDescent="0.2">
      <c r="A82" s="74" t="inlineStr">
        <is>
          <t>Если вручную скопировать в Results часть таблиц из другого расчета, площадь взаимодействия для трещин может оказаться несогласованной с сохраненной геометрией. Такой контур не экспортируется. Для</t>
        </is>
      </c>
      <c r="B82" s="74"/>
      <c r="C82" s="74"/>
      <c r="D82" s="74"/>
      <c r="E82" s="74"/>
      <c r="F82" s="74"/>
    </row>
    <row r="83" spans="1:6" outlineLevel="1" x14ac:dyDescent="0.2">
      <c r="A83" s="74" t="inlineStr">
        <is>
          <t>восстановления согласованного Results повторите расчет.</t>
        </is>
      </c>
      <c r="B83" s="74"/>
      <c r="C83" s="74"/>
      <c r="D83" s="74"/>
      <c r="E83" s="74"/>
      <c r="F83" s="74"/>
    </row>
    <row r="84" spans="1:6" outlineLevel="1" x14ac:dyDescent="0.2">
      <c r="A84" s="46"/>
      <c r="B84" s="46"/>
      <c r="C84" s="46"/>
      <c r="D84" s="46"/>
      <c r="E84" s="46"/>
      <c r="F84" s="46"/>
    </row>
    <row r="85" spans="1:6" outlineLevel="1" x14ac:dyDescent="0.2">
      <c r="A85" s="46"/>
      <c r="B85" s="46"/>
      <c r="C85" s="46"/>
      <c r="D85" s="46"/>
      <c r="E85" s="46"/>
      <c r="F85" s="46"/>
    </row>
    <row r="86" spans="1:6" ht="26.1" customHeight="1" x14ac:dyDescent="0.2">
      <c r="A86" s="87" t="inlineStr">
        <is>
          <t>Поиск НДС текущего сочетания</t>
        </is>
      </c>
      <c r="B86" s="88"/>
      <c r="C86" s="88"/>
      <c r="D86" s="88"/>
      <c r="E86" s="88"/>
      <c r="F86" s="89"/>
    </row>
    <row r="87" spans="1:6" outlineLevel="1" x14ac:dyDescent="0.2">
      <c r="A87" s="74" t="inlineStr">
        <is>
          <t>Прямой расчет определяет НДС сечения при заданных N, Mx и My и проверяет равновесие и предельные деформации материалов.</t>
        </is>
      </c>
      <c r="B87" s="74"/>
      <c r="C87" s="74"/>
      <c r="D87" s="74"/>
      <c r="E87" s="74"/>
      <c r="F87" s="74"/>
    </row>
    <row r="88" spans="1:6" ht="16.5" outlineLevel="1" x14ac:dyDescent="0.2">
      <c r="A88" s="82" t="inlineStr">
        <is>
          <t>1. Расчетный профиль и материалы</t>
        </is>
      </c>
      <c r="B88" s="82"/>
      <c r="C88" s="82"/>
      <c r="D88" s="82"/>
      <c r="E88" s="82"/>
      <c r="F88" s="82"/>
    </row>
    <row r="89" spans="1:6" outlineLevel="1" x14ac:dyDescent="0.2">
      <c r="A89" s="74" t="inlineStr">
        <is>
          <t>На Config в расчетном профиле включите Calculation.Strength.DirectState = Yes. Материалы этой проверки задаются там же настройками MaterialModel.Strength.ValueSet,</t>
        </is>
      </c>
      <c r="B89" s="74"/>
      <c r="C89" s="74"/>
      <c r="D89" s="74"/>
      <c r="E89" s="74"/>
      <c r="F89" s="74"/>
    </row>
    <row r="90" spans="1:6" outlineLevel="1" x14ac:dyDescent="0.2">
      <c r="A90" s="74" t="inlineStr">
        <is>
          <t>MaterialModel.Strength.ConcreteDiagram, MaterialModel.Strength.ConcreteTension и MaterialModel.Strength.SteelDiagram: набор характеристик, диаграммы бетона и стали, работа растянутого бетона.</t>
        </is>
      </c>
      <c r="B90" s="74"/>
      <c r="C90" s="74"/>
      <c r="D90" s="74"/>
      <c r="E90" s="74"/>
      <c r="F90" s="74"/>
    </row>
    <row r="91" spans="1:6" outlineLevel="1" x14ac:dyDescent="0.2">
      <c r="A91" s="74" t="inlineStr">
        <is>
          <t>Ошибки обязательных настроек сопровождаются ключом, текущим адресом Config и требуемым исправлением. Удаленную строку следует восстановить в указанном разделе, утраченную ссылку на таблицу - через</t>
        </is>
      </c>
      <c r="B91" s="74"/>
      <c r="C91" s="74"/>
      <c r="D91" s="74"/>
      <c r="E91" s="74"/>
      <c r="F91" s="74"/>
    </row>
    <row r="92" spans="1:6" outlineLevel="1" x14ac:dyDescent="0.2">
      <c r="A92" s="74" t="inlineStr">
        <is>
          <t>«Формулы → Диспетчер имен».</t>
        </is>
      </c>
      <c r="B92" s="74"/>
      <c r="C92" s="74"/>
      <c r="D92" s="74"/>
      <c r="E92" s="74"/>
      <c r="F92" s="74"/>
    </row>
    <row r="93" spans="1:6" outlineLevel="1" x14ac:dyDescent="0.2">
      <c r="A93" s="74" t="inlineStr">
        <is>
          <t>Таблицы допускается перемещать с сохранением именованного диапазона на всю таблицу, включая заголовок. Диапазон должен оставаться непрерывным. Адреса диагностики определяются при чтении данных;</t>
        </is>
      </c>
      <c r="B93" s="74"/>
      <c r="C93" s="74"/>
      <c r="D93" s="74"/>
      <c r="E93" s="74"/>
      <c r="F93" s="74"/>
    </row>
    <row r="94" spans="1:6" outlineLevel="1" x14ac:dyDescent="0.2">
      <c r="A94" s="74" t="inlineStr">
        <is>
          <t>комментарии ранее сохраненного Results относятся к предыдущему запуску.</t>
        </is>
      </c>
      <c r="B94" s="74"/>
      <c r="C94" s="74"/>
      <c r="D94" s="74"/>
      <c r="E94" s="74"/>
      <c r="F94" s="74"/>
    </row>
    <row r="95" spans="1:6" ht="16.5" outlineLevel="1" x14ac:dyDescent="0.2">
      <c r="A95" s="82" t="inlineStr">
        <is>
          <t>2. Нагрузки и поле деформаций</t>
        </is>
      </c>
      <c r="B95" s="82"/>
      <c r="C95" s="82"/>
      <c r="D95" s="82"/>
      <c r="E95" s="82"/>
      <c r="F95" s="82"/>
    </row>
    <row r="96" spans="1:6" outlineLevel="1" x14ac:dyDescent="0.2">
      <c r="A96" s="74" t="inlineStr">
        <is>
          <t>Внесите N, Mx и My в таблицу сочетаний на Config в единицах INPUT. Пользовательская точка приложения отсчитывается от центра бетона без арматуры. Ее смещения задаются настройками Config</t>
        </is>
      </c>
      <c r="B96" s="74"/>
      <c r="C96" s="74"/>
      <c r="D96" s="74"/>
      <c r="E96" s="74"/>
      <c r="F96" s="74"/>
    </row>
    <row r="97" spans="1:6" outlineLevel="1" x14ac:dyDescent="0.2">
      <c r="A97" s="74" t="inlineStr">
        <is>
          <t>Load.ReferenceOffsetX и Load.ReferenceOffsetY.</t>
        </is>
      </c>
      <c r="B97" s="74"/>
      <c r="C97" s="74"/>
      <c r="D97" s="74"/>
      <c r="E97" s="74"/>
      <c r="F97" s="74"/>
    </row>
    <row r="98" spans="1:6" ht="42" customHeight="1" outlineLevel="1" x14ac:dyDescent="0.2">
      <c r="A98" s="76"/>
      <c r="B98" s="76"/>
      <c r="C98" s="76"/>
      <c r="D98" s="76"/>
      <c r="E98" s="76"/>
      <c r="F98" s="76"/>
    </row>
    <row r="99" spans="1:6" outlineLevel="1" x14ac:dyDescent="0.2">
      <c r="A99" s="74" t="inlineStr">
        <is>
          <t>M_x,user - заданный момент; Y_ref и Y_calc - координаты пользовательской и расчетной точек приложения. M_x - момент после переноса к расчетной точке.</t>
        </is>
      </c>
      <c r="B99" s="74"/>
      <c r="C99" s="74"/>
      <c r="D99" s="74"/>
      <c r="E99" s="74"/>
      <c r="F99" s="74"/>
    </row>
    <row r="100" spans="1:6" ht="42" customHeight="1" outlineLevel="1" x14ac:dyDescent="0.2">
      <c r="A100" s="76"/>
      <c r="B100" s="76"/>
      <c r="C100" s="76"/>
      <c r="D100" s="76"/>
      <c r="E100" s="76"/>
      <c r="F100" s="76"/>
    </row>
    <row r="101" spans="1:6" outlineLevel="1" x14ac:dyDescent="0.2">
      <c r="A101" s="74" t="inlineStr">
        <is>
          <t>X_ref и X_calc - координаты тех же точек по X. Моменты от эксцентриситета N учитываются при переносе усилий.</t>
        </is>
      </c>
      <c r="B101" s="74"/>
      <c r="C101" s="74"/>
      <c r="D101" s="74"/>
      <c r="E101" s="74"/>
      <c r="F101" s="74"/>
    </row>
    <row r="102" spans="1:6" ht="42" customHeight="1" outlineLevel="1" x14ac:dyDescent="0.2">
      <c r="A102" s="76"/>
      <c r="B102" s="76"/>
      <c r="C102" s="76"/>
      <c r="D102" s="76"/>
      <c r="E102" s="76"/>
      <c r="F102" s="76"/>
    </row>
    <row r="103" spans="1:6" outlineLevel="1" x14ac:dyDescent="0.2">
      <c r="A103" s="74" t="inlineStr">
        <is>
          <t>ε_0 - деформация в начале координат; κ_x и κ_y - кривизны. Во внутренней системе знаков растяжение положительно, сжатие отрицательно.</t>
        </is>
      </c>
      <c r="B103" s="74"/>
      <c r="C103" s="74"/>
      <c r="D103" s="74"/>
      <c r="E103" s="74"/>
      <c r="F103" s="74"/>
    </row>
    <row r="104" spans="1:6" ht="16.5" outlineLevel="1" x14ac:dyDescent="0.2">
      <c r="A104" s="82" t="inlineStr">
        <is>
          <t>3. Условия равновесия</t>
        </is>
      </c>
      <c r="B104" s="82"/>
      <c r="C104" s="82"/>
      <c r="D104" s="82"/>
      <c r="E104" s="82"/>
      <c r="F104" s="82"/>
    </row>
    <row r="105" spans="1:6" outlineLevel="1" x14ac:dyDescent="0.2">
      <c r="A105" s="74" t="inlineStr">
        <is>
          <t>Напряжения определяются по деформациям элементов и выбранным диаграммам материалов. Параметры плоскости деформаций уточняются до выполнения трех условий равновесия:</t>
        </is>
      </c>
      <c r="B105" s="74"/>
      <c r="C105" s="74"/>
      <c r="D105" s="74"/>
      <c r="E105" s="74"/>
      <c r="F105" s="74"/>
    </row>
    <row r="106" spans="1:6" ht="42" customHeight="1" outlineLevel="1" x14ac:dyDescent="0.2">
      <c r="A106" s="76"/>
      <c r="B106" s="76"/>
      <c r="C106" s="76"/>
      <c r="D106" s="76"/>
      <c r="E106" s="76"/>
      <c r="F106" s="76"/>
    </row>
    <row r="107" spans="1:6" outlineLevel="1" x14ac:dyDescent="0.2">
      <c r="A107" s="74" t="inlineStr">
        <is>
          <t>N_int, Mx_int и My_int - внутренние усилия. T_N, T_Mx и T_My задаются настройками Solver.ToleranceN, Solver.ToleranceMx и Solver.ToleranceMy на Config.</t>
        </is>
      </c>
      <c r="B107" s="74"/>
      <c r="C107" s="74"/>
      <c r="D107" s="74"/>
      <c r="E107" s="74"/>
      <c r="F107" s="74"/>
    </row>
    <row r="108" spans="1:6" outlineLevel="1" x14ac:dyDescent="0.2">
      <c r="A108" s="74" t="inlineStr">
        <is>
          <t>Допуски вводятся в INPUT Force и INPUT Moment - единицах ввода силы и момента. Они определяют точность равновесия, а не число знаков в таблице. Малые моменты зануляет другая настройка Config,</t>
        </is>
      </c>
      <c r="B108" s="74"/>
      <c r="C108" s="74"/>
      <c r="D108" s="74"/>
      <c r="E108" s="74"/>
      <c r="F108" s="74"/>
    </row>
    <row r="109" spans="1:6" outlineLevel="1" x14ac:dyDescent="0.2">
      <c r="A109" s="74" t="inlineStr">
        <is>
          <t>Calculation.ZeroMomentPerDepth; 0 отключает такое зануление.</t>
        </is>
      </c>
      <c r="B109" s="74"/>
      <c r="C109" s="74"/>
      <c r="D109" s="74"/>
      <c r="E109" s="74"/>
      <c r="F109" s="74"/>
    </row>
    <row r="110" spans="1:6" ht="16.5" outlineLevel="1" x14ac:dyDescent="0.2">
      <c r="A110" s="82" t="inlineStr">
        <is>
          <t>4. Численный метод и параметры итераций</t>
        </is>
      </c>
      <c r="B110" s="82"/>
      <c r="C110" s="82"/>
      <c r="D110" s="82"/>
      <c r="E110" s="82"/>
      <c r="F110" s="82"/>
    </row>
    <row r="111" spans="1:6" outlineLevel="1" x14ac:dyDescent="0.2">
      <c r="A111" s="74" t="inlineStr">
        <is>
          <t>В настройке Solver.Method выберите Newton или Secant. Newton использует касательную жесткость сечения, а Secant уточняет приближенную матрицу чувствительности по предыдущим состояниям.</t>
        </is>
      </c>
      <c r="B111" s="74"/>
      <c r="C111" s="74"/>
      <c r="D111" s="74"/>
      <c r="E111" s="74"/>
      <c r="F111" s="74"/>
    </row>
    <row r="112" spans="1:6" outlineLevel="1" x14ac:dyDescent="0.2">
      <c r="A112" s="74" t="inlineStr">
        <is>
          <t>Solver.MaxIterations ограничивает число итераций на ступени нагрузки. Solver.LoadSteps задает число ступеней; их увеличение может повысить устойчивость сходимости ценой дополнительного времени.</t>
        </is>
      </c>
      <c r="B112" s="74"/>
      <c r="C112" s="74"/>
      <c r="D112" s="74"/>
      <c r="E112" s="74"/>
      <c r="F112" s="74"/>
    </row>
    <row r="113" spans="1:6" outlineLevel="1" x14ac:dyDescent="0.2">
      <c r="A113" s="74" t="inlineStr">
        <is>
          <t>General.PlateauSlopeFactor задаёт коэффициент α для наклона ненулевых плато бетона и арматуры: Et = α·E своей ветви. По умолчанию α = 0,001, наклон плато — 0,001·E (0,1% от E). 0 сохраняет</t>
        </is>
      </c>
      <c r="B113" s="74"/>
      <c r="C113" s="74"/>
      <c r="D113" s="74"/>
      <c r="E113" s="74"/>
      <c r="F113" s="74"/>
    </row>
    <row r="114" spans="1:6" outlineLevel="1" x14ac:dyDescent="0.2">
      <c r="A114" s="74" t="inlineStr">
        <is>
          <t>горизонтальное плато. Наклон помогает сходимости и меняет напряжения, но не предельные деформации; выключенный растянутый бетон не включается. После изменения коэффициента выполните расчёт заново.</t>
        </is>
      </c>
      <c r="B114" s="74"/>
      <c r="C114" s="74"/>
      <c r="D114" s="74"/>
      <c r="E114" s="74"/>
      <c r="F114" s="74"/>
    </row>
    <row r="115" spans="1:6" outlineLevel="1" x14ac:dyDescent="0.2">
      <c r="A115" s="74" t="inlineStr">
        <is>
          <t>Решатель автоматически пробует полный шаг и уменьшает его, если равновесие ухудшается. Расчет ведется относительно центра бетонной сетки; исходные координаты геометрии и точка, к которой относится ε_0</t>
        </is>
      </c>
      <c r="B115" s="74"/>
      <c r="C115" s="74"/>
      <c r="D115" s="74"/>
      <c r="E115" s="74"/>
      <c r="F115" s="74"/>
    </row>
    <row r="116" spans="1:6" outlineLevel="1" x14ac:dyDescent="0.2">
      <c r="A116" s="74" t="inlineStr">
        <is>
          <t>в Results, не меняются.</t>
        </is>
      </c>
      <c r="B116" s="74"/>
      <c r="C116" s="74"/>
      <c r="D116" s="74"/>
      <c r="E116" s="74"/>
      <c r="F116" s="74"/>
    </row>
    <row r="117" spans="1:6" outlineLevel="1" x14ac:dyDescent="0.2">
      <c r="A117" s="74" t="inlineStr">
        <is>
          <t>На Config задаются метод, допуски равновесия, число ступеней нагрузки и предельное число итераций. Для Secant настройка Solver.SecantMaxRestarts ограничивает число перестроений приближенной матрицы.</t>
        </is>
      </c>
      <c r="B117" s="74"/>
      <c r="C117" s="74"/>
      <c r="D117" s="74"/>
      <c r="E117" s="74"/>
      <c r="F117" s="74"/>
    </row>
    <row r="118" spans="1:6" outlineLevel="1" x14ac:dyDescent="0.2">
      <c r="A118" s="74" t="inlineStr">
        <is>
          <t>Малый шаг сам по себе не означает найденное равновесие.</t>
        </is>
      </c>
      <c r="B118" s="74"/>
      <c r="C118" s="74"/>
      <c r="D118" s="74"/>
      <c r="E118" s="74"/>
      <c r="F118" s="74"/>
    </row>
    <row r="119" spans="1:6" ht="16.5" outlineLevel="1" x14ac:dyDescent="0.2">
      <c r="A119" s="82" t="inlineStr">
        <is>
          <t>5. Продолжение диаграмм и статус</t>
        </is>
      </c>
      <c r="B119" s="82"/>
      <c r="C119" s="82"/>
      <c r="D119" s="82"/>
      <c r="E119" s="82"/>
      <c r="F119" s="82"/>
    </row>
    <row r="120" spans="1:6" outlineLevel="1" x14ac:dyDescent="0.2">
      <c r="A120" s="72" t="inlineStr">
        <is>
          <t>General.DiagramExtension = Yes линейно продолжает активные ветви с наклоном 0,01*E без конечной границы деформаций. Физические сопротивления и предельные деформации материалов сохраняются.</t>
        </is>
      </c>
      <c r="B120" s="72"/>
      <c r="C120" s="72"/>
      <c r="D120" s="72"/>
      <c r="E120" s="72"/>
      <c r="F120" s="72"/>
    </row>
    <row r="121" spans="1:6" outlineLevel="1" x14ac:dyDescent="0.2">
      <c r="A121" s="74" t="inlineStr">
        <is>
          <t>Если найденное равновесие внутри физических пределов, статус - OK. Если оно найдено только за пределами диаграммы, статус - FAIL. NumFail означает, что численный поиск запускался, но равновесие не</t>
        </is>
      </c>
      <c r="B121" s="74"/>
      <c r="C121" s="74"/>
      <c r="D121" s="74"/>
      <c r="E121" s="74"/>
      <c r="F121" s="74"/>
    </row>
    <row r="122" spans="1:6" outlineLevel="1" x14ac:dyDescent="0.2">
      <c r="A122" s="74" t="inlineStr">
        <is>
          <t>найдено; это не доказательство разрушения. Выключенный растянутый бетон остается выключенным и при продолжении диаграмм.</t>
        </is>
      </c>
      <c r="B122" s="74"/>
      <c r="C122" s="74"/>
      <c r="D122" s="74"/>
      <c r="E122" s="74"/>
      <c r="F122" s="74"/>
    </row>
    <row r="123" spans="1:6" ht="16.5" outlineLevel="1" x14ac:dyDescent="0.2">
      <c r="A123" s="82" t="inlineStr">
        <is>
          <t>6. Результаты и диагностика</t>
        </is>
      </c>
      <c r="B123" s="82"/>
      <c r="C123" s="82"/>
      <c r="D123" s="82"/>
      <c r="E123" s="82"/>
      <c r="F123" s="82"/>
    </row>
    <row r="124" spans="1:6" outlineLevel="1" x14ac:dyDescent="0.2">
      <c r="A124" s="74" t="inlineStr">
        <is>
          <t>В подробном блоке прочности показаны напряжения, деформации бетона и стали, h - высота сечения по направлению изгиба, x - высота сжатой зоны, ExtUsed - фактическое использование продолженной</t>
        </is>
      </c>
      <c r="B124" s="74"/>
      <c r="C124" s="74"/>
      <c r="D124" s="74"/>
      <c r="E124" s="74"/>
      <c r="F124" s="74"/>
    </row>
    <row r="125" spans="1:6" outlineLevel="1" x14ac:dyDescent="0.2">
      <c r="A125" s="74" t="inlineStr">
        <is>
          <t>диаграммы. Геометрические свойства сечения находятся в отдельной таблице.</t>
        </is>
      </c>
      <c r="B125" s="74"/>
      <c r="C125" s="74"/>
      <c r="D125" s="74"/>
      <c r="E125" s="74"/>
      <c r="F125" s="74"/>
    </row>
    <row r="126" spans="1:6" outlineLevel="1" x14ac:dyDescent="0.2">
      <c r="A126" s="74" t="inlineStr">
        <is>
          <t>εbc/εbt и εsc/εst - крайние деформации сжатия/растяжения бетона и арматуры. Результаты выводятся в OUTPUT; напряжения и деформации сохраняют внутреннюю систему знаков.</t>
        </is>
      </c>
      <c r="B126" s="74"/>
      <c r="C126" s="74"/>
      <c r="D126" s="74"/>
      <c r="E126" s="74"/>
      <c r="F126" s="74"/>
    </row>
    <row r="127" spans="1:6" outlineLevel="1" x14ac:dyDescent="0.2">
      <c r="A127" s="74" t="inlineStr">
        <is>
          <t>Для подробной диагностики включите на Config General.ExecutionReportEnabled = Yes. Диагностика обновляется при каждом запуске.</t>
        </is>
      </c>
      <c r="B127" s="74"/>
      <c r="C127" s="74"/>
      <c r="D127" s="74"/>
      <c r="E127" s="74"/>
      <c r="F127" s="74"/>
    </row>
    <row r="128" spans="1:6" outlineLevel="1" x14ac:dyDescent="0.2">
      <c r="A128" s="46"/>
      <c r="B128" s="46"/>
      <c r="C128" s="46"/>
      <c r="D128" s="46"/>
      <c r="E128" s="46"/>
      <c r="F128" s="46"/>
    </row>
    <row r="129" spans="1:6" outlineLevel="1" x14ac:dyDescent="0.2">
      <c r="A129" s="46"/>
      <c r="B129" s="46"/>
      <c r="C129" s="46"/>
      <c r="D129" s="46"/>
      <c r="E129" s="46"/>
      <c r="F129" s="46"/>
    </row>
    <row r="130" spans="1:6" ht="26.1" customHeight="1" x14ac:dyDescent="0.2">
      <c r="A130" s="87" t="inlineStr">
        <is>
          <t>Поиск предельной несущей способности</t>
        </is>
      </c>
      <c r="B130" s="88"/>
      <c r="C130" s="88"/>
      <c r="D130" s="88"/>
      <c r="E130" s="88"/>
      <c r="F130" s="89"/>
    </row>
    <row r="131" spans="1:6" outlineLevel="1" x14ac:dyDescent="0.2">
      <c r="A131" s="74" t="inlineStr">
        <is>
          <t>Несущая способность определяется достижением предельной деформации бетона или арматуры на выбранной траектории нагружения. Множитель λ = 1 соответствует заданному сочетанию.</t>
        </is>
      </c>
      <c r="B131" s="74"/>
      <c r="C131" s="74"/>
      <c r="D131" s="74"/>
      <c r="E131" s="74"/>
      <c r="F131" s="74"/>
    </row>
    <row r="132" spans="1:6" ht="16.5" outlineLevel="1" x14ac:dyDescent="0.2">
      <c r="A132" s="82" t="inlineStr">
        <is>
          <t>1. Расчетный профиль и путь нагружения</t>
        </is>
      </c>
      <c r="B132" s="82"/>
      <c r="C132" s="82"/>
      <c r="D132" s="82"/>
      <c r="E132" s="82"/>
      <c r="F132" s="82"/>
    </row>
    <row r="133" spans="1:6" outlineLevel="1" x14ac:dyDescent="0.2">
      <c r="A133" s="74" t="inlineStr">
        <is>
          <t>Расчет включается в профиле настройкой Calculation.Strength.Capacity = Yes. Используется модель прочности MaterialModel.Strength.*, общая с прямым расчетом НДС.</t>
        </is>
      </c>
      <c r="B133" s="74"/>
      <c r="C133" s="74"/>
      <c r="D133" s="74"/>
      <c r="E133" s="74"/>
      <c r="F133" s="74"/>
    </row>
    <row r="134" spans="1:6" outlineLevel="1" x14ac:dyDescent="0.2">
      <c r="A134" s="74" t="inlineStr">
        <is>
          <t>LoadPath в строке сочетания задает масштабируемые составляющие: Mx, My, оба момента, N или все усилия. Auto выбирает путь по ненулевым составляющим; пустое значение принимается как Auto.</t>
        </is>
      </c>
      <c r="B134" s="74"/>
      <c r="C134" s="74"/>
      <c r="D134" s="74"/>
      <c r="E134" s="74"/>
      <c r="F134" s="74"/>
    </row>
    <row r="135" spans="1:6" outlineLevel="1" x14ac:dyDescent="0.2">
      <c r="A135" s="74" t="inlineStr">
        <is>
          <t>При N + M режим Auto последовательно пробует моментный путь, λ*N и λ*NMxy до получения предельной точки. Найденный предел с λ &lt; 1 завершает поиск. Явно заданный путь не заменяется другим.</t>
        </is>
      </c>
      <c r="B135" s="74"/>
      <c r="C135" s="74"/>
      <c r="D135" s="74"/>
      <c r="E135" s="74"/>
      <c r="F135" s="74"/>
    </row>
    <row r="136" spans="1:6" ht="16.5" outlineLevel="1" x14ac:dyDescent="0.2">
      <c r="A136" s="82" t="inlineStr">
        <is>
          <t>2. Постоянная и увеличиваемая части</t>
        </is>
      </c>
      <c r="B136" s="82"/>
      <c r="C136" s="82"/>
      <c r="D136" s="82"/>
      <c r="E136" s="82"/>
      <c r="F136" s="82"/>
    </row>
    <row r="137" spans="1:6" ht="42" customHeight="1" outlineLevel="1" x14ac:dyDescent="0.2">
      <c r="A137" s="76"/>
      <c r="B137" s="76"/>
      <c r="C137" s="76"/>
      <c r="D137" s="76"/>
      <c r="E137" s="76"/>
      <c r="F137" s="76"/>
    </row>
    <row r="138" spans="1:6" outlineLevel="1" x14ac:dyDescent="0.2">
      <c r="A138" s="74" t="inlineStr">
        <is>
          <t>N_0 - постоянная часть силы; N_base - масштабируемая составляющая.</t>
        </is>
      </c>
      <c r="B138" s="74"/>
      <c r="C138" s="74"/>
      <c r="D138" s="74"/>
      <c r="E138" s="74"/>
      <c r="F138" s="74"/>
    </row>
    <row r="139" spans="1:6" ht="42" customHeight="1" outlineLevel="1" x14ac:dyDescent="0.2">
      <c r="A139" s="76"/>
      <c r="B139" s="76"/>
      <c r="C139" s="76"/>
      <c r="D139" s="76"/>
      <c r="E139" s="76"/>
      <c r="F139" s="76"/>
    </row>
    <row r="140" spans="1:6" outlineLevel="1" x14ac:dyDescent="0.2">
      <c r="A140" s="74" t="inlineStr">
        <is>
          <t>Индексы 0 и base у моментов также обозначают постоянную и масштабируемую части. При λ = 1 восстанавливается исходное сочетание.</t>
        </is>
      </c>
      <c r="B140" s="74"/>
      <c r="C140" s="74"/>
      <c r="D140" s="74"/>
      <c r="E140" s="74"/>
      <c r="F140" s="74"/>
    </row>
    <row r="141" spans="1:6" outlineLevel="1" x14ac:dyDescent="0.2">
      <c r="A141" s="74" t="inlineStr">
        <is>
          <t>Если сила приложена со смещением, заданным на Config настройками Load.ReferenceOffsetX и Load.ReferenceOffsetY, ее добавочный момент увеличивается вместе с N. Пользовательский момент масштабируется</t>
        </is>
      </c>
      <c r="B141" s="74"/>
      <c r="C141" s="74"/>
      <c r="D141" s="74"/>
      <c r="E141" s="74"/>
      <c r="F141" s="74"/>
    </row>
    <row r="142" spans="1:6" outlineLevel="1" x14ac:dyDescent="0.2">
      <c r="A142" s="74" t="inlineStr">
        <is>
          <t>только тогда, когда выбранный путь включает этот момент.</t>
        </is>
      </c>
      <c r="B142" s="74"/>
      <c r="C142" s="74"/>
      <c r="D142" s="74"/>
      <c r="E142" s="74"/>
      <c r="F142" s="74"/>
    </row>
    <row r="143" spans="1:6" outlineLevel="1" x14ac:dyDescent="0.2">
      <c r="A143" s="74" t="inlineStr">
        <is>
          <t>Например, задано N = 100 тс и Mx = 50 тс·м; смещение силы добавляет еще 10 тс·м. При пути λ*N получаем N = λ·100 и Mx = 50 + λ·10. При λ*Mxy сила и ее добавка остаются постоянными: N = 100, Mx = 10 +</t>
        </is>
      </c>
      <c r="B143" s="74"/>
      <c r="C143" s="74"/>
      <c r="D143" s="74"/>
      <c r="E143" s="74"/>
      <c r="F143" s="74"/>
    </row>
    <row r="144" spans="1:6" outlineLevel="1" x14ac:dyDescent="0.2">
      <c r="A144" s="74" t="inlineStr">
        <is>
          <t>λ·50.</t>
        </is>
      </c>
      <c r="B144" s="74"/>
      <c r="C144" s="74"/>
      <c r="D144" s="74"/>
      <c r="E144" s="74"/>
      <c r="F144" s="74"/>
    </row>
    <row r="145" spans="1:6" ht="16.5" outlineLevel="1" x14ac:dyDescent="0.2">
      <c r="A145" s="82" t="inlineStr">
        <is>
          <t>3. Поиск предельного состояния</t>
        </is>
      </c>
      <c r="B145" s="82"/>
      <c r="C145" s="82"/>
      <c r="D145" s="82"/>
      <c r="E145" s="82"/>
      <c r="F145" s="82"/>
    </row>
    <row r="146" spans="1:6" outlineLevel="1" x14ac:dyDescent="0.2">
      <c r="A146" s="74" t="inlineStr">
        <is>
          <t>В настройке Capacity.SolutionStrategy выберите способ поиска. UltimateStrain совместно решает условия равновесия и предельной деформации, а</t>
        </is>
      </c>
      <c r="B146" s="74"/>
      <c r="C146" s="74"/>
      <c r="D146" s="74"/>
      <c r="E146" s="74"/>
      <c r="F146" s="74"/>
    </row>
    <row r="147" spans="1:6" outlineLevel="1" x14ac:dyDescent="0.2">
      <c r="A147" s="74" t="inlineStr">
        <is>
          <t>LoadMultiplier уточняет λ последовательными расчетами равновесия. Auto начинает с UltimateStrain и при численной неудаче повторяет тот же путь через LoadMultiplier.</t>
        </is>
      </c>
      <c r="B147" s="74"/>
      <c r="C147" s="74"/>
      <c r="D147" s="74"/>
      <c r="E147" s="74"/>
      <c r="F147" s="74"/>
    </row>
    <row r="148" spans="1:6" outlineLevel="1" x14ac:dyDescent="0.2">
      <c r="A148" s="74" t="inlineStr">
        <is>
          <t>Длина численного шага выбирается автоматически. Если обычный шаг UltimateStrain не улучшает решение, программа пробует резервный шаг. Успех подтверждается только равновесием и достижением физического</t>
        </is>
      </c>
      <c r="B148" s="74"/>
      <c r="C148" s="74"/>
      <c r="D148" s="74"/>
      <c r="E148" s="74"/>
      <c r="F148" s="74"/>
    </row>
    <row r="149" spans="1:6" outlineLevel="1" x14ac:dyDescent="0.2">
      <c r="A149" s="74" t="inlineStr">
        <is>
          <t>предела с заданными допусками; сам по себе малый шаг не означает успешный расчет.</t>
        </is>
      </c>
      <c r="B149" s="74"/>
      <c r="C149" s="74"/>
      <c r="D149" s="74"/>
      <c r="E149" s="74"/>
      <c r="F149" s="74"/>
    </row>
    <row r="150" spans="1:6" outlineLevel="1" x14ac:dyDescent="0.2">
      <c r="A150" s="74" t="inlineStr">
        <is>
          <t>Для силового осевого пути λ*N и для λ*NMxy без пользовательских моментов применяется LoadMultiplier. На горизонтальном участке диаграммы прямой поиск предельной деформации может не дать единственного</t>
        </is>
      </c>
      <c r="B150" s="74"/>
      <c r="C150" s="74"/>
      <c r="D150" s="74"/>
      <c r="E150" s="74"/>
      <c r="F150" s="74"/>
    </row>
    <row r="151" spans="1:6" outlineLevel="1" x14ac:dyDescent="0.2">
      <c r="A151" s="74" t="inlineStr">
        <is>
          <t>устойчивого решения.</t>
        </is>
      </c>
      <c r="B151" s="74"/>
      <c r="C151" s="74"/>
      <c r="D151" s="74"/>
      <c r="E151" s="74"/>
      <c r="F151" s="74"/>
    </row>
    <row r="152" spans="1:6" outlineLevel="1" x14ac:dyDescent="0.2">
      <c r="A152" s="72" t="inlineStr">
        <is>
          <t>Контролируются сжатие и растяжение бетона и стали. Растяжение бетона проверяется только при включенной растянутой ветви. Пределы берутся из диаграмм выбранной модели, а не из численных допусков.</t>
        </is>
      </c>
      <c r="B152" s="72"/>
      <c r="C152" s="72"/>
      <c r="D152" s="72"/>
      <c r="E152" s="72"/>
      <c r="F152" s="72"/>
    </row>
    <row r="153" spans="1:6" ht="66" customHeight="1" outlineLevel="1" x14ac:dyDescent="0.2">
      <c r="A153" s="76"/>
      <c r="B153" s="76"/>
      <c r="C153" s="76"/>
      <c r="D153" s="76"/>
      <c r="E153" s="76"/>
      <c r="F153" s="76"/>
    </row>
    <row r="154" spans="1:6" outlineLevel="1" x14ac:dyDescent="0.2">
      <c r="A154" s="74" t="inlineStr">
        <is>
          <t>ε_b,ult и ε_s,ult - модули соответствующих предельных деформаций сжатия или растяжения. Максимум определяется по всем активным пределам бетона и арматуры.</t>
        </is>
      </c>
      <c r="B154" s="74"/>
      <c r="C154" s="74"/>
      <c r="D154" s="74"/>
      <c r="E154" s="74"/>
      <c r="F154" s="74"/>
    </row>
    <row r="155" spans="1:6" outlineLevel="1" x14ac:dyDescent="0.2">
      <c r="A155" s="74" t="inlineStr">
        <is>
          <t>Точность UltimateStrain задает настройка Config Capacity.ToleranceStrain. Число итераций обоих способов ограничивает Capacity.SolverMaxIterations. Допуски равновесия задаются на Config настройками</t>
        </is>
      </c>
      <c r="B155" s="74"/>
      <c r="C155" s="74"/>
      <c r="D155" s="74"/>
      <c r="E155" s="74"/>
      <c r="F155" s="74"/>
    </row>
    <row r="156" spans="1:6" outlineLevel="1" x14ac:dyDescent="0.2">
      <c r="A156" s="74" t="inlineStr">
        <is>
          <t>Solver.ToleranceN, Solver.ToleranceMx и Solver.ToleranceMy.</t>
        </is>
      </c>
      <c r="B156" s="74"/>
      <c r="C156" s="74"/>
      <c r="D156" s="74"/>
      <c r="E156" s="74"/>
      <c r="F156" s="74"/>
    </row>
    <row r="157" spans="1:6" ht="16.5" outlineLevel="1" x14ac:dyDescent="0.2">
      <c r="A157" s="82" t="inlineStr">
        <is>
          <t>4. Настройки пробного поиска</t>
        </is>
      </c>
      <c r="B157" s="82"/>
      <c r="C157" s="82"/>
      <c r="D157" s="82"/>
      <c r="E157" s="82"/>
      <c r="F157" s="82"/>
    </row>
    <row r="158" spans="1:6" outlineLevel="1" x14ac:dyDescent="0.2">
      <c r="A158" s="74" t="inlineStr">
        <is>
          <t>Для LoadMultiplier на Config настройка Capacity.InitialLambda задает первую положительную пробу, Capacity.MaxLambda - техническую границу расширения поиска, Capacity.ToleranceLambda - точность λ.</t>
        </is>
      </c>
      <c r="B158" s="74"/>
      <c r="C158" s="74"/>
      <c r="D158" s="74"/>
      <c r="E158" s="74"/>
      <c r="F158" s="74"/>
    </row>
    <row r="159" spans="1:6" outlineLevel="1" x14ac:dyDescent="0.2">
      <c r="A159" s="74" t="inlineStr">
        <is>
          <t>MaxLambda не увеличивает физическую несущую способность и не ограничивает успешный прямой поиск UltimateStrain.</t>
        </is>
      </c>
      <c r="B159" s="74"/>
      <c r="C159" s="74"/>
      <c r="D159" s="74"/>
      <c r="E159" s="74"/>
      <c r="F159" s="74"/>
    </row>
    <row r="160" spans="1:6" outlineLevel="1" x14ac:dyDescent="0.2">
      <c r="A160" s="74" t="inlineStr">
        <is>
          <t>Настройка Config Capacity.SearchMethod выбирает уточнение интервала: Bisection делит его пополам; Brent сочетает деление с ускоренными пробами; Secant использует изменение результата между предыдущими</t>
        </is>
      </c>
      <c r="B160" s="74"/>
      <c r="C160" s="74"/>
      <c r="D160" s="74"/>
      <c r="E160" s="74"/>
      <c r="F160" s="74"/>
    </row>
    <row r="161" spans="1:6" outlineLevel="1" x14ac:dyDescent="0.2">
      <c r="A161" s="74" t="inlineStr">
        <is>
          <t>пробами. Методы ищут один и тот же физический предел.</t>
        </is>
      </c>
      <c r="B161" s="74"/>
      <c r="C161" s="74"/>
      <c r="D161" s="74"/>
      <c r="E161" s="74"/>
      <c r="F161" s="74"/>
    </row>
    <row r="162" spans="1:6" outlineLevel="1" x14ac:dyDescent="0.2">
      <c r="A162" s="74" t="inlineStr">
        <is>
          <t>На Config Capacity.BaseLoadSteps задает число ступеней приложения нагрузки одной пробы, Capacity.MaxRetries - дополнительные попытки при численной несходимости. На каждом повторе число ступеней</t>
        </is>
      </c>
      <c r="B162" s="74"/>
      <c r="C162" s="74"/>
      <c r="D162" s="74"/>
      <c r="E162" s="74"/>
      <c r="F162" s="74"/>
    </row>
    <row r="163" spans="1:6" outlineLevel="1" x14ac:dyDescent="0.2">
      <c r="A163" s="74" t="inlineStr">
        <is>
          <t>удваивается; численный шаг выбирается автоматически. Значения λ и усилий этой пробы не меняются.</t>
        </is>
      </c>
      <c r="B163" s="74"/>
      <c r="C163" s="74"/>
      <c r="D163" s="74"/>
      <c r="E163" s="74"/>
      <c r="F163" s="74"/>
    </row>
    <row r="164" spans="1:6" outlineLevel="1" x14ac:dyDescent="0.2">
      <c r="A164" s="74" t="inlineStr">
        <is>
          <t>Настройка Config General.DiagramExtension может помогать найти равновесие пробной нагрузки за пределами диаграммы. Физический критерий по деформациям остается исходным: численное продолжение не</t>
        </is>
      </c>
      <c r="B164" s="74"/>
      <c r="C164" s="74"/>
      <c r="D164" s="74"/>
      <c r="E164" s="74"/>
      <c r="F164" s="74"/>
    </row>
    <row r="165" spans="1:6" outlineLevel="1" x14ac:dyDescent="0.2">
      <c r="A165" s="74" t="inlineStr">
        <is>
          <t>прибавляет сечению несущую способность.</t>
        </is>
      </c>
      <c r="B165" s="74"/>
      <c r="C165" s="74"/>
      <c r="D165" s="74"/>
      <c r="E165" s="74"/>
      <c r="F165" s="74"/>
    </row>
    <row r="166" spans="1:6" ht="16.5" outlineLevel="1" x14ac:dyDescent="0.2">
      <c r="A166" s="82" t="inlineStr">
        <is>
          <t>5. Результаты поиска</t>
        </is>
      </c>
      <c r="B166" s="82"/>
      <c r="C166" s="82"/>
      <c r="D166" s="82"/>
      <c r="E166" s="82"/>
      <c r="F166" s="82"/>
    </row>
    <row r="167" spans="1:6" ht="42" customHeight="1" outlineLevel="1" x14ac:dyDescent="0.2">
      <c r="A167" s="76"/>
      <c r="B167" s="76"/>
      <c r="C167" s="76"/>
      <c r="D167" s="76"/>
      <c r="E167" s="76"/>
      <c r="F167" s="76"/>
    </row>
    <row r="168" spans="1:6" outlineLevel="1" x14ac:dyDescent="0.2">
      <c r="A168" s="74" t="inlineStr">
        <is>
          <t>SF_capacity - коэффициент запаса по несущей способности; λ_ult - найденный предельный множитель. При λ_ult ≥ 1 заданная нагрузка проходит проверку, при λ_ult &lt; 1 - не проходит.</t>
        </is>
      </c>
      <c r="B168" s="74"/>
      <c r="C168" s="74"/>
      <c r="D168" s="74"/>
      <c r="E168" s="74"/>
      <c r="F168" s="74"/>
    </row>
    <row r="169" spans="1:6" outlineLevel="1" x14ac:dyDescent="0.2">
      <c r="A169" s="74" t="inlineStr">
        <is>
          <t>BaseFail означает подтвержденный физический отказ постоянной части при λ = 0. NumFail означает, что предельную точку не удалось надежно найти численно; сам по себе он не доказывает разрушение.</t>
        </is>
      </c>
      <c r="B169" s="74"/>
      <c r="C169" s="74"/>
      <c r="D169" s="74"/>
      <c r="E169" s="74"/>
      <c r="F169" s="74"/>
    </row>
    <row r="170" spans="1:6" outlineLevel="1" x14ac:dyDescent="0.2">
      <c r="A170" s="74" t="inlineStr">
        <is>
          <t>Комментарий объясняет причину и использованный путь.</t>
        </is>
      </c>
      <c r="B170" s="74"/>
      <c r="C170" s="74"/>
      <c r="D170" s="74"/>
      <c r="E170" s="74"/>
      <c r="F170" s="74"/>
    </row>
    <row r="171" spans="1:6" outlineLevel="1" x14ac:dyDescent="0.2">
      <c r="A171" s="74" t="inlineStr">
        <is>
          <t>В Results также показаны N_ult, Mx_ult и My_ult - усилия в найденной предельной точке, фактический метод и LoadPath. Усилия возвращаются к пользовательской точке приложения и выводятся в OUTPUT и</t>
        </is>
      </c>
      <c r="B171" s="74"/>
      <c r="C171" s="74"/>
      <c r="D171" s="74"/>
      <c r="E171" s="74"/>
      <c r="F171" s="74"/>
    </row>
    <row r="172" spans="1:6" outlineLevel="1" x14ac:dyDescent="0.2">
      <c r="A172" s="74" t="inlineStr">
        <is>
          <t>пользовательских знаках; напряжения и деформации сохраняют физические знаки.</t>
        </is>
      </c>
      <c r="B172" s="74"/>
      <c r="C172" s="74"/>
      <c r="D172" s="74"/>
      <c r="E172" s="74"/>
      <c r="F172" s="74"/>
    </row>
    <row r="173" spans="1:6" outlineLevel="1" x14ac:dyDescent="0.2">
      <c r="A173" s="46"/>
      <c r="B173" s="46"/>
      <c r="C173" s="46"/>
      <c r="D173" s="46"/>
      <c r="E173" s="46"/>
      <c r="F173" s="46"/>
    </row>
    <row r="174" spans="1:6" outlineLevel="1" x14ac:dyDescent="0.2">
      <c r="A174" s="46"/>
      <c r="B174" s="46"/>
      <c r="C174" s="46"/>
      <c r="D174" s="46"/>
      <c r="E174" s="46"/>
      <c r="F174" s="46"/>
    </row>
    <row r="175" spans="1:6" ht="26.1" customHeight="1" x14ac:dyDescent="0.2">
      <c r="A175" s="87" t="inlineStr">
        <is>
          <t>Расчет ширины раскрытия нормальных трещин</t>
        </is>
      </c>
      <c r="B175" s="88"/>
      <c r="C175" s="88"/>
      <c r="D175" s="88"/>
      <c r="E175" s="88"/>
      <c r="F175" s="89"/>
    </row>
    <row r="176" spans="1:6" outlineLevel="1" x14ac:dyDescent="0.2">
      <c r="A176" s="74" t="inlineStr">
        <is>
          <t>SLS.Crack.Code на Config выбирает методику расчета ширины нормальных трещин: SP63 или SP35. Расчетные зависимости и особенности применения приведены в отдельных подразделах.</t>
        </is>
      </c>
      <c r="B176" s="74"/>
      <c r="C176" s="74"/>
      <c r="D176" s="74"/>
      <c r="E176" s="74"/>
      <c r="F176" s="74"/>
    </row>
    <row r="177" spans="1:6" outlineLevel="1" x14ac:dyDescent="0.2">
      <c r="A177" s="74" t="inlineStr">
        <is>
          <t>Обе методики используют текущее НДС и границы бетона для площади взаимодействия. Точные контуры уточняют расчет трещин, но не меняют характеристики бетонной сетки для устойчивости. Методика</t>
        </is>
      </c>
      <c r="B177" s="74"/>
      <c r="C177" s="74"/>
      <c r="D177" s="74"/>
      <c r="E177" s="74"/>
      <c r="F177" s="74"/>
    </row>
    <row r="178" spans="1:6" outlineLevel="1" x14ac:dyDescent="0.2">
      <c r="A178" s="74" t="inlineStr">
        <is>
          <t>устойчивости выбирается независимо настройкой Config Stability.Code.</t>
        </is>
      </c>
      <c r="B178" s="74"/>
      <c r="C178" s="74"/>
      <c r="D178" s="74"/>
      <c r="E178" s="74"/>
      <c r="F178" s="74"/>
    </row>
    <row r="179" spans="1:6" ht="19.5" outlineLevel="1" x14ac:dyDescent="0.2">
      <c r="A179" s="83" t="inlineStr">
        <is>
          <t>СП 63: расчет ширины нормальных трещин</t>
        </is>
      </c>
      <c r="B179" s="83"/>
      <c r="C179" s="83"/>
      <c r="D179" s="83"/>
      <c r="E179" s="83"/>
      <c r="F179" s="83"/>
    </row>
    <row r="180" spans="1:6" outlineLevel="1" x14ac:dyDescent="0.2">
      <c r="A180" s="74" t="inlineStr">
        <is>
          <t>Расчет применяется при SLS.Crack.Code = SP63 и Calculation.Crack.Width = Yes в назначенном профиле. Реализовано продолжительное раскрытие для сочетаний II группы; расчет непродолжительного раскрытия</t>
        </is>
      </c>
      <c r="B180" s="74"/>
      <c r="C180" s="74"/>
      <c r="D180" s="74"/>
      <c r="E180" s="74"/>
      <c r="F180" s="74"/>
    </row>
    <row r="181" spans="1:6" outlineLevel="1" x14ac:dyDescent="0.2">
      <c r="A181" s="74" t="inlineStr">
        <is>
          <t>по нескольким состояниям не предусмотрен.</t>
        </is>
      </c>
      <c r="B181" s="74"/>
      <c r="C181" s="74"/>
      <c r="D181" s="74"/>
      <c r="E181" s="74"/>
      <c r="F181" s="74"/>
    </row>
    <row r="182" spans="1:6" ht="16.5" outlineLevel="1" x14ac:dyDescent="0.2">
      <c r="A182" s="82" t="inlineStr">
        <is>
          <t>1. Условие проверки и общая формула</t>
        </is>
      </c>
      <c r="B182" s="82"/>
      <c r="C182" s="82"/>
      <c r="D182" s="82"/>
      <c r="E182" s="82"/>
      <c r="F182" s="82"/>
    </row>
    <row r="183" spans="1:6" ht="42" customHeight="1" outlineLevel="1" x14ac:dyDescent="0.2">
      <c r="A183" s="76"/>
      <c r="B183" s="76"/>
      <c r="C183" s="76"/>
      <c r="D183" s="76"/>
      <c r="E183" s="76"/>
      <c r="F183" s="76"/>
    </row>
    <row r="184" spans="1:6" outlineLevel="1" x14ac:dyDescent="0.2">
      <c r="A184" s="74" t="inlineStr">
        <is>
          <t>a_crc,ult задается настройкой SLS.Crack.Allowable в INPUT Length. Расчетная ширина a_crc выводится в OUTPUT Length.</t>
        </is>
      </c>
      <c r="B184" s="74"/>
      <c r="C184" s="74"/>
      <c r="D184" s="74"/>
      <c r="E184" s="74"/>
      <c r="F184" s="74"/>
    </row>
    <row r="185" spans="1:6" ht="66" customHeight="1" outlineLevel="1" x14ac:dyDescent="0.2">
      <c r="A185" s="76"/>
      <c r="B185" s="76"/>
      <c r="C185" s="76"/>
      <c r="D185" s="76"/>
      <c r="E185" s="76"/>
      <c r="F185" s="76"/>
    </row>
    <row r="186" spans="1:6" outlineLevel="1" x14ac:dyDescent="0.2">
      <c r="A186" s="74" t="inlineStr">
        <is>
          <t>φ_1, φ_2 и φ_3 учитывают длительность нагрузки, поверхность арматуры и характер работы элемента; ψ_s - неравномерность деформаций арматуры между трещинами. σ_s - напряжение выбранной растянутой</t>
        </is>
      </c>
      <c r="B186" s="74"/>
      <c r="C186" s="74"/>
      <c r="D186" s="74"/>
      <c r="E186" s="74"/>
      <c r="F186" s="74"/>
    </row>
    <row r="187" spans="1:6" outlineLevel="1" x14ac:dyDescent="0.2">
      <c r="A187" s="74" t="inlineStr">
        <is>
          <t>арматуры; E_s - ее модуль упругости; l_s - расчетное расстояние между трещинами.</t>
        </is>
      </c>
      <c r="B187" s="74"/>
      <c r="C187" s="74"/>
      <c r="D187" s="74"/>
      <c r="E187" s="74"/>
      <c r="F187" s="74"/>
    </row>
    <row r="188" spans="1:6" ht="16.5" outlineLevel="1" x14ac:dyDescent="0.2">
      <c r="A188" s="82" t="inlineStr">
        <is>
          <t>2. Трещинообразование и применимость расчета</t>
        </is>
      </c>
      <c r="B188" s="82"/>
      <c r="C188" s="82"/>
      <c r="D188" s="82"/>
      <c r="E188" s="82"/>
      <c r="F188" s="82"/>
    </row>
    <row r="189" spans="1:6" outlineLevel="1" x14ac:dyDescent="0.2">
      <c r="A189" s="74" t="inlineStr">
        <is>
          <t>Проверка трещинообразования предшествует расчету ширины. Текущее НДС для раскрытия определяется при заданном сочетании без учета растянутого бетона.</t>
        </is>
      </c>
      <c r="B189" s="74"/>
      <c r="C189" s="74"/>
      <c r="D189" s="74"/>
      <c r="E189" s="74"/>
      <c r="F189" s="74"/>
    </row>
    <row r="190" spans="1:6" outlineLevel="1" x14ac:dyDescent="0.2">
      <c r="A190" s="74" t="inlineStr">
        <is>
          <t>Путь поиска задается столбцом LoadPath в таблице сочетаний на Config; пустое значение означает Auto. Численный способ выбирается настройкой Config SLS.Crack.InitiationSolutionStrategy. Допуск</t>
        </is>
      </c>
      <c r="B190" s="74"/>
      <c r="C190" s="74"/>
      <c r="D190" s="74"/>
      <c r="E190" s="74"/>
      <c r="F190" s="74"/>
    </row>
    <row r="191" spans="1:6" outlineLevel="1" x14ac:dyDescent="0.2">
      <c r="A191" s="74" t="inlineStr">
        <is>
          <t>уточнения λ методом LoadMultiplier задается отдельно в SLS.Crack.ToleranceLambda. Отдельного пути только для трещин нет.</t>
        </is>
      </c>
      <c r="B191" s="74"/>
      <c r="C191" s="74"/>
      <c r="D191" s="74"/>
      <c r="E191" s="74"/>
      <c r="F191" s="74"/>
    </row>
    <row r="192" spans="1:6" ht="42" customHeight="1" outlineLevel="1" x14ac:dyDescent="0.2">
      <c r="A192" s="76"/>
      <c r="B192" s="76"/>
      <c r="C192" s="76"/>
      <c r="D192" s="76"/>
      <c r="E192" s="76"/>
      <c r="F192" s="76"/>
    </row>
    <row r="193" spans="1:6" outlineLevel="1" x14ac:dyDescent="0.2">
      <c r="A193" s="74" t="inlineStr">
        <is>
          <t>λ_crc - найденный множитель выбранной части нагрузки в момент образования трещины. λ = 1 соответствует текущему сочетанию. Нормальная трещина может быть также достоверно исключена без найденной</t>
        </is>
      </c>
      <c r="B193" s="74"/>
      <c r="C193" s="74"/>
      <c r="D193" s="74"/>
      <c r="E193" s="74"/>
      <c r="F193" s="74"/>
    </row>
    <row r="194" spans="1:6" outlineLevel="1" x14ac:dyDescent="0.2">
      <c r="A194" s="74" t="inlineStr">
        <is>
          <t>пороговой точки; тогда выводится NotCracked.</t>
        </is>
      </c>
      <c r="B194" s="74"/>
      <c r="C194" s="74"/>
      <c r="D194" s="74"/>
      <c r="E194" s="74"/>
      <c r="F194" s="74"/>
    </row>
    <row r="195" spans="1:6" outlineLevel="1" x14ac:dyDescent="0.2">
      <c r="A195" s="72" t="inlineStr">
        <is>
          <t>Подтвержденный NotCracked исключает расчет ширины: статус проверки N/A, численная ячейка a_crc остается пустой. Это не расчетная ширина, равная нулю. Проверка продольных трещин при этом сохраняется.</t>
        </is>
      </c>
      <c r="B195" s="72"/>
      <c r="C195" s="72"/>
      <c r="D195" s="72"/>
      <c r="E195" s="72"/>
      <c r="F195" s="72"/>
    </row>
    <row r="196" spans="1:6" outlineLevel="1" x14ac:dyDescent="0.2">
      <c r="A196" s="74" t="inlineStr">
        <is>
          <t>Отказ более высокой пробной нагрузки не означает отказа текущего сочетания. Если допустимое равновесие при λ = 1 не достигает критерия трещины, а более высокая проба достигает другого физического</t>
        </is>
      </c>
      <c r="B196" s="74"/>
      <c r="C196" s="74"/>
      <c r="D196" s="74"/>
      <c r="E196" s="74"/>
      <c r="F196" s="74"/>
    </row>
    <row r="197" spans="1:6" outlineLevel="1" x14ac:dyDescent="0.2">
      <c r="A197" s="74" t="inlineStr">
        <is>
          <t>предела, текущее сочетание остается NotCracked.</t>
        </is>
      </c>
      <c r="B197" s="74"/>
      <c r="C197" s="74"/>
      <c r="D197" s="74"/>
      <c r="E197" s="74"/>
      <c r="F197" s="74"/>
    </row>
    <row r="198" spans="1:6" ht="16.5" outlineLevel="1" x14ac:dyDescent="0.2">
      <c r="A198" s="82" t="inlineStr">
        <is>
          <t>3. Центральное растяжение</t>
        </is>
      </c>
      <c r="B198" s="82"/>
      <c r="C198" s="82"/>
      <c r="D198" s="82"/>
      <c r="E198" s="82"/>
      <c r="F198" s="82"/>
    </row>
    <row r="199" spans="1:6" outlineLevel="1" x14ac:dyDescent="0.2">
      <c r="A199" s="74" t="inlineStr">
        <is>
          <t>Центральное растяжение определяется относительно приведенного центра сечения бетон + арматура. При смещении точки приложения, заданном на Config настройками Load.ReferenceOffsetX и</t>
        </is>
      </c>
      <c r="B199" s="74"/>
      <c r="C199" s="74"/>
      <c r="D199" s="74"/>
      <c r="E199" s="74"/>
      <c r="F199" s="74"/>
    </row>
    <row r="200" spans="1:6" outlineLevel="1" x14ac:dyDescent="0.2">
      <c r="A200" s="74" t="inlineStr">
        <is>
          <t>Load.ReferenceOffsetY, даже одна сила N может создавать изгиб и требовать общей проверки.</t>
        </is>
      </c>
      <c r="B200" s="74"/>
      <c r="C200" s="74"/>
      <c r="D200" s="74"/>
      <c r="E200" s="74"/>
      <c r="F200" s="74"/>
    </row>
    <row r="201" spans="1:6" ht="42" customHeight="1" outlineLevel="1" x14ac:dyDescent="0.2">
      <c r="A201" s="76"/>
      <c r="B201" s="76"/>
      <c r="C201" s="76"/>
      <c r="D201" s="76"/>
      <c r="E201" s="76"/>
      <c r="F201" s="76"/>
    </row>
    <row r="202" spans="1:6" outlineLevel="1" x14ac:dyDescent="0.2">
      <c r="A202" s="74" t="inlineStr">
        <is>
          <t>N - растягивающая сила; N_crc - сила образования нормальных трещин при центральном растяжении.</t>
        </is>
      </c>
      <c r="B202" s="74"/>
      <c r="C202" s="74"/>
      <c r="D202" s="74"/>
      <c r="E202" s="74"/>
      <c r="F202" s="74"/>
    </row>
    <row r="203" spans="1:6" ht="42" customHeight="1" outlineLevel="1" x14ac:dyDescent="0.2">
      <c r="A203" s="76"/>
      <c r="B203" s="76"/>
      <c r="C203" s="76"/>
      <c r="D203" s="76"/>
      <c r="E203" s="76"/>
      <c r="F203" s="76"/>
    </row>
    <row r="204" spans="1:6" outlineLevel="1" x14ac:dyDescent="0.2">
      <c r="A204" s="74" t="inlineStr">
        <is>
          <t>A_red - приведенная площадь для проверки центрального растяжения; R_bt,ser задается в колонке растяжения строки Concrete.R.SLS(II).</t>
        </is>
      </c>
      <c r="B204" s="74"/>
      <c r="C204" s="74"/>
      <c r="D204" s="74"/>
      <c r="E204" s="74"/>
      <c r="F204" s="74"/>
    </row>
    <row r="205" spans="1:6" ht="66" customHeight="1" outlineLevel="1" x14ac:dyDescent="0.2">
      <c r="A205" s="76"/>
      <c r="B205" s="76"/>
      <c r="C205" s="76"/>
      <c r="D205" s="76"/>
      <c r="E205" s="76"/>
      <c r="F205" s="76"/>
    </row>
    <row r="206" spans="1:6" outlineLevel="1" x14ac:dyDescent="0.2">
      <c r="A206" s="74" t="inlineStr">
        <is>
          <t>A_b и A_s,total - полные площади бетона и продольной арматуры. E_b и E_s берутся из выбранной модели по строкам Concrete.E и Steel.E.</t>
        </is>
      </c>
      <c r="B206" s="74"/>
      <c r="C206" s="74"/>
      <c r="D206" s="74"/>
      <c r="E206" s="74"/>
      <c r="F206" s="74"/>
    </row>
    <row r="207" spans="1:6" ht="66" customHeight="1" outlineLevel="1" x14ac:dyDescent="0.2">
      <c r="A207" s="76"/>
      <c r="B207" s="76"/>
      <c r="C207" s="76"/>
      <c r="D207" s="76"/>
      <c r="E207" s="76"/>
      <c r="F207" s="76"/>
    </row>
    <row r="208" spans="1:6" outlineLevel="1" x14ac:dyDescent="0.2">
      <c r="A208" s="74" t="inlineStr">
        <is>
          <t>Для центрального растяжения множитель равен отношению пороговой силы к текущей. При расчете ширины берется вся площадь бетона за вычетом отверстий и вся фактически растянутая арматура.</t>
        </is>
      </c>
      <c r="B208" s="74"/>
      <c r="C208" s="74"/>
      <c r="D208" s="74"/>
      <c r="E208" s="74"/>
      <c r="F208" s="74"/>
    </row>
    <row r="209" spans="1:6" ht="16.5" outlineLevel="1" x14ac:dyDescent="0.2">
      <c r="A209" s="82" t="inlineStr">
        <is>
          <t>4. Образование трещины при изгибе и внецентренной силе</t>
        </is>
      </c>
      <c r="B209" s="82"/>
      <c r="C209" s="82"/>
      <c r="D209" s="82"/>
      <c r="E209" s="82"/>
      <c r="F209" s="82"/>
    </row>
    <row r="210" spans="1:6" outlineLevel="1" x14ac:dyDescent="0.2">
      <c r="A210" s="74" t="inlineStr">
        <is>
          <t>В общем случае точка трещинообразования определяется достижением предельной растягивающей деформации бетона. При одновременном сжатии и растяжении сечения:</t>
        </is>
      </c>
      <c r="B210" s="74"/>
      <c r="C210" s="74"/>
      <c r="D210" s="74"/>
      <c r="E210" s="74"/>
      <c r="F210" s="74"/>
    </row>
    <row r="211" spans="1:6" ht="42" customHeight="1" outlineLevel="1" x14ac:dyDescent="0.2">
      <c r="A211" s="76"/>
      <c r="B211" s="76"/>
      <c r="C211" s="76"/>
      <c r="D211" s="76"/>
      <c r="E211" s="76"/>
      <c r="F211" s="76"/>
    </row>
    <row r="212" spans="1:6" outlineLevel="1" x14ac:dyDescent="0.2">
      <c r="A212" s="74" t="inlineStr">
        <is>
          <t>ε_bt,ult - критерий трещинообразования; ε_bt2 - предельная деформация растянутой ветви диаграммы бетона.</t>
        </is>
      </c>
      <c r="B212" s="74"/>
      <c r="C212" s="74"/>
      <c r="D212" s="74"/>
      <c r="E212" s="74"/>
      <c r="F212" s="74"/>
    </row>
    <row r="213" spans="1:6" outlineLevel="1" x14ac:dyDescent="0.2">
      <c r="A213" s="74" t="inlineStr">
        <is>
          <t>Если все сечение растянуто, но кривизна ненулевая, применяется формула:</t>
        </is>
      </c>
      <c r="B213" s="74"/>
      <c r="C213" s="74"/>
      <c r="D213" s="74"/>
      <c r="E213" s="74"/>
      <c r="F213" s="74"/>
    </row>
    <row r="214" spans="1:6" ht="66" customHeight="1" outlineLevel="1" x14ac:dyDescent="0.2">
      <c r="A214" s="76"/>
      <c r="B214" s="76"/>
      <c r="C214" s="76"/>
      <c r="D214" s="76"/>
      <c r="E214" s="76"/>
      <c r="F214" s="76"/>
    </row>
    <row r="215" spans="1:6" outlineLevel="1" x14ac:dyDescent="0.2">
      <c r="A215" s="74" t="inlineStr">
        <is>
          <t>ε_bt0 - деформация начала предельного участка растянутой диаграммы; ε_1 и ε_2 - растягивающие деформации противоположных граней. Используется модель MaterialModel.CrackInitiation.* назначенного</t>
        </is>
      </c>
      <c r="B215" s="74"/>
      <c r="C215" s="74"/>
      <c r="D215" s="74"/>
      <c r="E215" s="74"/>
      <c r="F215" s="74"/>
    </row>
    <row r="216" spans="1:6" outlineLevel="1" x14ac:dyDescent="0.2">
      <c r="A216" s="74" t="inlineStr">
        <is>
          <t>профиля.</t>
        </is>
      </c>
      <c r="B216" s="74"/>
      <c r="C216" s="74"/>
      <c r="D216" s="74"/>
      <c r="E216" s="74"/>
      <c r="F216" s="74"/>
    </row>
    <row r="217" spans="1:6" outlineLevel="1" x14ac:dyDescent="0.2">
      <c r="A217" s="74" t="inlineStr">
        <is>
          <t>Настройка Config General.DiagramExtension может помочь численному поиску равновесия, но не увеличивает физический порог образования. На Results сохраняются сила и момент найденной точки,</t>
        </is>
      </c>
      <c r="B217" s="74"/>
      <c r="C217" s="74"/>
      <c r="D217" s="74"/>
      <c r="E217" s="74"/>
      <c r="F217" s="74"/>
    </row>
    <row r="218" spans="1:6" outlineLevel="1" x14ac:dyDescent="0.2">
      <c r="A218" s="74" t="inlineStr">
        <is>
          <t>использованный путь и причина неудачи, если точка не найдена.</t>
        </is>
      </c>
      <c r="B218" s="74"/>
      <c r="C218" s="74"/>
      <c r="D218" s="74"/>
      <c r="E218" s="74"/>
      <c r="F218" s="74"/>
    </row>
    <row r="219" spans="1:6" ht="16.5" outlineLevel="1" x14ac:dyDescent="0.2">
      <c r="A219" s="82" t="inlineStr">
        <is>
          <t>5. Текущее НДС и площадь взаимодействия</t>
        </is>
      </c>
      <c r="B219" s="82"/>
      <c r="C219" s="82"/>
      <c r="D219" s="82"/>
      <c r="E219" s="82"/>
      <c r="F219" s="82"/>
    </row>
    <row r="220" spans="1:6" outlineLevel="1" x14ac:dyDescent="0.2">
      <c r="A220" s="74" t="inlineStr">
        <is>
          <t>Для расчета ширины используются напряжения текущего сочетания. В профиле задаются MaterialModel.CrackedState.ValueSet = SLS(II) и MaterialModel.CrackedState.ConcreteTension = Ignore.</t>
        </is>
      </c>
      <c r="B220" s="74"/>
      <c r="C220" s="74"/>
      <c r="D220" s="74"/>
      <c r="E220" s="74"/>
      <c r="F220" s="74"/>
    </row>
    <row r="221" spans="1:6" outlineLevel="1" x14ac:dyDescent="0.2">
      <c r="A221" s="74" t="inlineStr">
        <is>
          <t>Настройка Config SLS.Crack.TensionZoneMode выбирает бетонную площадь A_bt: FullTension - всю растянутую часть; Effective - эффективную полосу с ограничениями. A_bt означает площадь бетона расчетной</t>
        </is>
      </c>
      <c r="B221" s="74"/>
      <c r="C221" s="74"/>
      <c r="D221" s="74"/>
      <c r="E221" s="74"/>
      <c r="F221" s="74"/>
    </row>
    <row r="222" spans="1:6" outlineLevel="1" x14ac:dyDescent="0.2">
      <c r="A222" s="74" t="inlineStr">
        <is>
          <t>растянутой зоны.</t>
        </is>
      </c>
      <c r="B222" s="74"/>
      <c r="C222" s="74"/>
      <c r="D222" s="74"/>
      <c r="E222" s="74"/>
      <c r="F222" s="74"/>
    </row>
    <row r="223" spans="1:6" ht="42" customHeight="1" outlineLevel="1" x14ac:dyDescent="0.2">
      <c r="A223" s="76"/>
      <c r="B223" s="76"/>
      <c r="C223" s="76"/>
      <c r="D223" s="76"/>
      <c r="E223" s="76"/>
      <c r="F223" s="76"/>
    </row>
    <row r="224" spans="1:6" outlineLevel="1" x14ac:dyDescent="0.2">
      <c r="A224" s="74" t="inlineStr">
        <is>
          <t>h_bt - глубина эффективной полосы; x_t - глубина растянутой части до НЛ; a_s - расстояние от оси крайнего выбранного стержня до растянутой границы бетона; h - габарит сечения по нормали к НЛ.</t>
        </is>
      </c>
      <c r="B224" s="74"/>
      <c r="C224" s="74"/>
      <c r="D224" s="74"/>
      <c r="E224" s="74"/>
      <c r="F224" s="74"/>
    </row>
    <row r="225" spans="1:6" outlineLevel="1" x14ac:dyDescent="0.2">
      <c r="A225" s="74" t="inlineStr">
        <is>
          <t>SLS.Crack.CoverDistanceMode задает способ определения a_s: NearestContour - до ближайшей границы бетона по нормали к НЛ; GlobalExtreme - до дальней растянутой опорной линии всего сечения.</t>
        </is>
      </c>
      <c r="B225" s="74"/>
      <c r="C225" s="74"/>
      <c r="D225" s="74"/>
      <c r="E225" s="74"/>
      <c r="F225" s="74"/>
    </row>
    <row r="226" spans="1:6" outlineLevel="1" x14ac:dyDescent="0.2">
      <c r="A226" s="74" t="inlineStr">
        <is>
          <t>Если x_t меньше 2a_s, Effective расширяет бетонную полосу до 2a_s, но не глубже 0,5h. Она может зайти за НЛ. Сжатые стержни из этой полосы все равно не входят в расчет раскрытия: выбирается только</t>
        </is>
      </c>
      <c r="B226" s="74"/>
      <c r="C226" s="74"/>
      <c r="D226" s="74"/>
      <c r="E226" s="74"/>
      <c r="F226" s="74"/>
    </row>
    <row r="227" spans="1:6" outlineLevel="1" x14ac:dyDescent="0.2">
      <c r="A227" s="74" t="inlineStr">
        <is>
          <t>растянутая арматура.</t>
        </is>
      </c>
      <c r="B227" s="74"/>
      <c r="C227" s="74"/>
      <c r="D227" s="74"/>
      <c r="E227" s="74"/>
      <c r="F227" s="74"/>
    </row>
    <row r="228" spans="1:6" outlineLevel="1" x14ac:dyDescent="0.2">
      <c r="A228" s="74" t="inlineStr">
        <is>
          <t>Площадь считается по пересечению полосы с бетоном и выбранными отверстиями. Правила четырех случаев задания контуров приведены в конце раздела подготовки AutoCAD. Без точного наружного контура граница</t>
        </is>
      </c>
      <c r="B228" s="74"/>
      <c r="C228" s="74"/>
      <c r="D228" s="74"/>
      <c r="E228" s="74"/>
      <c r="F228" s="74"/>
    </row>
    <row r="229" spans="1:6" outlineLevel="1" x14ac:dyDescent="0.2">
      <c r="A229" s="74" t="inlineStr">
        <is>
          <t>по сетке приближенная; реальная площадь и инерции элементов для НДС не заменяются.</t>
        </is>
      </c>
      <c r="B229" s="74"/>
      <c r="C229" s="74"/>
      <c r="D229" s="74"/>
      <c r="E229" s="74"/>
      <c r="F229" s="74"/>
    </row>
    <row r="230" spans="1:6" ht="16.5" outlineLevel="1" x14ac:dyDescent="0.2">
      <c r="A230" s="82" t="inlineStr">
        <is>
          <t>6. Арматура, напряжение и эквивалентный диаметр</t>
        </is>
      </c>
      <c r="B230" s="82"/>
      <c r="C230" s="82"/>
      <c r="D230" s="82"/>
      <c r="E230" s="82"/>
      <c r="F230" s="82"/>
    </row>
    <row r="231" spans="1:6" outlineLevel="1" x14ac:dyDescent="0.2">
      <c r="A231" s="74" t="inlineStr">
        <is>
          <t>A_s - сумма площадей растянутых стержней, оси которых попали в расчетную зону. Напряжение этих стержней усредняется по площади:</t>
        </is>
      </c>
      <c r="B231" s="74"/>
      <c r="C231" s="74"/>
      <c r="D231" s="74"/>
      <c r="E231" s="74"/>
      <c r="F231" s="74"/>
    </row>
    <row r="232" spans="1:6" ht="66" customHeight="1" outlineLevel="1" x14ac:dyDescent="0.2">
      <c r="A232" s="76"/>
      <c r="B232" s="76"/>
      <c r="C232" s="76"/>
      <c r="D232" s="76"/>
      <c r="E232" s="76"/>
      <c r="F232" s="76"/>
    </row>
    <row r="233" spans="1:6" outlineLevel="1" x14ac:dyDescent="0.2">
      <c r="A233" s="74" t="inlineStr">
        <is>
          <t>Суммирование выполняется по выбранным растянутым стержням; A_s,i и σ_s,i - площадь и текущее напряжение i-го стержня. Усреднение по площади принято в программе как обобщение НДМ для произвольного</t>
        </is>
      </c>
      <c r="B233" s="74"/>
      <c r="C233" s="74"/>
      <c r="D233" s="74"/>
      <c r="E233" s="74"/>
      <c r="F233" s="74"/>
    </row>
    <row r="234" spans="1:6" outlineLevel="1" x14ac:dyDescent="0.2">
      <c r="A234" s="74" t="inlineStr">
        <is>
          <t>сечения; отдельной формулой СП 63 оно не является.</t>
        </is>
      </c>
      <c r="B234" s="74"/>
      <c r="C234" s="74"/>
      <c r="D234" s="74"/>
      <c r="E234" s="74"/>
      <c r="F234" s="74"/>
    </row>
    <row r="235" spans="1:6" ht="66" customHeight="1" outlineLevel="1" x14ac:dyDescent="0.2">
      <c r="A235" s="76"/>
      <c r="B235" s="76"/>
      <c r="C235" s="76"/>
      <c r="D235" s="76"/>
      <c r="E235" s="76"/>
      <c r="F235" s="76"/>
    </row>
    <row r="236" spans="1:6" outlineLevel="1" x14ac:dyDescent="0.2">
      <c r="A236" s="74" t="inlineStr">
        <is>
          <t>d_s,eq - эквивалентный диаметр; n_i - число выбранных стержней диаметра d_i. Для смешанных диаметров применено инженерное дополнение по EN 1992-1-1; общий случай отдельно не раскрыт в СП 63.</t>
        </is>
      </c>
      <c r="B236" s="74"/>
      <c r="C236" s="74"/>
      <c r="D236" s="74"/>
      <c r="E236" s="74"/>
      <c r="F236" s="74"/>
    </row>
    <row r="237" spans="1:6" ht="16.5" outlineLevel="1" x14ac:dyDescent="0.2">
      <c r="A237" s="82" t="inlineStr">
        <is>
          <t>7. Расстояние между трещинами</t>
        </is>
      </c>
      <c r="B237" s="82"/>
      <c r="C237" s="82"/>
      <c r="D237" s="82"/>
      <c r="E237" s="82"/>
      <c r="F237" s="82"/>
    </row>
    <row r="238" spans="1:6" ht="66" customHeight="1" outlineLevel="1" x14ac:dyDescent="0.2">
      <c r="A238" s="76"/>
      <c r="B238" s="76"/>
      <c r="C238" s="76"/>
      <c r="D238" s="76"/>
      <c r="E238" s="76"/>
      <c r="F238" s="76"/>
    </row>
    <row r="239" spans="1:6" outlineLevel="1" x14ac:dyDescent="0.2">
      <c r="A239" s="74" t="inlineStr">
        <is>
          <t>l_s,0 - исходное расстояние между трещинами, до применения нормативных ограничений. A_bt, A_s и d_s,eq определяются по выбранной расчетной зоне.</t>
        </is>
      </c>
      <c r="B239" s="74"/>
      <c r="C239" s="74"/>
      <c r="D239" s="74"/>
      <c r="E239" s="74"/>
      <c r="F239" s="74"/>
    </row>
    <row r="240" spans="1:6" ht="42" customHeight="1" outlineLevel="1" x14ac:dyDescent="0.2">
      <c r="A240" s="76"/>
      <c r="B240" s="76"/>
      <c r="C240" s="76"/>
      <c r="D240" s="76"/>
      <c r="E240" s="76"/>
      <c r="F240" s="76"/>
    </row>
    <row r="241" spans="1:6" outlineLevel="1" x14ac:dyDescent="0.2">
      <c r="A241" s="74" t="inlineStr">
        <is>
          <t>Сначала применяется нижняя граница: принятое расстояние l_s не меньше 10 диаметров и 100 мм.</t>
        </is>
      </c>
      <c r="B241" s="74"/>
      <c r="C241" s="74"/>
      <c r="D241" s="74"/>
      <c r="E241" s="74"/>
      <c r="F241" s="74"/>
    </row>
    <row r="242" spans="1:6" ht="42" customHeight="1" outlineLevel="1" x14ac:dyDescent="0.2">
      <c r="A242" s="76"/>
      <c r="B242" s="76"/>
      <c r="C242" s="76"/>
      <c r="D242" s="76"/>
      <c r="E242" s="76"/>
      <c r="F242" s="76"/>
    </row>
    <row r="243" spans="1:6" outlineLevel="1" x14ac:dyDescent="0.2">
      <c r="A243" s="74" t="inlineStr">
        <is>
          <t>Затем применяется верхняя граница: не больше 40 диаметров и 400 мм. Если d_s,eq больше 40 мм, нижнее и верхнее ограничения противоречат друг другу. Программа использует верхнюю границу 400 мм и явно</t>
        </is>
      </c>
      <c r="B243" s="74"/>
      <c r="C243" s="74"/>
      <c r="D243" s="74"/>
      <c r="E243" s="74"/>
      <c r="F243" s="74"/>
    </row>
    <row r="244" spans="1:6" outlineLevel="1" x14ac:dyDescent="0.2">
      <c r="A244" s="74" t="inlineStr">
        <is>
          <t>предупреждает об этом в комментарии выполненного расчета.</t>
        </is>
      </c>
      <c r="B244" s="74"/>
      <c r="C244" s="74"/>
      <c r="D244" s="74"/>
      <c r="E244" s="74"/>
      <c r="F244" s="74"/>
    </row>
    <row r="245" spans="1:6" ht="16.5" outlineLevel="1" x14ac:dyDescent="0.2">
      <c r="A245" s="82" t="inlineStr">
        <is>
          <t>8. Коэффициенты, задаваемые на Config</t>
        </is>
      </c>
      <c r="B245" s="82"/>
      <c r="C245" s="82"/>
      <c r="D245" s="82"/>
      <c r="E245" s="82"/>
      <c r="F245" s="82"/>
    </row>
    <row r="246" spans="1:6" outlineLevel="1" x14ac:dyDescent="0.2">
      <c r="A246" s="74" t="inlineStr">
        <is>
          <t>SLS.Crack.Phi1 задает φ_1: для продолжительного раскрытия 1,4. SLS.Crack.Phi2 задает φ_2: 0,5 для периодического профиля и 0,8 для гладкой арматуры. Применимость коэффициентов определяется расчетной</t>
        </is>
      </c>
      <c r="B246" s="74"/>
      <c r="C246" s="74"/>
      <c r="D246" s="74"/>
      <c r="E246" s="74"/>
      <c r="F246" s="74"/>
    </row>
    <row r="247" spans="1:6" outlineLevel="1" x14ac:dyDescent="0.2">
      <c r="A247" s="74" t="inlineStr">
        <is>
          <t>ситуацией.</t>
        </is>
      </c>
      <c r="B247" s="74"/>
      <c r="C247" s="74"/>
      <c r="D247" s="74"/>
      <c r="E247" s="74"/>
      <c r="F247" s="74"/>
    </row>
    <row r="248" spans="1:6" outlineLevel="1" x14ac:dyDescent="0.2">
      <c r="A248" s="74" t="inlineStr">
        <is>
          <t>Настройка Config SLS.Crack.Phi3Mode = Auto принимает φ_3 = 1,2 при растягивающей продольной силе и 1,0 в остальных реализованных случаях. При User используется число из настройки Config</t>
        </is>
      </c>
      <c r="B248" s="74"/>
      <c r="C248" s="74"/>
      <c r="D248" s="74"/>
      <c r="E248" s="74"/>
      <c r="F248" s="74"/>
    </row>
    <row r="249" spans="1:6" outlineLevel="1" x14ac:dyDescent="0.2">
      <c r="A249" s="74" t="inlineStr">
        <is>
          <t>SLS.Crack.Phi3.</t>
        </is>
      </c>
      <c r="B249" s="74"/>
      <c r="C249" s="74"/>
      <c r="D249" s="74"/>
      <c r="E249" s="74"/>
      <c r="F249" s="74"/>
    </row>
    <row r="250" spans="1:6" outlineLevel="1" x14ac:dyDescent="0.2">
      <c r="A250" s="74" t="inlineStr">
        <is>
          <t>Настройка SLS.Crack.PsiMode на листе Config выбирает правило определения ψ_s. User использует число из SLS.Crack.PsiS, если получены пригодные данные</t>
        </is>
      </c>
      <c r="B250" s="74"/>
      <c r="C250" s="74"/>
      <c r="D250" s="74"/>
      <c r="E250" s="74"/>
      <c r="F250" s="74"/>
    </row>
    <row r="251" spans="1:6" outlineLevel="1" x14ac:dyDescent="0.2">
      <c r="A251" s="74" t="inlineStr">
        <is>
          <t>трещинообразования. Auto сначала принимает 1 и уточняет коэффициент только при превышении допуска ширины. AlwaysCalc выполняет уточнение всегда, когда оно возможно.</t>
        </is>
      </c>
      <c r="B251" s="74"/>
      <c r="C251" s="74"/>
      <c r="D251" s="74"/>
      <c r="E251" s="74"/>
      <c r="F251" s="74"/>
    </row>
    <row r="252" spans="1:6" ht="66" customHeight="1" outlineLevel="1" x14ac:dyDescent="0.2">
      <c r="A252" s="76"/>
      <c r="B252" s="76"/>
      <c r="C252" s="76"/>
      <c r="D252" s="76"/>
      <c r="E252" s="76"/>
      <c r="F252" s="76"/>
    </row>
    <row r="253" spans="1:6" outlineLevel="1" x14ac:dyDescent="0.2">
      <c r="A253" s="74" t="inlineStr">
        <is>
          <t>σ_s,crc - среднее по площади напряжение тех же выбранных стержней сразу после образования трещины; σ_s - их среднее при текущем сочетании. Индекс crc обозначает пороговое состояние. Набор стержней не</t>
        </is>
      </c>
      <c r="B253" s="74"/>
      <c r="C253" s="74"/>
      <c r="D253" s="74"/>
      <c r="E253" s="74"/>
      <c r="F253" s="74"/>
    </row>
    <row r="254" spans="1:6" outlineLevel="1" x14ac:dyDescent="0.2">
      <c r="A254" s="74" t="inlineStr">
        <is>
          <t>меняется между этими двумя состояниями. Значение ψ_s ограничивается диапазоном 0...1.</t>
        </is>
      </c>
      <c r="B254" s="74"/>
      <c r="C254" s="74"/>
      <c r="D254" s="74"/>
      <c r="E254" s="74"/>
      <c r="F254" s="74"/>
    </row>
    <row r="255" spans="1:6" outlineLevel="1" x14ac:dyDescent="0.2">
      <c r="A255" s="74" t="inlineStr">
        <is>
          <t>Настройка Config SLS.Crack.SigmaSCrcAveragingMode задает учет стержней, ставших сжатыми в пороговом состоянии. AllSelected учитывает их напряжения со знаком; TensionOnly принимает их напряжения за 0,</t>
        </is>
      </c>
      <c r="B255" s="74"/>
      <c r="C255" s="74"/>
      <c r="D255" s="74"/>
      <c r="E255" s="74"/>
      <c r="F255" s="74"/>
    </row>
    <row r="256" spans="1:6" outlineLevel="1" x14ac:dyDescent="0.2">
      <c r="A256" s="74" t="inlineStr">
        <is>
          <t>но сохраняет площади в знаменателе среднего.</t>
        </is>
      </c>
      <c r="B256" s="74"/>
      <c r="C256" s="74"/>
      <c r="D256" s="74"/>
      <c r="E256" s="74"/>
      <c r="F256" s="74"/>
    </row>
    <row r="257" spans="1:6" outlineLevel="1" x14ac:dyDescent="0.2">
      <c r="A257" s="72" t="inlineStr">
        <is>
          <t>Если пригодной точки образования нет либо выбранная арматура в ней не растянута, но растянута при текущем сочетании, ширина продолжает считаться с ψ_s = 1 во всех режимах. Предупреждение выводится</t>
        </is>
      </c>
      <c r="B257" s="72"/>
      <c r="C257" s="72"/>
      <c r="D257" s="72"/>
      <c r="E257" s="72"/>
      <c r="F257" s="72"/>
    </row>
    <row r="258" spans="1:6" outlineLevel="1" x14ac:dyDescent="0.2">
      <c r="A258" s="72" t="inlineStr">
        <is>
          <t>только если это значение действительно использовано в формуле.</t>
        </is>
      </c>
      <c r="B258" s="72"/>
      <c r="C258" s="72"/>
      <c r="D258" s="72"/>
      <c r="E258" s="72"/>
      <c r="F258" s="72"/>
    </row>
    <row r="259" spans="1:6" outlineLevel="1" x14ac:dyDescent="0.2">
      <c r="A259" s="74" t="inlineStr">
        <is>
          <t>При подтвержденном NotCracked формула ширины не вызывается, пользовательское SLS.Crack.PsiS не меняется и предупреждения о ψ_s = 1 нет. Отсутствие или физический отказ текущего НДС блокирует обе</t>
        </is>
      </c>
      <c r="B259" s="74"/>
      <c r="C259" s="74"/>
      <c r="D259" s="74"/>
      <c r="E259" s="74"/>
      <c r="F259" s="74"/>
    </row>
    <row r="260" spans="1:6" outlineLevel="1" x14ac:dyDescent="0.2">
      <c r="A260" s="74" t="inlineStr">
        <is>
          <t>проверки трещин; ошибочные обязательные настройки требуют исправления.</t>
        </is>
      </c>
      <c r="B260" s="74"/>
      <c r="C260" s="74"/>
      <c r="D260" s="74"/>
      <c r="E260" s="74"/>
      <c r="F260" s="74"/>
    </row>
    <row r="261" spans="1:6" ht="16.5" outlineLevel="1" x14ac:dyDescent="0.2">
      <c r="A261" s="82" t="inlineStr">
        <is>
          <t>9. Ширина, запас и результат</t>
        </is>
      </c>
      <c r="B261" s="82"/>
      <c r="C261" s="82"/>
      <c r="D261" s="82"/>
      <c r="E261" s="82"/>
      <c r="F261" s="82"/>
    </row>
    <row r="262" spans="1:6" ht="66" customHeight="1" outlineLevel="1" x14ac:dyDescent="0.2">
      <c r="A262" s="76"/>
      <c r="B262" s="76"/>
      <c r="C262" s="76"/>
      <c r="D262" s="76"/>
      <c r="E262" s="76"/>
      <c r="F262" s="76"/>
    </row>
    <row r="263" spans="1:6" outlineLevel="1" x14ac:dyDescent="0.2">
      <c r="A263" s="74" t="inlineStr">
        <is>
          <t>SF_crc - коэффициент запаса по ширине. Если он меньше 1, допуск превышен и статус - FAIL. Для неприменимой или пропущенной проверки ширина и запас не выводятся. Рассчитанное a_crc = 0 - другой случай,</t>
        </is>
      </c>
      <c r="B263" s="74"/>
      <c r="C263" s="74"/>
      <c r="D263" s="74"/>
      <c r="E263" s="74"/>
      <c r="F263" s="74"/>
    </row>
    <row r="264" spans="1:6" outlineLevel="1" x14ac:dyDescent="0.2">
      <c r="A264" s="74" t="inlineStr">
        <is>
          <t>не подтверждение отсутствия трещины.</t>
        </is>
      </c>
      <c r="B264" s="74"/>
      <c r="C264" s="74"/>
      <c r="D264" s="74"/>
      <c r="E264" s="74"/>
      <c r="F264" s="74"/>
    </row>
    <row r="265" spans="1:6" outlineLevel="1" x14ac:dyDescent="0.2">
      <c r="A265" s="74" t="inlineStr">
        <is>
          <t>Подробный блок Results содержит площадь, состав арматуры, напряжения, коэффициенты и ширину. В сводке выводятся общий статус и минимальный запас; в ResultComment - причины пропуска и предупреждения.</t>
        </is>
      </c>
      <c r="B265" s="74"/>
      <c r="C265" s="74"/>
      <c r="D265" s="74"/>
      <c r="E265" s="74"/>
      <c r="F265" s="74"/>
    </row>
    <row r="266" spans="1:6" ht="16.5" outlineLevel="1" x14ac:dyDescent="0.2">
      <c r="A266" s="82" t="inlineStr">
        <is>
          <t>10. Независимая проверка продольных трещин</t>
        </is>
      </c>
      <c r="B266" s="82"/>
      <c r="C266" s="82"/>
      <c r="D266" s="82"/>
      <c r="E266" s="82"/>
      <c r="F266" s="82"/>
    </row>
    <row r="267" spans="1:6" outlineLevel="1" x14ac:dyDescent="0.2">
      <c r="A267" s="74" t="inlineStr">
        <is>
          <t>Она контролирует максимальное сжимающее напряжение в бетоне текущего НДС и выполняется как часть Calculation.Crack.Width. Отдельный поиск равновесия для этой проверки не нужен.</t>
        </is>
      </c>
      <c r="B267" s="74"/>
      <c r="C267" s="74"/>
      <c r="D267" s="74"/>
      <c r="E267" s="74"/>
      <c r="F267" s="74"/>
    </row>
    <row r="268" spans="1:6" ht="42" customHeight="1" outlineLevel="1" x14ac:dyDescent="0.2">
      <c r="A268" s="76"/>
      <c r="B268" s="76"/>
      <c r="C268" s="76"/>
      <c r="D268" s="76"/>
      <c r="E268" s="76"/>
      <c r="F268" s="76"/>
    </row>
    <row r="269" spans="1:6" outlineLevel="1" x14ac:dyDescent="0.2">
      <c r="A269" s="74" t="inlineStr">
        <is>
          <t>σ_c,max - максимальное по модулю сжимающее напряжение бетона текущего НДС; R_b,mc2 задается настройкой Concrete.Rb.mc2.</t>
        </is>
      </c>
      <c r="B269" s="74"/>
      <c r="C269" s="74"/>
      <c r="D269" s="74"/>
      <c r="E269" s="74"/>
      <c r="F269" s="74"/>
    </row>
    <row r="270" spans="1:6" ht="66" customHeight="1" outlineLevel="1" x14ac:dyDescent="0.2">
      <c r="A270" s="76"/>
      <c r="B270" s="76"/>
      <c r="C270" s="76"/>
      <c r="D270" s="76"/>
      <c r="E270" s="76"/>
      <c r="F270" s="76"/>
    </row>
    <row r="271" spans="1:6" outlineLevel="1" x14ac:dyDescent="0.2">
      <c r="A271" s="74" t="inlineStr">
        <is>
          <t>SF_long - запас по продольным трещинам. При отсутствии сжатого бетона проверка неприменима и получает N/A независимо от результата расчета нормальных трещин.</t>
        </is>
      </c>
      <c r="B271" s="74"/>
      <c r="C271" s="74"/>
      <c r="D271" s="74"/>
      <c r="E271" s="74"/>
      <c r="F271" s="74"/>
    </row>
    <row r="272" spans="1:6" outlineLevel="1" x14ac:dyDescent="0.2">
      <c r="A272" s="74" t="inlineStr">
        <is>
          <t>По СП 35 п. 7.100 и таблицам 7.6, 7.7 пользователь задает итоговое допустимое сопротивление с учетом применимых коэффициентов условий работы, включая m_b13. m_b13 - коэффициент условий работы бетона</t>
        </is>
      </c>
      <c r="B272" s="74"/>
      <c r="C272" s="74"/>
      <c r="D272" s="74"/>
      <c r="E272" s="74"/>
      <c r="F272" s="74"/>
    </row>
    <row r="273" spans="1:6" outlineLevel="1" x14ac:dyDescent="0.2">
      <c r="A273" s="74" t="inlineStr">
        <is>
          <t>для этой проверки. Программа эти коэффициенты повторно не умножает.</t>
        </is>
      </c>
      <c r="B273" s="74"/>
      <c r="C273" s="74"/>
      <c r="D273" s="74"/>
      <c r="E273" s="74"/>
      <c r="F273" s="74"/>
    </row>
    <row r="274" spans="1:6" outlineLevel="1" x14ac:dyDescent="0.2">
      <c r="A274" s="46"/>
      <c r="B274" s="46"/>
      <c r="C274" s="46"/>
      <c r="D274" s="46"/>
      <c r="E274" s="46"/>
      <c r="F274" s="46"/>
    </row>
    <row r="275" spans="1:6" outlineLevel="1" x14ac:dyDescent="0.2">
      <c r="A275" s="46"/>
      <c r="B275" s="46"/>
      <c r="C275" s="46"/>
      <c r="D275" s="46"/>
      <c r="E275" s="46"/>
      <c r="F275" s="46"/>
    </row>
    <row r="276" spans="1:6" ht="19.5" outlineLevel="1" x14ac:dyDescent="0.2">
      <c r="A276" s="83" t="inlineStr">
        <is>
          <t>СП 35: расчет ширины нормальных трещин</t>
        </is>
      </c>
      <c r="B276" s="83"/>
      <c r="C276" s="83"/>
      <c r="D276" s="83"/>
      <c r="E276" s="83"/>
      <c r="F276" s="83"/>
    </row>
    <row r="277" spans="1:6" outlineLevel="1" x14ac:dyDescent="0.2">
      <c r="A277" s="74" t="inlineStr">
        <is>
          <t>Ширина нормальных трещин определяется по текущему НДС и площади взаимодействия бетона с растянутой арматурой. Для каждой растянутой группы выполняется отдельная проверка; определяющим является</t>
        </is>
      </c>
      <c r="B277" s="74"/>
      <c r="C277" s="74"/>
      <c r="D277" s="74"/>
      <c r="E277" s="74"/>
      <c r="F277" s="74"/>
    </row>
    <row r="278" spans="1:6" outlineLevel="1" x14ac:dyDescent="0.2">
      <c r="A278" s="74" t="inlineStr">
        <is>
          <t>наибольшее раскрытие.</t>
        </is>
      </c>
      <c r="B278" s="74"/>
      <c r="C278" s="74"/>
      <c r="D278" s="74"/>
      <c r="E278" s="74"/>
      <c r="F278" s="74"/>
    </row>
    <row r="279" spans="1:6" outlineLevel="1" x14ac:dyDescent="0.2">
      <c r="A279" s="74" t="inlineStr">
        <is>
          <t>Источники положений: [SP35] - требования СП 35; [METHOD] - Методическое пособие 2017 года к СП 35; [NDM] - инженерные допущения реализации. Пояснения пособия и допущения программы не заменяют</t>
        </is>
      </c>
      <c r="B279" s="74"/>
      <c r="C279" s="74"/>
      <c r="D279" s="74"/>
      <c r="E279" s="74"/>
      <c r="F279" s="74"/>
    </row>
    <row r="280" spans="1:6" outlineLevel="1" x14ac:dyDescent="0.2">
      <c r="A280" s="74" t="inlineStr">
        <is>
          <t>нормативные требования.</t>
        </is>
      </c>
      <c r="B280" s="74"/>
      <c r="C280" s="74"/>
      <c r="D280" s="74"/>
      <c r="E280" s="74"/>
      <c r="F280" s="74"/>
    </row>
    <row r="281" spans="1:6" ht="16.5" outlineLevel="1" x14ac:dyDescent="0.2">
      <c r="A281" s="82" t="inlineStr">
        <is>
          <t>1. Исходные данные и применимость</t>
        </is>
      </c>
      <c r="B281" s="82"/>
      <c r="C281" s="82"/>
      <c r="D281" s="82"/>
      <c r="E281" s="82"/>
      <c r="F281" s="82"/>
    </row>
    <row r="282" spans="1:6" outlineLevel="1" x14ac:dyDescent="0.2">
      <c r="A282" s="74" t="inlineStr">
        <is>
          <t>На Config задаются SLS.Crack.Code = SP35 и Calculation.Crack.Width = Yes в профиле, назначенном сочетанию.</t>
        </is>
      </c>
      <c r="B282" s="74"/>
      <c r="C282" s="74"/>
      <c r="D282" s="74"/>
      <c r="E282" s="74"/>
      <c r="F282" s="74"/>
    </row>
    <row r="283" spans="1:6" outlineLevel="1" x14ac:dyDescent="0.2">
      <c r="A283" s="74" t="inlineStr">
        <is>
          <t>Допустимая ширина задается настройкой SLS.Crack.Allowable в INPUT Length по требованиям проекта. Автоматическое назначение допуска не предусмотрено.</t>
        </is>
      </c>
      <c r="B283" s="74"/>
      <c r="C283" s="74"/>
      <c r="D283" s="74"/>
      <c r="E283" s="74"/>
      <c r="F283" s="74"/>
    </row>
    <row r="284" spans="1:6" outlineLevel="1" x14ac:dyDescent="0.2">
      <c r="A284" s="74" t="inlineStr">
        <is>
          <t>Проверка трещинообразования использует общий LoadPath сочетания; пустое значение принимается как Auto. Способ поиска задается SLS.Crack.InitiationSolutionStrategy, допуск λ для LoadMultiplier -</t>
        </is>
      </c>
      <c r="B284" s="74"/>
      <c r="C284" s="74"/>
      <c r="D284" s="74"/>
      <c r="E284" s="74"/>
      <c r="F284" s="74"/>
    </row>
    <row r="285" spans="1:6" outlineLevel="1" x14ac:dyDescent="0.2">
      <c r="A285" s="74" t="inlineStr">
        <is>
          <t>SLS.Crack.ToleranceLambda. Подробные правила приведены в справке соответствующих настроек.</t>
        </is>
      </c>
      <c r="B285" s="74"/>
      <c r="C285" s="74"/>
      <c r="D285" s="74"/>
      <c r="E285" s="74"/>
      <c r="F285" s="74"/>
    </row>
    <row r="286" spans="1:6" outlineLevel="1" x14ac:dyDescent="0.2">
      <c r="A286" s="74" t="inlineStr">
        <is>
          <t>При увеличении нагрузки проверяется первый достигнутый предел: образование трещины, сжатие бетона, растяжение или сжатие арматуры. Если другой предел наступает раньше трещины, он не становится точкой</t>
        </is>
      </c>
      <c r="B286" s="74"/>
      <c r="C286" s="74"/>
      <c r="D286" s="74"/>
      <c r="E286" s="74"/>
      <c r="F286" s="74"/>
    </row>
    <row r="287" spans="1:6" outlineLevel="1" x14ac:dyDescent="0.2">
      <c r="A287" s="74" t="inlineStr">
        <is>
          <t>трещинообразования. При подтвержденном допустимом НДС исходного сочетания без трещины выводится NotCracked.</t>
        </is>
      </c>
      <c r="B287" s="74"/>
      <c r="C287" s="74"/>
      <c r="D287" s="74"/>
      <c r="E287" s="74"/>
      <c r="F287" s="74"/>
    </row>
    <row r="288" spans="1:6" outlineLevel="1" x14ac:dyDescent="0.2">
      <c r="A288" s="74" t="inlineStr">
        <is>
          <t>Подтвержденный NotCracked исключает расчет ширины: статус N/A, численная ячейка пустая. При Cracked раскрытие определяется по напряжениям текущего сочетания.</t>
        </is>
      </c>
      <c r="B288" s="74"/>
      <c r="C288" s="74"/>
      <c r="D288" s="74"/>
      <c r="E288" s="74"/>
      <c r="F288" s="74"/>
    </row>
    <row r="289" spans="1:6" outlineLevel="1" x14ac:dyDescent="0.2">
      <c r="A289" s="72" t="inlineStr">
        <is>
          <t>Неудача поиска трещинообразования не блокирует расчет ширины при найденном физически допустимом текущем НДС; причина сохраняется в комментарии. Отсутствие или физическая недопустимость текущего НДС</t>
        </is>
      </c>
      <c r="B289" s="72"/>
      <c r="C289" s="72"/>
      <c r="D289" s="72"/>
      <c r="E289" s="72"/>
      <c r="F289" s="72"/>
    </row>
    <row r="290" spans="1:6" outlineLevel="1" x14ac:dyDescent="0.2">
      <c r="A290" s="72" t="inlineStr">
        <is>
          <t>блокирует и ширину, и продольные трещины.</t>
        </is>
      </c>
      <c r="B290" s="72"/>
      <c r="C290" s="72"/>
      <c r="D290" s="72"/>
      <c r="E290" s="72"/>
      <c r="F290" s="72"/>
    </row>
    <row r="291" spans="1:6" outlineLevel="1" x14ac:dyDescent="0.2">
      <c r="A291" s="74" t="inlineStr">
        <is>
          <t>Проверка продольных трещин выполняется отдельно по сжатому бетону и сохраняется даже при NotCracked. Ее допустимое напряжение задается на Config настройкой Concrete.Rb.mc2.</t>
        </is>
      </c>
      <c r="B291" s="74"/>
      <c r="C291" s="74"/>
      <c r="D291" s="74"/>
      <c r="E291" s="74"/>
      <c r="F291" s="74"/>
    </row>
    <row r="292" spans="1:6" ht="16.5" outlineLevel="1" x14ac:dyDescent="0.2">
      <c r="A292" s="82" t="inlineStr">
        <is>
          <t>2. Группирование растянутой арматуры</t>
        </is>
      </c>
      <c r="B292" s="82"/>
      <c r="C292" s="82"/>
      <c r="D292" s="82"/>
      <c r="E292" s="82"/>
      <c r="F292" s="82"/>
    </row>
    <row r="293" spans="1:6" outlineLevel="1" x14ac:dyDescent="0.2">
      <c r="A293" s="74" t="inlineStr">
        <is>
          <t>Отбираются стержни с положительными напряжением и деформацией в текущем НДС. Пользовательская система знаков нагрузок на отбор не влияет.</t>
        </is>
      </c>
      <c r="B293" s="74"/>
      <c r="C293" s="74"/>
      <c r="D293" s="74"/>
      <c r="E293" s="74"/>
      <c r="F293" s="74"/>
    </row>
    <row r="294" spans="1:6" outlineLevel="1" x14ac:dyDescent="0.2">
      <c r="A294" s="74" t="inlineStr">
        <is>
          <t>Группа содержит один или несколько растянутых стержней, объединенных по расстоянию между поверхностями. Предельный зазор задается SLS.Crack.SP35.GroupGapTolerance в INPUT Length; значение новой книги</t>
        </is>
      </c>
      <c r="B294" s="74"/>
      <c r="C294" s="74"/>
      <c r="D294" s="74"/>
      <c r="E294" s="74"/>
      <c r="F294" s="74"/>
    </row>
    <row r="295" spans="1:6" outlineLevel="1" x14ac:dyDescent="0.2">
      <c r="A295" s="74" t="inlineStr">
        <is>
          <t>- 10 мм.</t>
        </is>
      </c>
      <c r="B295" s="74"/>
      <c r="C295" s="74"/>
      <c r="D295" s="74"/>
      <c r="E295" s="74"/>
      <c r="F295" s="74"/>
    </row>
    <row r="296" spans="1:6" outlineLevel="1" x14ac:dyDescent="0.2">
      <c r="A296" s="74" t="inlineStr">
        <is>
          <t>Если стержни 1 и 2 связаны по зазору, а стержни 2 и 3 также связаны, все три образуют одну группу 1-2-3. Сжатые стержни в группировании не участвуют. Ненулевой допуск зазора — допущение [NDM], а не требование СП.</t>
        </is>
      </c>
      <c r="B296" s="74"/>
      <c r="C296" s="74"/>
      <c r="D296" s="74"/>
      <c r="E296" s="74"/>
      <c r="F296" s="74"/>
    </row>
    <row r="297" spans="1:6" ht="66" customHeight="1" outlineLevel="1" x14ac:dyDescent="0.2">
      <c r="A297" s="76"/>
      <c r="B297" s="76"/>
      <c r="C297" s="76"/>
      <c r="D297" s="76"/>
      <c r="E297" s="76"/>
      <c r="F297" s="76"/>
    </row>
    <row r="298" spans="1:6" outlineLevel="1" x14ac:dyDescent="0.2">
      <c r="A298" s="74" t="inlineStr">
        <is>
          <t>s_12 - зазор между поверхностями; L_12 - расстояние между центрами; d_1 и d_2 - диаметры стержней. Индексы 1 и 2 относятся к стержням, не к рядам.</t>
        </is>
      </c>
      <c r="B298" s="74"/>
      <c r="C298" s="74"/>
      <c r="D298" s="74"/>
      <c r="E298" s="74"/>
      <c r="F298" s="74"/>
    </row>
    <row r="299" spans="1:6" ht="48" customHeight="1" outlineLevel="1" x14ac:dyDescent="0.2">
      <c r="A299" s="76"/>
      <c r="B299" s="76"/>
      <c r="C299" s="76"/>
      <c r="D299" s="76"/>
      <c r="E299" s="76"/>
      <c r="F299" s="76"/>
    </row>
    <row r="300" spans="1:6" outlineLevel="1" x14ac:dyDescent="0.2">
      <c r="A300" s="74" t="inlineStr">
        <is>
          <t>x_1, y_1 и x_2, y_2 - координаты центров рассматриваемой пары стержней.</t>
        </is>
      </c>
      <c r="B300" s="74"/>
      <c r="C300" s="74"/>
      <c r="D300" s="74"/>
      <c r="E300" s="74"/>
      <c r="F300" s="74"/>
    </row>
    <row r="301" spans="1:6" ht="66" customHeight="1" outlineLevel="1" x14ac:dyDescent="0.2">
      <c r="A301" s="76"/>
      <c r="B301" s="76"/>
      <c r="C301" s="76"/>
      <c r="D301" s="76"/>
      <c r="E301" s="76"/>
      <c r="F301" s="76"/>
    </row>
    <row r="302" spans="1:6" outlineLevel="1" x14ac:dyDescent="0.2">
      <c r="A302" s="74" t="inlineStr">
        <is>
          <t>Центр группы определяется по фактическим площадям A_1, A_2, ... ее стержней. x_ц и y_ц - его координаты; суммирование ведется по полному составу группы.</t>
        </is>
      </c>
      <c r="B302" s="74"/>
      <c r="C302" s="74"/>
      <c r="D302" s="74"/>
      <c r="E302" s="74"/>
      <c r="F302" s="74"/>
    </row>
    <row r="303" spans="1:6" outlineLevel="1" x14ac:dyDescent="0.2">
      <c r="A303" s="74" t="inlineStr">
        <is>
          <t>По СП 35: Коэффициент β учитывает число стержней в группе: 1 стержень - β = 1,00; 2 - 0,85; 3 - 0,75 (таблица 7.26). Для двух и трех стержней таблица описывает группы без просветов между ними.</t>
        </is>
      </c>
      <c r="B303" s="74"/>
      <c r="C303" s="74"/>
      <c r="D303" s="74"/>
      <c r="E303" s="74"/>
      <c r="F303" s="74"/>
    </row>
    <row r="304" spans="1:6" outlineLevel="1" x14ac:dyDescent="0.2">
      <c r="A304" s="74" t="inlineStr">
        <is>
          <t>Принято в программе: Для группы более трех обычных стержней программа использует β = 0,75. Это принятое обобщение, не отдельное правило СП для такой группы. Напрягаемая арматура и канатные пучки в</t>
        </is>
      </c>
      <c r="B304" s="74"/>
      <c r="C304" s="74"/>
      <c r="D304" s="74"/>
      <c r="E304" s="74"/>
      <c r="F304" s="74"/>
    </row>
    <row r="305" spans="1:6" outlineLevel="1" x14ac:dyDescent="0.2">
      <c r="A305" s="74" t="inlineStr">
        <is>
          <t>этой версии не поддерживаются.</t>
        </is>
      </c>
      <c r="B305" s="74"/>
      <c r="C305" s="74"/>
      <c r="D305" s="74"/>
      <c r="E305" s="74"/>
      <c r="F305" s="74"/>
    </row>
    <row r="306" spans="1:6" outlineLevel="1" x14ac:dyDescent="0.2">
      <c r="A306" s="74" t="inlineStr">
        <is>
          <t>Геометрическая середина между крайними стержнями не используется вместо центра по площадям.</t>
        </is>
      </c>
      <c r="B306" s="74"/>
      <c r="C306" s="74"/>
      <c r="D306" s="74"/>
      <c r="E306" s="74"/>
      <c r="F306" s="74"/>
    </row>
    <row r="307" spans="1:6" ht="212.1" customHeight="1" outlineLevel="1" x14ac:dyDescent="0.2">
      <c r="A307" s="76"/>
      <c r="B307" s="76"/>
      <c r="C307" s="76"/>
      <c r="D307" s="76"/>
      <c r="E307" s="76"/>
      <c r="F307" s="76"/>
    </row>
    <row r="308" spans="1:6" ht="16.5" outlineLevel="1" x14ac:dyDescent="0.2">
      <c r="A308" s="82" t="inlineStr">
        <is>
          <t>3. Площадь взаимодействия и бетонная граница</t>
        </is>
      </c>
      <c r="B308" s="82"/>
      <c r="C308" s="82"/>
      <c r="D308" s="82"/>
      <c r="E308" s="82"/>
      <c r="F308" s="82"/>
    </row>
    <row r="309" spans="1:6" outlineLevel="1" x14ac:dyDescent="0.2">
      <c r="A309" s="74" t="inlineStr">
        <is>
          <t>Для каждой растянутой группы строится отдельная площадь взаимодействия с окружающим бетоном. Все группы рассматриваются последовательно.</t>
        </is>
      </c>
      <c r="B309" s="74"/>
      <c r="C309" s="74"/>
      <c r="D309" s="74"/>
      <c r="E309" s="74"/>
      <c r="F309" s="74"/>
    </row>
    <row r="310" spans="1:6" outlineLevel="1" x14ac:dyDescent="0.2">
      <c r="A310" s="74" t="inlineStr">
        <is>
          <t>Границы задаются в направлениях вдоль нейтральной линии (НЛ) и по нормали к ней, независимо от поворота сечения.</t>
        </is>
      </c>
      <c r="B310" s="74"/>
      <c r="C310" s="74"/>
      <c r="D310" s="74"/>
      <c r="E310" s="74"/>
      <c r="F310" s="74"/>
    </row>
    <row r="311" spans="1:6" outlineLevel="1" x14ac:dyDescent="0.2">
      <c r="A311" s="74" t="inlineStr">
        <is>
          <t>Со стороны растянутой поверхности используется фактическая граница бетонной части, содержащей рассматриваемую группу. Вышележащие стержни не заменяют эту границу. Отверстия вычитаются из полученной</t>
        </is>
      </c>
      <c r="B311" s="74"/>
      <c r="C311" s="74"/>
      <c r="D311" s="74"/>
      <c r="E311" s="74"/>
      <c r="F311" s="74"/>
    </row>
    <row r="312" spans="1:6" outlineLevel="1" x14ac:dyDescent="0.2">
      <c r="A312" s="74" t="inlineStr">
        <is>
          <t>площади.</t>
        </is>
      </c>
      <c r="B312" s="74"/>
      <c r="C312" s="74"/>
      <c r="D312" s="74"/>
      <c r="E312" s="74"/>
      <c r="F312" s="74"/>
    </row>
    <row r="313" spans="1:6" outlineLevel="1" x14ac:dyDescent="0.2">
      <c r="A313" s="74" t="inlineStr">
        <is>
          <t>После построения боковых границ и ограничения к НЛ определяется пересечение участка с бетонной областью. Отверстия образуют локальные вырезы без изменения боковых границ за пределами отверстий.</t>
        </is>
      </c>
      <c r="B313" s="74"/>
      <c r="C313" s="74"/>
      <c r="D313" s="74"/>
      <c r="E313" s="74"/>
      <c r="F313" s="74"/>
    </row>
    <row r="314" spans="1:6" ht="16.5" outlineLevel="1" x14ac:dyDescent="0.2">
      <c r="A314" s="82" t="inlineStr">
        <is>
          <t>4. Боковые границы</t>
        </is>
      </c>
      <c r="B314" s="82"/>
      <c r="C314" s="82"/>
      <c r="D314" s="82"/>
      <c r="E314" s="82"/>
      <c r="F314" s="82"/>
    </row>
    <row r="315" spans="1:6" ht="42" customHeight="1" outlineLevel="1" x14ac:dyDescent="0.2">
      <c r="A315" s="76"/>
      <c r="B315" s="76"/>
      <c r="C315" s="76"/>
      <c r="D315" s="76"/>
      <c r="E315" s="76"/>
      <c r="F315" s="76"/>
    </row>
    <row r="316" spans="1:6" outlineLevel="1" x14ac:dyDescent="0.2">
      <c r="A316" s="74" t="inlineStr">
        <is>
          <t>r_бок - исходное расстояние для определения боковых границ площади взаимодействия от центра рассматриваемой группы; k - множитель 3, 5 или 6; d_бок - принятый диаметр стержней этой группы.</t>
        </is>
      </c>
      <c r="B316" s="74"/>
      <c r="C316" s="74"/>
      <c r="D316" s="74"/>
      <c r="E316" s="74"/>
      <c r="F316" s="74"/>
    </row>
    <row r="317" spans="1:6" outlineLevel="1" x14ac:dyDescent="0.2">
      <c r="A317" s="74" t="inlineStr">
        <is>
          <t>Множитель выбирается на Config настройкой SLS.Crack.SP35.InteractionRadiusMode: 3d, 5d или 6d. Диаметр выбирается там же настройкой SLS.Crack.SP35.RadiusDiameterMode: Max - наибольший, Min -</t>
        </is>
      </c>
      <c r="B317" s="74"/>
      <c r="C317" s="74"/>
      <c r="D317" s="74"/>
      <c r="E317" s="74"/>
      <c r="F317" s="74"/>
    </row>
    <row r="318" spans="1:6" outlineLevel="1" x14ac:dyDescent="0.2">
      <c r="A318" s="74" t="inlineStr">
        <is>
          <t>наименьший, Average - среднее арифметическое диаметров. Эти два выбора используются и сбоку, и в сторону НЛ.</t>
        </is>
      </c>
      <c r="B318" s="74"/>
      <c r="C318" s="74"/>
      <c r="D318" s="74"/>
      <c r="E318" s="74"/>
      <c r="F318" s="74"/>
    </row>
    <row r="319" spans="1:6" outlineLevel="1" x14ac:dyDescent="0.2">
      <c r="A319" s="74" t="inlineStr">
        <is>
          <t>По СП 35: Пункт 7.110 устанавливает 6d в общем случае и 3d для непрямоугольного сечения с равномерной арматурой по контуру. 5d относится к пучкам и канатам, не поддерживаемым этой версией. Выбор</t>
        </is>
      </c>
      <c r="B319" s="74"/>
      <c r="C319" s="74"/>
      <c r="D319" s="74"/>
      <c r="E319" s="74"/>
      <c r="F319" s="74"/>
    </row>
    <row r="320" spans="1:6" outlineLevel="1" x14ac:dyDescent="0.2">
      <c r="A320" s="74" t="inlineStr">
        <is>
          <t>режима требует проверки его нормативной применимости.</t>
        </is>
      </c>
      <c r="B320" s="74"/>
      <c r="C320" s="74"/>
      <c r="D320" s="74"/>
      <c r="E320" s="74"/>
      <c r="F320" s="74"/>
    </row>
    <row r="321" spans="1:6" outlineLevel="1" x14ac:dyDescent="0.2">
      <c r="A321" s="74" t="inlineStr">
        <is>
          <t>Слева и справа вдоль НЛ отдельно выбирается ближайшая растянутая группа арматурных стержней по полному расстоянию L между центрами, независимо от принадлежности к ряду.</t>
        </is>
      </c>
      <c r="B321" s="74"/>
      <c r="C321" s="74"/>
      <c r="D321" s="74"/>
      <c r="E321" s="74"/>
      <c r="F321" s="74"/>
    </row>
    <row r="322" spans="1:6" ht="48" customHeight="1" outlineLevel="1" x14ac:dyDescent="0.2">
      <c r="A322" s="76"/>
      <c r="B322" s="76"/>
      <c r="C322" s="76"/>
      <c r="D322" s="76"/>
      <c r="E322" s="76"/>
      <c r="F322" s="76"/>
    </row>
    <row r="323" spans="1:6" outlineLevel="1" x14ac:dyDescent="0.2">
      <c r="A323" s="74" t="inlineStr">
        <is>
          <t>x_1, y_1 и x_2, y_2 - центры рассматриваемой и соседней групп. L - полное расстояние между центрами; t - расстояние между их проекциями на НЛ.</t>
        </is>
      </c>
      <c r="B323" s="74"/>
      <c r="C323" s="74"/>
      <c r="D323" s="74"/>
      <c r="E323" s="74"/>
      <c r="F323" s="74"/>
    </row>
    <row r="324" spans="1:6" outlineLevel="1" x14ac:dyDescent="0.2">
      <c r="A324" s="74" t="inlineStr">
        <is>
          <t>Порог q = SLS.Crack.SP35.NeighborRatioLimit сравнивается с t/L отдельно для каждой стороны. Допустимый диапазон 0...1; значение по умолчанию 0,2.</t>
        </is>
      </c>
      <c r="B324" s="74"/>
      <c r="C324" s="74"/>
      <c r="D324" s="74"/>
      <c r="E324" s="74"/>
      <c r="F324" s="74"/>
    </row>
    <row r="325" spans="1:6" ht="66" customHeight="1" outlineLevel="1" x14ac:dyDescent="0.2">
      <c r="A325" s="76"/>
      <c r="B325" s="76"/>
      <c r="C325" s="76"/>
      <c r="D325" s="76"/>
      <c r="E325" s="76"/>
      <c r="F325" s="76"/>
    </row>
    <row r="326" spans="1:6" outlineLevel="1" x14ac:dyDescent="0.2">
      <c r="A326" s="74" t="inlineStr">
        <is>
          <t>b - принятое расстояние от центра группы до боковой границы. При t/L &lt; q сохраняется r_бок; при t/L ≥ q расстояние ограничивается половиной t.</t>
        </is>
      </c>
      <c r="B326" s="74"/>
      <c r="C326" s="74"/>
      <c r="D326" s="74"/>
      <c r="E326" s="74"/>
      <c r="F326" s="74"/>
    </row>
    <row r="327" spans="1:6" outlineLevel="1" x14ac:dyDescent="0.2">
      <c r="A327" s="74" t="inlineStr">
        <is>
          <t>Если соседа с этой стороны нет, остается полный r_бок. Группа с той же проекцией на НЛ не считается левым или правым соседом. Если два соседа одинаково близки, используется устойчивый порядок их</t>
        </is>
      </c>
      <c r="B327" s="74"/>
      <c r="C327" s="74"/>
      <c r="D327" s="74"/>
      <c r="E327" s="74"/>
      <c r="F327" s="74"/>
    </row>
    <row r="328" spans="1:6" outlineLevel="1" x14ac:dyDescent="0.2">
      <c r="A328" s="74" t="inlineStr">
        <is>
          <t>номеров.</t>
        </is>
      </c>
      <c r="B328" s="74"/>
      <c r="C328" s="74"/>
      <c r="D328" s="74"/>
      <c r="E328" s="74"/>
      <c r="F328" s="74"/>
    </row>
    <row r="329" spans="1:6" outlineLevel="1" x14ac:dyDescent="0.2">
      <c r="A329" s="74" t="inlineStr">
        <is>
          <t>Боковые границы - две нормали к НЛ. Близость бетонной грани или отверстия не меняет их положения: расчетный участок обрезается по фактическому контуру бетона.</t>
        </is>
      </c>
      <c r="B329" s="74"/>
      <c r="C329" s="74"/>
      <c r="D329" s="74"/>
      <c r="E329" s="74"/>
      <c r="F329" s="74"/>
    </row>
    <row r="330" spans="1:6" ht="16.5" outlineLevel="1" x14ac:dyDescent="0.2">
      <c r="A330" s="82" t="inlineStr">
        <is>
          <t>5. Ряды и граница в сторону НЛ</t>
        </is>
      </c>
      <c r="B330" s="82"/>
      <c r="C330" s="82"/>
      <c r="D330" s="82"/>
      <c r="E330" s="82"/>
      <c r="F330" s="82"/>
    </row>
    <row r="331" spans="1:6" outlineLevel="1" x14ac:dyDescent="0.2">
      <c r="A331" s="74" t="inlineStr">
        <is>
          <t>В боковом участке группы объединяются в ряды по координате вдоль нормали к НЛ. Максимальный разнос центров одного ряда задается SLS.Crack.SP35.RowTolerance в INPUT Length; значение по умолчанию 50 мм.</t>
        </is>
      </c>
      <c r="B331" s="74"/>
      <c r="C331" s="74"/>
      <c r="D331" s="74"/>
      <c r="E331" s="74"/>
      <c r="F331" s="74"/>
    </row>
    <row r="332" spans="1:6" outlineLevel="1" x14ac:dyDescent="0.2">
      <c r="A332" s="72" t="inlineStr">
        <is>
          <t>Ряд 1 - ближайший к растянутой бетонной границе; нумерация возрастает к НЛ. RowTolerance определяет только состав рядов и не изменяет боковые границы.</t>
        </is>
      </c>
      <c r="B332" s="72"/>
      <c r="C332" s="72"/>
      <c r="D332" s="72"/>
      <c r="E332" s="72"/>
      <c r="F332" s="72"/>
    </row>
    <row r="333" spans="1:6" outlineLevel="1" x14ac:dyDescent="0.2">
      <c r="A333" s="74" t="inlineStr">
        <is>
          <t>По СП 35: Расстояние r к НЛ откладывается от оси последнего растянутого ряда. Если площадь его арматуры строго меньше половины площади каждого другого ряда участка, отсчет переносится на предпоследний</t>
        </is>
      </c>
      <c r="B333" s="74"/>
      <c r="C333" s="74"/>
      <c r="D333" s="74"/>
      <c r="E333" s="74"/>
      <c r="F333" s="74"/>
    </row>
    <row r="334" spans="1:6" outlineLevel="1" x14ac:dyDescent="0.2">
      <c r="A334" s="74" t="inlineStr">
        <is>
          <t>полный ряд (п. 7.110, абзац о крайнем ряде).</t>
        </is>
      </c>
      <c r="B334" s="74"/>
      <c r="C334" s="74"/>
      <c r="D334" s="74"/>
      <c r="E334" s="74"/>
      <c r="F334" s="74"/>
    </row>
    <row r="335" spans="1:6" outlineLevel="1" x14ac:dyDescent="0.2">
      <c r="A335" s="74" t="inlineStr">
        <is>
          <t>При выборе опорного ряда сравниваются суммы фактических площадей стержней целых принятых групп, без коэффициента β. Условие строгое: равенство половине не требует переноса.</t>
        </is>
      </c>
      <c r="B335" s="74"/>
      <c r="C335" s="74"/>
      <c r="D335" s="74"/>
      <c r="E335" s="74"/>
      <c r="F335" s="74"/>
    </row>
    <row r="336" spans="1:6" ht="42" customHeight="1" outlineLevel="1" x14ac:dyDescent="0.2">
      <c r="A336" s="76"/>
      <c r="B336" s="76"/>
      <c r="C336" s="76"/>
      <c r="D336" s="76"/>
      <c r="E336" s="76"/>
      <c r="F336" s="76"/>
    </row>
    <row r="337" spans="1:6" outlineLevel="1" x14ac:dyDescent="0.2">
      <c r="A337" s="74" t="inlineStr">
        <is>
          <t>r_НЛ - расстояние от опорного ряда к НЛ; d_ряд выбирается по всем его стержням согласно SLS.Crack.SP35.RadiusDiameterMode. Множитель k общий с боковыми границами.</t>
        </is>
      </c>
      <c r="B337" s="74"/>
      <c r="C337" s="74"/>
      <c r="D337" s="74"/>
      <c r="E337" s="74"/>
      <c r="F337" s="74"/>
    </row>
    <row r="338" spans="1:6" outlineLevel="1" x14ac:dyDescent="0.2">
      <c r="A338" s="74" t="inlineStr">
        <is>
          <t>Граница ограничивается НЛ. Опорный ряд определяется в боковом участке бетона; после построения конечной площади состав входящих групп повторно проверяется по их центрам.</t>
        </is>
      </c>
      <c r="B338" s="74"/>
      <c r="C338" s="74"/>
      <c r="D338" s="74"/>
      <c r="E338" s="74"/>
      <c r="F338" s="74"/>
    </row>
    <row r="339" spans="1:6" ht="212.1" customHeight="1" outlineLevel="1" x14ac:dyDescent="0.2">
      <c r="A339" s="76"/>
      <c r="B339" s="76"/>
      <c r="C339" s="76"/>
      <c r="D339" s="76"/>
      <c r="E339" s="76"/>
      <c r="F339" s="76"/>
    </row>
    <row r="340" spans="1:6" outlineLevel="1" x14ac:dyDescent="0.2">
      <c r="A340" s="74" t="inlineStr">
        <is>
          <t>Методическое пояснение: Примеры областей показаны на рисунке 4.42 Методического пособия 2017 года, раздел 4.2.3. Правило переноса отсчета на предпоследний ряд приведено в самом СП 35.</t>
        </is>
      </c>
      <c r="B340" s="74"/>
      <c r="C340" s="74"/>
      <c r="D340" s="74"/>
      <c r="E340" s="74"/>
      <c r="F340" s="74"/>
    </row>
    <row r="341" spans="1:6" ht="16.5" outlineLevel="1" x14ac:dyDescent="0.2">
      <c r="A341" s="82" t="inlineStr">
        <is>
          <t>6. Состав арматуры и расчетное напряжение</t>
        </is>
      </c>
      <c r="B341" s="82"/>
      <c r="C341" s="82"/>
      <c r="D341" s="82"/>
      <c r="E341" s="82"/>
      <c r="F341" s="82"/>
    </row>
    <row r="342" spans="1:6" outlineLevel="1" x14ac:dyDescent="0.2">
      <c r="A342" s="72" t="inlineStr">
        <is>
          <t>Группа неделима: центр внутри конечной площади или на ее границе включает всю группу; центр снаружи исключает ее целиком, в том числе отдельные стержни внутри площади. Частичного включения нет.</t>
        </is>
      </c>
      <c r="B342" s="72"/>
      <c r="C342" s="72"/>
      <c r="D342" s="72"/>
      <c r="E342" s="72"/>
      <c r="F342" s="72"/>
    </row>
    <row r="343" spans="1:6" outlineLevel="1" x14ac:dyDescent="0.2">
      <c r="A343" s="74" t="inlineStr">
        <is>
          <t>Число стержней, площадь арматуры, сумма диаметров и β относятся к полному составу принятой группы. При этом каждый исходный стержень должен находиться в бетоне; расположение в отверстии или за</t>
        </is>
      </c>
      <c r="B343" s="74"/>
      <c r="C343" s="74"/>
      <c r="D343" s="74"/>
      <c r="E343" s="74"/>
      <c r="F343" s="74"/>
    </row>
    <row r="344" spans="1:6" outlineLevel="1" x14ac:dyDescent="0.2">
      <c r="A344" s="74" t="inlineStr">
        <is>
          <t>наружной границей является ошибкой геометрии.</t>
        </is>
      </c>
      <c r="B344" s="74"/>
      <c r="C344" s="74"/>
      <c r="D344" s="74"/>
      <c r="E344" s="74"/>
      <c r="F344" s="74"/>
    </row>
    <row r="345" spans="1:6" outlineLevel="1" x14ac:dyDescent="0.2">
      <c r="A345" s="74" t="inlineStr">
        <is>
          <t>Вышележащие растянутые группы, вошедшие в площадь взаимодействия, участвуют в сумме диаметров. Расчетное напряжение принимается только по рассматриваемой группе: максимальное растягивающее напряжение</t>
        </is>
      </c>
      <c r="B345" s="74"/>
      <c r="C345" s="74"/>
      <c r="D345" s="74"/>
      <c r="E345" s="74"/>
      <c r="F345" s="74"/>
    </row>
    <row r="346" spans="1:6" outlineLevel="1" x14ac:dyDescent="0.2">
      <c r="A346" s="74" t="inlineStr">
        <is>
          <t>ее стержней в текущем НДС.</t>
        </is>
      </c>
      <c r="B346" s="74"/>
      <c r="C346" s="74"/>
      <c r="D346" s="74"/>
      <c r="E346" s="74"/>
      <c r="F346" s="74"/>
    </row>
    <row r="347" spans="1:6" outlineLevel="1" x14ac:dyDescent="0.2">
      <c r="A347" s="74" t="inlineStr">
        <is>
          <t>Остальные группы проверяются в отдельных итерациях со своими площадями взаимодействия и напряжениями. Если центр рассматриваемой группы не входит в ее конечную площадь, пропускается только эта</t>
        </is>
      </c>
      <c r="B347" s="74"/>
      <c r="C347" s="74"/>
      <c r="D347" s="74"/>
      <c r="E347" s="74"/>
      <c r="F347" s="74"/>
    </row>
    <row r="348" spans="1:6" outlineLevel="1" x14ac:dyDescent="0.2">
      <c r="A348" s="74" t="inlineStr">
        <is>
          <t>проверка.</t>
        </is>
      </c>
      <c r="B348" s="74"/>
      <c r="C348" s="74"/>
      <c r="D348" s="74"/>
      <c r="E348" s="74"/>
      <c r="F348" s="74"/>
    </row>
    <row r="349" spans="1:6" ht="16.5" outlineLevel="1" x14ac:dyDescent="0.2">
      <c r="A349" s="82" t="inlineStr">
        <is>
          <t>7. Площадь бетона и радиус армирования</t>
        </is>
      </c>
      <c r="B349" s="82"/>
      <c r="C349" s="82"/>
      <c r="D349" s="82"/>
      <c r="E349" s="82"/>
      <c r="F349" s="82"/>
    </row>
    <row r="350" spans="1:6" ht="42" customHeight="1" outlineLevel="1" x14ac:dyDescent="0.2">
      <c r="A350" s="76"/>
      <c r="B350" s="76"/>
      <c r="C350" s="76"/>
      <c r="D350" s="76"/>
      <c r="E350" s="76"/>
      <c r="F350" s="76"/>
    </row>
    <row r="351" spans="1:6" outlineLevel="1" x14ac:dyDescent="0.2">
      <c r="A351" s="74" t="inlineStr">
        <is>
          <t>A_r - площадь бетона конечного участка взаимодействия; A_бет,1, A_бет,2, ... - площади его бетонных частей до вычитания отверстий; A_отв,1, A_отв,2, ... - площади отверстий в пределах участка.</t>
        </is>
      </c>
      <c r="B351" s="74"/>
      <c r="C351" s="74"/>
      <c r="D351" s="74"/>
      <c r="E351" s="74"/>
      <c r="F351" s="74"/>
    </row>
    <row r="352" spans="1:6" outlineLevel="1" x14ac:dyDescent="0.2">
      <c r="A352" s="74" t="inlineStr">
        <is>
          <t>Можно учитывать несколько отверстий и несколько бетонных частей. В полом сечении рассматривается стенка, где находится выбранная группа; противоположная стенка через пустоту в эту область не</t>
        </is>
      </c>
      <c r="B352" s="74"/>
      <c r="C352" s="74"/>
      <c r="D352" s="74"/>
      <c r="E352" s="74"/>
      <c r="F352" s="74"/>
    </row>
    <row r="353" spans="1:6" outlineLevel="1" x14ac:dyDescent="0.2">
      <c r="A353" s="74" t="inlineStr">
        <is>
          <t>добавляется.</t>
        </is>
      </c>
      <c r="B353" s="74"/>
      <c r="C353" s="74"/>
      <c r="D353" s="74"/>
      <c r="E353" s="74"/>
      <c r="F353" s="74"/>
    </row>
    <row r="354" spans="1:6" outlineLevel="1" x14ac:dyDescent="0.2">
      <c r="A354" s="74" t="inlineStr">
        <is>
          <t>Если точные границы заданы, учитываются их прямые участки и круговые дуги. Иначе используются границы бетонной сетки. Четыре случая выбора границ перечислены в конце раздела «Подготовка геометрии в</t>
        </is>
      </c>
      <c r="B354" s="74"/>
      <c r="C354" s="74"/>
      <c r="D354" s="74"/>
      <c r="E354" s="74"/>
      <c r="F354" s="74"/>
    </row>
    <row r="355" spans="1:6" outlineLevel="1" x14ac:dyDescent="0.2">
      <c r="A355" s="74" t="inlineStr">
        <is>
          <t>AutoCAD и импорт». Для формулы, схемы и экспорта используется одна и та же конечная область.</t>
        </is>
      </c>
      <c r="B355" s="74"/>
      <c r="C355" s="74"/>
      <c r="D355" s="74"/>
      <c r="E355" s="74"/>
      <c r="F355" s="74"/>
    </row>
    <row r="356" spans="1:6" outlineLevel="1" x14ac:dyDescent="0.2">
      <c r="A356" s="74" t="inlineStr">
        <is>
          <t>P1...P5 и Q1...Q5 в Results и на схеме - контрольные пересечения с противоположными границами по пяти направлениям. Площадь определяется по всему контуру, включая отверстия между контрольными</t>
        </is>
      </c>
      <c r="B356" s="74"/>
      <c r="C356" s="74"/>
      <c r="D356" s="74"/>
      <c r="E356" s="74"/>
      <c r="F356" s="74"/>
    </row>
    <row r="357" spans="1:6" outlineLevel="1" x14ac:dyDescent="0.2">
      <c r="A357" s="74" t="inlineStr">
        <is>
          <t>направлениями.</t>
        </is>
      </c>
      <c r="B357" s="74"/>
      <c r="C357" s="74"/>
      <c r="D357" s="74"/>
      <c r="E357" s="74"/>
      <c r="F357" s="74"/>
    </row>
    <row r="358" spans="1:6" ht="212.1" customHeight="1" outlineLevel="1" x14ac:dyDescent="0.2">
      <c r="A358" s="76"/>
      <c r="B358" s="76"/>
      <c r="C358" s="76"/>
      <c r="D358" s="76"/>
      <c r="E358" s="76"/>
      <c r="F358" s="76"/>
    </row>
    <row r="359" spans="1:6" ht="66" customHeight="1" outlineLevel="1" x14ac:dyDescent="0.2">
      <c r="A359" s="76"/>
      <c r="B359" s="76"/>
      <c r="C359" s="76"/>
      <c r="D359" s="76"/>
      <c r="E359" s="76"/>
      <c r="F359" s="76"/>
    </row>
    <row r="360" spans="1:6" outlineLevel="1" x14ac:dyDescent="0.2">
      <c r="A360" s="74" t="inlineStr">
        <is>
          <t>R_r - радиус армирования, расчетная характеристика, не геометрический отступ. Знаменатель учитывает все принятые целые группы: β - коэффициент группы, n - число стержней, d - диаметр.</t>
        </is>
      </c>
      <c r="B360" s="74"/>
      <c r="C360" s="74"/>
      <c r="D360" s="74"/>
      <c r="E360" s="74"/>
      <c r="F360" s="74"/>
    </row>
    <row r="361" spans="1:6" outlineLevel="1" x14ac:dyDescent="0.2">
      <c r="A361" s="74" t="inlineStr">
        <is>
          <t>Для одинаковых диаметров вклад группы равен β·n·d; для разных - β, умноженному на сумму фактических диаметров группы:</t>
        </is>
      </c>
      <c r="B361" s="74"/>
      <c r="C361" s="74"/>
      <c r="D361" s="74"/>
      <c r="E361" s="74"/>
      <c r="F361" s="74"/>
    </row>
    <row r="362" spans="1:6" ht="42" customHeight="1" outlineLevel="1" x14ac:dyDescent="0.2">
      <c r="A362" s="76"/>
      <c r="B362" s="76"/>
      <c r="C362" s="76"/>
      <c r="D362" s="76"/>
      <c r="E362" s="76"/>
      <c r="F362" s="76"/>
    </row>
    <row r="363" spans="1:6" outlineLevel="1" x14ac:dyDescent="0.2">
      <c r="A363" s="74" t="inlineStr">
        <is>
          <t>D_1, D_2, ... - суммы диаметров стержней принятых групп; β_1, β_2, ... - коэффициенты этих групп. Индексы обозначают группы, не ряды.</t>
        </is>
      </c>
      <c r="B363" s="74"/>
      <c r="C363" s="74"/>
      <c r="D363" s="74"/>
      <c r="E363" s="74"/>
      <c r="F363" s="74"/>
    </row>
    <row r="364" spans="1:6" ht="42" customHeight="1" outlineLevel="1" x14ac:dyDescent="0.2">
      <c r="A364" s="76"/>
      <c r="B364" s="76"/>
      <c r="C364" s="76"/>
      <c r="D364" s="76"/>
      <c r="E364" s="76"/>
      <c r="F364" s="76"/>
    </row>
    <row r="365" spans="1:6" outlineLevel="1" x14ac:dyDescent="0.2">
      <c r="A365" s="74" t="inlineStr">
        <is>
          <t>Пример для группы из двух стержней 20 и 25 мм и одиночного стержня 16 мм. При A_r в мм2 радиус R_r получается в мм. RadiusDiameterMode влияет на геометрические отступы r, но не на сумму фактических</t>
        </is>
      </c>
      <c r="B365" s="74"/>
      <c r="C365" s="74"/>
      <c r="D365" s="74"/>
      <c r="E365" s="74"/>
      <c r="F365" s="74"/>
    </row>
    <row r="366" spans="1:6" outlineLevel="1" x14ac:dyDescent="0.2">
      <c r="A366" s="74" t="inlineStr">
        <is>
          <t>диаметров в знаменателе.</t>
        </is>
      </c>
      <c r="B366" s="74"/>
      <c r="C366" s="74"/>
      <c r="D366" s="74"/>
      <c r="E366" s="74"/>
      <c r="F366" s="74"/>
    </row>
    <row r="367" spans="1:6" ht="16.5" outlineLevel="1" x14ac:dyDescent="0.2">
      <c r="A367" s="82" t="inlineStr">
        <is>
          <t>8. Формула ширины и напряжение арматуры</t>
        </is>
      </c>
      <c r="B367" s="82"/>
      <c r="C367" s="82"/>
      <c r="D367" s="82"/>
      <c r="E367" s="82"/>
      <c r="F367" s="82"/>
    </row>
    <row r="368" spans="1:6" ht="48" customHeight="1" outlineLevel="1" x14ac:dyDescent="0.2">
      <c r="A368" s="76"/>
      <c r="B368" s="76"/>
      <c r="C368" s="76"/>
      <c r="D368" s="76"/>
      <c r="E368" s="76"/>
      <c r="F368" s="76"/>
    </row>
    <row r="369" spans="1:6" outlineLevel="1" x14ac:dyDescent="0.2">
      <c r="A369" s="74" t="inlineStr">
        <is>
          <t>ψ - размерный коэффициент раскрытия; R_r и ψ в этих зависимостях выражаются в сантиметрах. SLS.Crack.SP35.RebarProfile: Periodic - периодический профиль, Smooth - гладкая арматура.</t>
        </is>
      </c>
      <c r="B369" s="74"/>
      <c r="C369" s="74"/>
      <c r="D369" s="74"/>
      <c r="E369" s="74"/>
      <c r="F369" s="74"/>
    </row>
    <row r="370" spans="1:6" outlineLevel="1" x14ac:dyDescent="0.2">
      <c r="A370" s="74" t="inlineStr">
        <is>
          <t>По СП 35: Для арматуры в стенках п. 7.109 также предписывает первую зависимость; в этом случае применяется Periodic.</t>
        </is>
      </c>
      <c r="B370" s="74"/>
      <c r="C370" s="74"/>
      <c r="D370" s="74"/>
      <c r="E370" s="74"/>
      <c r="F370" s="74"/>
    </row>
    <row r="371" spans="1:6" ht="66" customHeight="1" outlineLevel="1" x14ac:dyDescent="0.2">
      <c r="A371" s="76"/>
      <c r="B371" s="76"/>
      <c r="C371" s="76"/>
      <c r="D371" s="76"/>
      <c r="E371" s="76"/>
      <c r="F371" s="76"/>
    </row>
    <row r="372" spans="1:6" outlineLevel="1" x14ac:dyDescent="0.2">
      <c r="A372" s="74" t="inlineStr">
        <is>
          <t>a_cr - ширина нормальной трещины; σ_s - наибольшее растягивающее напряжение стержня рассматриваемой группы при текущем сочетании; E_s - модуль упругости арматуры, заданный на Config строкой Steel.E в</t>
        </is>
      </c>
      <c r="B372" s="74"/>
      <c r="C372" s="74"/>
      <c r="D372" s="74"/>
      <c r="E372" s="74"/>
      <c r="F372" s="74"/>
    </row>
    <row r="373" spans="1:6" outlineLevel="1" x14ac:dyDescent="0.2">
      <c r="A373" s="74" t="inlineStr">
        <is>
          <t>колонке растяжения; Δ_cr - допустимая ширина из настройки Config SLS.Crack.Allowable.</t>
        </is>
      </c>
      <c r="B373" s="74"/>
      <c r="C373" s="74"/>
      <c r="D373" s="74"/>
      <c r="E373" s="74"/>
      <c r="F373" s="74"/>
    </row>
    <row r="374" spans="1:6" outlineLevel="1" x14ac:dyDescent="0.2">
      <c r="A374" s="74" t="inlineStr">
        <is>
          <t>При ψ в сантиметрах формула дает a_cr в сантиметрах. В Results ширина переводится в OUTPUT Length.</t>
        </is>
      </c>
      <c r="B374" s="74"/>
      <c r="C374" s="74"/>
      <c r="D374" s="74"/>
      <c r="E374" s="74"/>
      <c r="F374" s="74"/>
    </row>
    <row r="375" spans="1:6" ht="66" customHeight="1" outlineLevel="1" x14ac:dyDescent="0.2">
      <c r="A375" s="76"/>
      <c r="B375" s="76"/>
      <c r="C375" s="76"/>
      <c r="D375" s="76"/>
      <c r="E375" s="76"/>
      <c r="F375" s="76"/>
    </row>
    <row r="376" spans="1:6" outlineLevel="1" x14ac:dyDescent="0.2">
      <c r="A376" s="74" t="inlineStr">
        <is>
          <t>Напряжения соседних групп и напряжения в точке трещинообразования в формулу раскрытия не подставляются.</t>
        </is>
      </c>
      <c r="B376" s="74"/>
      <c r="C376" s="74"/>
      <c r="D376" s="74"/>
      <c r="E376" s="74"/>
      <c r="F376" s="74"/>
    </row>
    <row r="377" spans="1:6" ht="42" customHeight="1" outlineLevel="1" x14ac:dyDescent="0.2">
      <c r="A377" s="76"/>
      <c r="B377" s="76"/>
      <c r="C377" s="76"/>
      <c r="D377" s="76"/>
      <c r="E377" s="76"/>
      <c r="F377" s="76"/>
    </row>
    <row r="378" spans="1:6" outlineLevel="1" x14ac:dyDescent="0.2">
      <c r="A378" s="74" t="inlineStr">
        <is>
          <t>a_cr,1, a_cr,2, ... - результаты отдельных проверок групп. Определяющая группа выбирается по ширине, а не по максимальному напряжению: большая площадь взаимодействия может дать большее раскрытие при</t>
        </is>
      </c>
      <c r="B378" s="74"/>
      <c r="C378" s="74"/>
      <c r="D378" s="74"/>
      <c r="E378" s="74"/>
      <c r="F378" s="74"/>
    </row>
    <row r="379" spans="1:6" outlineLevel="1" x14ac:dyDescent="0.2">
      <c r="A379" s="74" t="inlineStr">
        <is>
          <t>меньшем σ_s.</t>
        </is>
      </c>
      <c r="B379" s="74"/>
      <c r="C379" s="74"/>
      <c r="D379" s="74"/>
      <c r="E379" s="74"/>
      <c r="F379" s="74"/>
    </row>
    <row r="380" spans="1:6" outlineLevel="1" x14ac:dyDescent="0.2">
      <c r="A380" s="74" t="inlineStr">
        <is>
          <t>Методическое пояснение: Формулы и пояснения приведены в разделе 4.2.3 Методического пособия 2017 года, формулы (4.306)-(4.312).</t>
        </is>
      </c>
      <c r="B380" s="74"/>
      <c r="C380" s="74"/>
      <c r="D380" s="74"/>
      <c r="E380" s="74"/>
      <c r="F380" s="74"/>
    </row>
    <row r="381" spans="1:6" ht="16.5" outlineLevel="1" x14ac:dyDescent="0.2">
      <c r="A381" s="82" t="inlineStr">
        <is>
          <t>9. Центральное растяжение</t>
        </is>
      </c>
      <c r="B381" s="82"/>
      <c r="C381" s="82"/>
      <c r="D381" s="82"/>
      <c r="E381" s="82"/>
      <c r="F381" s="82"/>
    </row>
    <row r="382" spans="1:6" outlineLevel="1" x14ac:dyDescent="0.2">
      <c r="A382" s="74" t="inlineStr">
        <is>
          <t>По СП 35: При центральном растяжении берется вся площадь бетона за вычетом отверстий. НЛ отсутствует, поэтому локальные боковые границы и отсчет r от ряда не строятся.</t>
        </is>
      </c>
      <c r="B382" s="74"/>
      <c r="C382" s="74"/>
      <c r="D382" s="74"/>
      <c r="E382" s="74"/>
      <c r="F382" s="74"/>
    </row>
    <row r="383" spans="1:6" outlineLevel="1" x14ac:dyDescent="0.2">
      <c r="A383" s="74" t="inlineStr">
        <is>
          <t>В сумму Σβnd входят все фактически растянутые группы. Напряжение σ_s берется по наиболее растянутому стержню сечения. Правила заданных и неизвестных контуров остаются теми же.</t>
        </is>
      </c>
      <c r="B383" s="74"/>
      <c r="C383" s="74"/>
      <c r="D383" s="74"/>
      <c r="E383" s="74"/>
      <c r="F383" s="74"/>
    </row>
    <row r="384" spans="1:6" ht="212.1" customHeight="1" outlineLevel="1" x14ac:dyDescent="0.2">
      <c r="A384" s="76"/>
      <c r="B384" s="76"/>
      <c r="C384" s="76"/>
      <c r="D384" s="76"/>
      <c r="E384" s="76"/>
      <c r="F384" s="76"/>
    </row>
    <row r="385" spans="1:6" ht="16.5" outlineLevel="1" x14ac:dyDescent="0.2">
      <c r="A385" s="82" t="inlineStr">
        <is>
          <t>10. Результаты и экспорт площади взаимодействия</t>
        </is>
      </c>
      <c r="B385" s="82"/>
      <c r="C385" s="82"/>
      <c r="D385" s="82"/>
      <c r="E385" s="82"/>
      <c r="F385" s="82"/>
    </row>
    <row r="386" spans="1:6" outlineLevel="1" x14ac:dyDescent="0.2">
      <c r="A386" s="74" t="inlineStr">
        <is>
          <t>Подробный блок Results содержит определяющую группу и стержень, A_r, R_r, ψ, σ_s и a_cr. Статусы: OK - допуск соблюден; FAIL - превышен; N/A - расчет ширины не выполнялся. Причина указывается в</t>
        </is>
      </c>
      <c r="B386" s="74"/>
      <c r="C386" s="74"/>
      <c r="D386" s="74"/>
      <c r="E386" s="74"/>
      <c r="F386" s="74"/>
    </row>
    <row r="387" spans="1:6" outlineLevel="1" x14ac:dyDescent="0.2">
      <c r="A387" s="74" t="inlineStr">
        <is>
          <t>ResultComment.</t>
        </is>
      </c>
      <c r="B387" s="74"/>
      <c r="C387" s="74"/>
      <c r="D387" s="74"/>
      <c r="E387" s="74"/>
      <c r="F387" s="74"/>
    </row>
    <row r="388" spans="1:6" outlineLevel="1" x14ac:dyDescent="0.2">
      <c r="A388" s="74" t="inlineStr">
        <is>
          <t>Поля β, n, d и rebars раскрывают состав принятых рядов в формате «1 ряд: ... | 2 ряд: ...». G1, G2, ... - идентификаторы групп; «G2=R5, R6» указывает входящие стержни. По тем же идентификаторам</t>
        </is>
      </c>
      <c r="B388" s="74"/>
      <c r="C388" s="74"/>
      <c r="D388" s="74"/>
      <c r="E388" s="74"/>
      <c r="F388" s="74"/>
    </row>
    <row r="389" spans="1:6" outlineLevel="1" x14ac:dyDescent="0.2">
      <c r="A389" s="74" t="inlineStr">
        <is>
          <t>приводятся β, число стержней и диаметры.</t>
        </is>
      </c>
      <c r="B389" s="74"/>
      <c r="C389" s="74"/>
      <c r="D389" s="74"/>
      <c r="E389" s="74"/>
      <c r="F389" s="74"/>
    </row>
    <row r="390" spans="1:6" outlineLevel="1" x14ac:dyDescent="0.2">
      <c r="A390" s="72" t="inlineStr">
        <is>
          <t>Фактически полученную площадь взаимодействия можно вывести в AutoCAD. На Config включите AutoCAD.Export.ExportCrackInteractionContour = Yes и задайте AutoCAD.Export.CrackInteractionLayer. В профиле</t>
        </is>
      </c>
      <c r="B390" s="72"/>
      <c r="C390" s="72"/>
      <c r="D390" s="72"/>
      <c r="E390" s="72"/>
      <c r="F390" s="72"/>
    </row>
    <row r="391" spans="1:6" outlineLevel="1" x14ac:dyDescent="0.2">
      <c r="A391" s="72" t="inlineStr">
        <is>
          <t>настройкой Visualization.State выберите одно состояние трещин: PreCrackState - перед образованием, PostCrackState - сразу после образования, CrackedState - текущее НДС с отключенным растянутым</t>
        </is>
      </c>
      <c r="B391" s="72"/>
      <c r="C391" s="72"/>
      <c r="D391" s="72"/>
      <c r="E391" s="72"/>
      <c r="F391" s="72"/>
    </row>
    <row r="392" spans="1:6" outlineLevel="1" x14ac:dyDescent="0.2">
      <c r="A392" s="72" t="inlineStr">
        <is>
          <t>бетоном.</t>
        </is>
      </c>
      <c r="B392" s="72"/>
      <c r="C392" s="72"/>
      <c r="D392" s="72"/>
      <c r="E392" s="72"/>
      <c r="F392" s="72"/>
    </row>
    <row r="393" spans="1:6" outlineLevel="1" x14ac:dyDescent="0.2">
      <c r="A393" s="74" t="inlineStr">
        <is>
          <t>Экспорт использует сохраненную область Results и всегда выводит геометрию в мм. Повторный расчет для одного экспорта не нужен. Нерассчитанная или устаревшая область не выводится; превышение допуска</t>
        </is>
      </c>
      <c r="B393" s="74"/>
      <c r="C393" s="74"/>
      <c r="D393" s="74"/>
      <c r="E393" s="74"/>
      <c r="F393" s="74"/>
    </row>
    <row r="394" spans="1:6" outlineLevel="1" x14ac:dyDescent="0.2">
      <c r="A394" s="74" t="inlineStr">
        <is>
          <t>ширины не мешает посмотреть ее контур.</t>
        </is>
      </c>
      <c r="B394" s="74"/>
      <c r="C394" s="74"/>
      <c r="D394" s="74"/>
      <c r="E394" s="74"/>
      <c r="F394" s="74"/>
    </row>
    <row r="395" spans="1:6" outlineLevel="1" x14ac:dyDescent="0.2">
      <c r="A395" s="46"/>
      <c r="B395" s="46"/>
      <c r="C395" s="46"/>
      <c r="D395" s="46"/>
      <c r="E395" s="46"/>
      <c r="F395" s="46"/>
    </row>
    <row r="396" spans="1:6" outlineLevel="1" x14ac:dyDescent="0.2">
      <c r="A396" s="46"/>
      <c r="B396" s="46"/>
      <c r="C396" s="46"/>
      <c r="D396" s="46"/>
      <c r="E396" s="46"/>
      <c r="F396" s="46"/>
    </row>
    <row r="397" spans="1:6" ht="26.1" customHeight="1" x14ac:dyDescent="0.2">
      <c r="A397" s="87" t="inlineStr">
        <is>
          <t>Расчет продольного изгиба и устойчивости</t>
        </is>
      </c>
      <c r="B397" s="88"/>
      <c r="C397" s="88"/>
      <c r="D397" s="88"/>
      <c r="E397" s="88"/>
      <c r="F397" s="89"/>
    </row>
    <row r="398" spans="1:6" outlineLevel="1" x14ac:dyDescent="0.2">
      <c r="A398" s="74" t="inlineStr">
        <is>
          <t>Проверка устойчивости выполняется перед расчетом НДС и учитывает случайный эксцентриситет и продольный изгиб по выбранной методике. Поддерживается ненапрягаемая арматура.</t>
        </is>
      </c>
      <c r="B398" s="74"/>
      <c r="C398" s="74"/>
      <c r="D398" s="74"/>
      <c r="E398" s="74"/>
      <c r="F398" s="74"/>
    </row>
    <row r="399" spans="1:6" ht="16.5" outlineLevel="1" x14ac:dyDescent="0.2">
      <c r="A399" s="82" t="inlineStr">
        <is>
          <t>1. Исходные данные</t>
        </is>
      </c>
      <c r="B399" s="82"/>
      <c r="C399" s="82"/>
      <c r="D399" s="82"/>
      <c r="E399" s="82"/>
      <c r="F399" s="82"/>
    </row>
    <row r="400" spans="1:6" outlineLevel="1" x14ac:dyDescent="0.2">
      <c r="A400" s="74" t="inlineStr">
        <is>
          <t>Расчет включается настройкой профиля Calculation.Stability.Enabled = Yes. Stability.Code выбирает SP63 или SP35, MaterialModel.Stability.ValueSet - набор характеристик материалов. Для нормативной</t>
        </is>
      </c>
      <c r="B400" s="74"/>
      <c r="C400" s="74"/>
      <c r="D400" s="74"/>
      <c r="E400" s="74"/>
      <c r="F400" s="74"/>
    </row>
    <row r="401" spans="1:6" outlineLevel="1" x14ac:dyDescent="0.2">
      <c r="A401" s="74" t="inlineStr">
        <is>
          <t>проверки применяется ULS(I).</t>
        </is>
      </c>
      <c r="B401" s="74"/>
      <c r="C401" s="74"/>
      <c r="D401" s="74"/>
      <c r="E401" s="74"/>
      <c r="F401" s="74"/>
    </row>
    <row r="402" spans="1:6" outlineLevel="1" x14ac:dyDescent="0.2">
      <c r="A402" s="74" t="inlineStr">
        <is>
          <t>В таблице «Нагрузки для устойчивости» задайте постоянные + длительные нагрузки для SP63 либо постоянные для SP35. CombinationID связывает их с полным сочетанием. Числа вводятся в тех же единицах INPUT</t>
        </is>
      </c>
      <c r="B402" s="74"/>
      <c r="C402" s="74"/>
      <c r="D402" s="74"/>
      <c r="E402" s="74"/>
      <c r="F402" s="74"/>
    </row>
    <row r="403" spans="1:6" outlineLevel="1" x14ac:dyDescent="0.2">
      <c r="A403" s="74" t="inlineStr">
        <is>
          <t>и знаках.</t>
        </is>
      </c>
      <c r="B403" s="74"/>
      <c r="C403" s="74"/>
      <c r="D403" s="74"/>
      <c r="E403" s="74"/>
      <c r="F403" s="74"/>
    </row>
    <row r="404" spans="1:6" outlineLevel="1" x14ac:dyDescent="0.2">
      <c r="A404" s="74" t="inlineStr">
        <is>
          <t>Для каждого сочетания с включенной устойчивостью добавьте строку с тем же CombinationID. В этой строке пустые N, Mx и My означают 0, а отсутствие самой строки является ошибкой ввода. Ошибочная формула и текст требуют исправления; длительную часть программа сама не выделяет и полной нагрузкой автоматически не ограничивает.</t>
        </is>
      </c>
      <c r="B404" s="74"/>
      <c r="C404" s="74"/>
      <c r="D404" s="74"/>
      <c r="E404" s="74"/>
      <c r="F404" s="74"/>
    </row>
    <row r="405" spans="1:6" outlineLevel="1" x14ac:dyDescent="0.2">
      <c r="A405" s="72" t="inlineStr">
        <is>
          <t>Если устойчивость не проходит, прочность и трещины продолжаются с исходными усилиями для полноты диагностики. Общий статус сохраняет отказ устойчивости. При успешной проверке последующие расчеты</t>
        </is>
      </c>
      <c r="B405" s="72"/>
      <c r="C405" s="72"/>
      <c r="D405" s="72"/>
      <c r="E405" s="72"/>
      <c r="F405" s="72"/>
    </row>
    <row r="406" spans="1:6" outlineLevel="1" x14ac:dyDescent="0.2">
      <c r="A406" s="72" t="inlineStr">
        <is>
          <t>получают увеличенные моменты.</t>
        </is>
      </c>
      <c r="B406" s="72"/>
      <c r="C406" s="72"/>
      <c r="D406" s="72"/>
      <c r="E406" s="72"/>
      <c r="F406" s="72"/>
    </row>
    <row r="407" spans="1:6" ht="16.5" outlineLevel="1" x14ac:dyDescent="0.2">
      <c r="A407" s="82" t="inlineStr">
        <is>
          <t>2. Главные плоскости и характеристики</t>
        </is>
      </c>
      <c r="B407" s="82"/>
      <c r="C407" s="82"/>
      <c r="D407" s="82"/>
      <c r="E407" s="82"/>
      <c r="F407" s="82"/>
    </row>
    <row r="408" spans="1:6" outlineLevel="1" x14ac:dyDescent="0.2">
      <c r="A408" s="74" t="inlineStr">
        <is>
          <t>Программа переносит усилия от пользовательской точки к центру приведенного сечения бетон + арматура и поворачивает их в главные оси. Пользовательская точка задается на Config настройками</t>
        </is>
      </c>
      <c r="B408" s="74"/>
      <c r="C408" s="74"/>
      <c r="D408" s="74"/>
      <c r="E408" s="74"/>
      <c r="F408" s="74"/>
    </row>
    <row r="409" spans="1:6" outlineLevel="1" x14ac:dyDescent="0.2">
      <c r="A409" s="74" t="inlineStr">
        <is>
          <t>Load.ReferenceOffsetX и Load.ReferenceOffsetY относительно центра бетона без арматуры.</t>
        </is>
      </c>
      <c r="B409" s="74"/>
      <c r="C409" s="74"/>
      <c r="D409" s="74"/>
      <c r="E409" s="74"/>
      <c r="F409" s="74"/>
    </row>
    <row r="410" spans="1:6" ht="42" customHeight="1" outlineLevel="1" x14ac:dyDescent="0.2">
      <c r="A410" s="76"/>
      <c r="B410" s="76"/>
      <c r="C410" s="76"/>
      <c r="D410" s="76"/>
      <c r="E410" s="76"/>
      <c r="F410" s="76"/>
    </row>
    <row r="411" spans="1:6" outlineLevel="1" x14ac:dyDescent="0.2">
      <c r="A411" s="74" t="inlineStr">
        <is>
          <t>M_1/M_2 - моменты в главных плоскостях; M_x,red/M_y,red - моменты по X/Y относительно приведенного центра. α - угол главной оси 1 от X. Для почти изотропного сечения фиксируется α = 0.</t>
        </is>
      </c>
      <c r="B411" s="74"/>
      <c r="C411" s="74"/>
      <c r="D411" s="74"/>
      <c r="E411" s="74"/>
      <c r="F411" s="74"/>
    </row>
    <row r="412" spans="1:6" outlineLevel="1" x14ac:dyDescent="0.2">
      <c r="A412" s="74" t="inlineStr">
        <is>
          <t>При α = 0 плоскость 1 соответствует Mx и размеру по Y, плоскость 2 - My и размеру по X. Площадь и инерции для устойчивости берутся по расчетной сетке; точные контуры трещин эту проверку не меняют.</t>
        </is>
      </c>
      <c r="B412" s="74"/>
      <c r="C412" s="74"/>
      <c r="D412" s="74"/>
      <c r="E412" s="74"/>
      <c r="F412" s="74"/>
    </row>
    <row r="413" spans="1:6" ht="66" customHeight="1" outlineLevel="1" x14ac:dyDescent="0.2">
      <c r="A413" s="76"/>
      <c r="B413" s="76"/>
      <c r="C413" s="76"/>
      <c r="D413" s="76"/>
      <c r="E413" s="76"/>
      <c r="F413" s="76"/>
    </row>
    <row r="414" spans="1:6" outlineLevel="1" x14ac:dyDescent="0.2">
      <c r="A414" s="74" t="inlineStr">
        <is>
          <t>Коэффициент приведения n_s определяется по модулям выбранной модели: Steel.E и Concrete.E на Config.</t>
        </is>
      </c>
      <c r="B414" s="74"/>
      <c r="C414" s="74"/>
      <c r="D414" s="74"/>
      <c r="E414" s="74"/>
      <c r="F414" s="74"/>
    </row>
    <row r="415" spans="1:6" ht="42" customHeight="1" outlineLevel="1" x14ac:dyDescent="0.2">
      <c r="A415" s="76"/>
      <c r="B415" s="76"/>
      <c r="C415" s="76"/>
      <c r="D415" s="76"/>
      <c r="E415" s="76"/>
      <c r="F415" s="76"/>
    </row>
    <row r="416" spans="1:6" outlineLevel="1" x14ac:dyDescent="0.2">
      <c r="A416" s="74" t="inlineStr">
        <is>
          <t>A_red - приведенная площадь; A_b - площадь бетона, A_s - площадь арматуры. Вычитается единица, потому что бетон в месте стержней уже входит в сетку.</t>
        </is>
      </c>
      <c r="B416" s="74"/>
      <c r="C416" s="74"/>
      <c r="D416" s="74"/>
      <c r="E416" s="74"/>
      <c r="F416" s="74"/>
    </row>
    <row r="417" spans="1:6" ht="66" customHeight="1" outlineLevel="1" x14ac:dyDescent="0.2">
      <c r="A417" s="76"/>
      <c r="B417" s="76"/>
      <c r="C417" s="76"/>
      <c r="D417" s="76"/>
      <c r="E417" s="76"/>
      <c r="F417" s="76"/>
    </row>
    <row r="418" spans="1:6" outlineLevel="1" x14ac:dyDescent="0.2">
      <c r="A418" s="74" t="inlineStr">
        <is>
          <t>i и I_red - радиус и приведенный момент инерции проверяемой главной плоскости.</t>
        </is>
      </c>
      <c r="B418" s="74"/>
      <c r="C418" s="74"/>
      <c r="D418" s="74"/>
      <c r="E418" s="74"/>
      <c r="F418" s="74"/>
    </row>
    <row r="419" spans="1:6" ht="66" customHeight="1" outlineLevel="1" x14ac:dyDescent="0.2">
      <c r="A419" s="76"/>
      <c r="B419" s="76"/>
      <c r="C419" s="76"/>
      <c r="D419" s="76"/>
      <c r="E419" s="76"/>
      <c r="F419" s="76"/>
    </row>
    <row r="420" spans="1:6" outlineLevel="1" x14ac:dyDescent="0.2">
      <c r="A420" s="74" t="inlineStr">
        <is>
          <t>r - ядровое расстояние для выбора ветви СП 35; c - расстояние от приведенного центра до соответствующей крайней бетонной границы. r относится к линейному приведенному сечению, а не к точному началу</t>
        </is>
      </c>
      <c r="B420" s="74"/>
      <c r="C420" s="74"/>
      <c r="D420" s="74"/>
      <c r="E420" s="74"/>
      <c r="F420" s="74"/>
    </row>
    <row r="421" spans="1:6" outlineLevel="1" x14ac:dyDescent="0.2">
      <c r="A421" s="74" t="inlineStr">
        <is>
          <t>растяжения при нелинейном НДС.</t>
        </is>
      </c>
      <c r="B421" s="74"/>
      <c r="C421" s="74"/>
      <c r="D421" s="74"/>
      <c r="E421" s="74"/>
      <c r="F421" s="74"/>
    </row>
    <row r="422" spans="1:6" ht="16.5" outlineLevel="1" x14ac:dyDescent="0.2">
      <c r="A422" s="82" t="inlineStr">
        <is>
          <t>3. Длина и случайный эксцентриситет</t>
        </is>
      </c>
      <c r="B422" s="82"/>
      <c r="C422" s="82"/>
      <c r="D422" s="82"/>
      <c r="E422" s="82"/>
      <c r="F422" s="82"/>
    </row>
    <row r="423" spans="1:6" ht="42" customHeight="1" outlineLevel="1" x14ac:dyDescent="0.2">
      <c r="A423" s="76"/>
      <c r="B423" s="76"/>
      <c r="C423" s="76"/>
      <c r="D423" s="76"/>
      <c r="E423" s="76"/>
      <c r="F423" s="76"/>
    </row>
    <row r="424" spans="1:6" outlineLevel="1" x14ac:dyDescent="0.2">
      <c r="A424" s="74" t="inlineStr">
        <is>
          <t>L = Stability.ElementLength; μ_1/μ_2 задаются в Stability.Mu1/Mu2 по принятой расчетной схеме. l_0,1/l_0,2 - расчетные длины главных плоскостей.</t>
        </is>
      </c>
      <c r="B424" s="74"/>
      <c r="C424" s="74"/>
      <c r="D424" s="74"/>
      <c r="E424" s="74"/>
      <c r="F424" s="74"/>
    </row>
    <row r="425" spans="1:6" outlineLevel="1" x14ac:dyDescent="0.2">
      <c r="A425" s="74" t="inlineStr">
        <is>
          <t>Настройка Config Stability.AccidentalEccentricityMode выбирает правило: AutoWithL - по L; AutoWithμL - по расчетной длине; User - значения из Stability.AccidentalEccentricityUser1 и</t>
        </is>
      </c>
      <c r="B425" s="74"/>
      <c r="C425" s="74"/>
      <c r="D425" s="74"/>
      <c r="E425" s="74"/>
      <c r="F425" s="74"/>
    </row>
    <row r="426" spans="1:6" outlineLevel="1" x14ac:dyDescent="0.2">
      <c r="A426" s="74" t="inlineStr">
        <is>
          <t>Stability.AccidentalEccentricityUser2. AutoWithμL - проверочная опция программы, не замена нормативного правила по геометрической длине.</t>
        </is>
      </c>
      <c r="B426" s="74"/>
      <c r="C426" s="74"/>
      <c r="D426" s="74"/>
      <c r="E426" s="74"/>
      <c r="F426" s="74"/>
    </row>
    <row r="427" spans="1:6" ht="66" customHeight="1" outlineLevel="1" x14ac:dyDescent="0.2">
      <c r="A427" s="76"/>
      <c r="B427" s="76"/>
      <c r="C427" s="76"/>
      <c r="D427" s="76"/>
      <c r="E427" s="76"/>
      <c r="F427" s="76"/>
    </row>
    <row r="428" spans="1:6" outlineLevel="1" x14ac:dyDescent="0.2">
      <c r="A428" s="74" t="inlineStr">
        <is>
          <t>e_a - случайный эксцентриситет по СП 63; h - бетонный габарит проверяемой плоскости.</t>
        </is>
      </c>
      <c r="B428" s="74"/>
      <c r="C428" s="74"/>
      <c r="D428" s="74"/>
      <c r="E428" s="74"/>
      <c r="F428" s="74"/>
    </row>
    <row r="429" spans="1:6" ht="66" customHeight="1" outlineLevel="1" x14ac:dyDescent="0.2">
      <c r="A429" s="76"/>
      <c r="B429" s="76"/>
      <c r="C429" s="76"/>
      <c r="D429" s="76"/>
      <c r="E429" s="76"/>
      <c r="F429" s="76"/>
    </row>
    <row r="430" spans="1:6" outlineLevel="1" x14ac:dyDescent="0.2">
      <c r="A430" s="74" t="inlineStr">
        <is>
          <t>e_c,sl - случайный эксцентриситет по СП 35. Он учитывается в усилиях без смещения геометрии сечения.</t>
        </is>
      </c>
      <c r="B430" s="74"/>
      <c r="C430" s="74"/>
      <c r="D430" s="74"/>
      <c r="E430" s="74"/>
      <c r="F430" s="74"/>
    </row>
    <row r="431" spans="1:6" outlineLevel="1" x14ac:dyDescent="0.2">
      <c r="A431" s="74" t="inlineStr">
        <is>
          <t>Настройка Config Stability.AccidentalEccentricityPlanes: BothPlanes учитывает его в обеих главных плоскостях; OnlyMomentPlane - только в плоскости с моментом, если момент задан в одной. Последний</t>
        </is>
      </c>
      <c r="B431" s="74"/>
      <c r="C431" s="74"/>
      <c r="D431" s="74"/>
      <c r="E431" s="74"/>
      <c r="F431" s="74"/>
    </row>
    <row r="432" spans="1:6" outlineLevel="1" x14ac:dyDescent="0.2">
      <c r="A432" s="74" t="inlineStr">
        <is>
          <t>вариант - принятое упрощение проекта.</t>
        </is>
      </c>
      <c r="B432" s="74"/>
      <c r="C432" s="74"/>
      <c r="D432" s="74"/>
      <c r="E432" s="74"/>
      <c r="F432" s="74"/>
    </row>
    <row r="433" spans="1:6" outlineLevel="1" x14ac:dyDescent="0.2">
      <c r="A433" s="74" t="inlineStr">
        <is>
          <t>При ненулевом моменте случайное плечо направляется в сторону увеличения его модуля. При нулевом моменте направление задают настройки Config Stability.ZeroMomentEccentricitySign1 и</t>
        </is>
      </c>
      <c r="B433" s="74"/>
      <c r="C433" s="74"/>
      <c r="D433" s="74"/>
      <c r="E433" s="74"/>
      <c r="F433" s="74"/>
    </row>
    <row r="434" spans="1:6" outlineLevel="1" x14ac:dyDescent="0.2">
      <c r="A434" s="74" t="inlineStr">
        <is>
          <t>Stability.ZeroMomentEccentricitySign2: 1 или -1.</t>
        </is>
      </c>
      <c r="B434" s="74"/>
      <c r="C434" s="74"/>
      <c r="D434" s="74"/>
      <c r="E434" s="74"/>
      <c r="F434" s="74"/>
    </row>
    <row r="435" spans="1:6" ht="16.5" outlineLevel="1" x14ac:dyDescent="0.2">
      <c r="A435" s="82" t="inlineStr">
        <is>
          <t>4. Расчетный эксцентриситет</t>
        </is>
      </c>
      <c r="B435" s="82"/>
      <c r="C435" s="82"/>
      <c r="D435" s="82"/>
      <c r="E435" s="82"/>
      <c r="F435" s="82"/>
    </row>
    <row r="436" spans="1:6" ht="66" customHeight="1" outlineLevel="1" x14ac:dyDescent="0.2">
      <c r="A436" s="76"/>
      <c r="B436" s="76"/>
      <c r="C436" s="76"/>
      <c r="D436" s="76"/>
      <c r="E436" s="76"/>
      <c r="F436" s="76"/>
    </row>
    <row r="437" spans="1:6" outlineLevel="1" x14ac:dyDescent="0.2">
      <c r="A437" s="74" t="inlineStr">
        <is>
          <t>e_stat - эксцентриситет исходной нагрузки в проверяемой главной плоскости. В формулах устойчивости N принимается положительным модулем сжимающей силы.</t>
        </is>
      </c>
      <c r="B437" s="74"/>
      <c r="C437" s="74"/>
      <c r="D437" s="74"/>
      <c r="E437" s="74"/>
      <c r="F437" s="74"/>
    </row>
    <row r="438" spans="1:6" outlineLevel="1" x14ac:dyDescent="0.2">
      <c r="A438" s="74" t="inlineStr">
        <is>
          <t>На Config настройка Stability.SystemType = Determinate задает статически определимую схему: фактическое и случайное плечи складываются. Indeterminate - статически неопределимую: берется большее по</t>
        </is>
      </c>
      <c r="B438" s="74"/>
      <c r="C438" s="74"/>
      <c r="D438" s="74"/>
      <c r="E438" s="74"/>
      <c r="F438" s="74"/>
    </row>
    <row r="439" spans="1:6" outlineLevel="1" x14ac:dyDescent="0.2">
      <c r="A439" s="74" t="inlineStr">
        <is>
          <t>модулю с направлением расчетного момента.</t>
        </is>
      </c>
      <c r="B439" s="74"/>
      <c r="C439" s="74"/>
      <c r="D439" s="74"/>
      <c r="E439" s="74"/>
      <c r="F439" s="74"/>
    </row>
    <row r="440" spans="1:6" ht="42" customHeight="1" outlineLevel="1" x14ac:dyDescent="0.2">
      <c r="A440" s="76"/>
      <c r="B440" s="76"/>
      <c r="C440" s="76"/>
      <c r="D440" s="76"/>
      <c r="E440" s="76"/>
      <c r="F440" s="76"/>
    </row>
    <row r="441" spans="1:6" outlineLevel="1" x14ac:dyDescent="0.2">
      <c r="A441" s="74" t="inlineStr">
        <is>
          <t>e_0 - расчетный эксцентриситет СП 63; sign - направление расчетного момента. Для СП 35 используются e_c и e_c,sl. Порог обнуления малых моментов задается Calculation.ZeroMomentPerDepth.</t>
        </is>
      </c>
      <c r="B441" s="74"/>
      <c r="C441" s="74"/>
      <c r="D441" s="74"/>
      <c r="E441" s="74"/>
      <c r="F441" s="74"/>
    </row>
    <row r="442" spans="1:6" ht="16.5" outlineLevel="1" x14ac:dyDescent="0.2">
      <c r="A442" s="82" t="inlineStr">
        <is>
          <t>5. Продольный изгиб по СП 63</t>
        </is>
      </c>
      <c r="B442" s="82"/>
      <c r="C442" s="82"/>
      <c r="D442" s="82"/>
      <c r="E442" s="82"/>
      <c r="F442" s="82"/>
    </row>
    <row r="443" spans="1:6" ht="66" customHeight="1" outlineLevel="1" x14ac:dyDescent="0.2">
      <c r="A443" s="76"/>
      <c r="B443" s="76"/>
      <c r="C443" s="76"/>
      <c r="D443" s="76"/>
      <c r="E443" s="76"/>
      <c r="F443" s="76"/>
    </row>
    <row r="444" spans="1:6" outlineLevel="1" x14ac:dyDescent="0.2">
      <c r="A444" s="74" t="inlineStr">
        <is>
          <t>φ_l - коэффициент длительности. В этой нормативной формуле M_1 - полный момент относительно наиболее растянутого или наименее сжатого стержня, M_l1 - соответствующая длительная часть. Здесь индекс 1</t>
        </is>
      </c>
      <c r="B444" s="74"/>
      <c r="C444" s="74"/>
      <c r="D444" s="74"/>
      <c r="E444" s="74"/>
      <c r="F444" s="74"/>
    </row>
    <row r="445" spans="1:6" outlineLevel="1" x14ac:dyDescent="0.2">
      <c r="A445" s="74" t="inlineStr">
        <is>
          <t>обозначает эти нормативные моменты, не номер главной плоскости. При отсутствии арматуры используется край бетона.</t>
        </is>
      </c>
      <c r="B445" s="74"/>
      <c r="C445" s="74"/>
      <c r="D445" s="74"/>
      <c r="E445" s="74"/>
      <c r="F445" s="74"/>
    </row>
    <row r="446" spans="1:6" ht="66" customHeight="1" outlineLevel="1" x14ac:dyDescent="0.2">
      <c r="A446" s="76"/>
      <c r="B446" s="76"/>
      <c r="C446" s="76"/>
      <c r="D446" s="76"/>
      <c r="E446" s="76"/>
      <c r="F446" s="76"/>
    </row>
    <row r="447" spans="1:6" outlineLevel="1" x14ac:dyDescent="0.2">
      <c r="A447" s="74" t="inlineStr">
        <is>
          <t>δ_e - относительный эксцентриситет. Его границы на Config задают Stability.SP63.DeltaEMin и Stability.SP63.DeltaEMax.</t>
        </is>
      </c>
      <c r="B447" s="74"/>
      <c r="C447" s="74"/>
      <c r="D447" s="74"/>
      <c r="E447" s="74"/>
      <c r="F447" s="74"/>
    </row>
    <row r="448" spans="1:6" ht="66" customHeight="1" outlineLevel="1" x14ac:dyDescent="0.2">
      <c r="A448" s="76"/>
      <c r="B448" s="76"/>
      <c r="C448" s="76"/>
      <c r="D448" s="76"/>
      <c r="E448" s="76"/>
      <c r="F448" s="76"/>
    </row>
    <row r="449" spans="1:6" outlineLevel="1" x14ac:dyDescent="0.2">
      <c r="A449" s="74" t="inlineStr">
        <is>
          <t>k_b - коэффициент бетонного вклада в жесткость.</t>
        </is>
      </c>
      <c r="B449" s="74"/>
      <c r="C449" s="74"/>
      <c r="D449" s="74"/>
      <c r="E449" s="74"/>
      <c r="F449" s="74"/>
    </row>
    <row r="450" spans="1:6" ht="42" customHeight="1" outlineLevel="1" x14ac:dyDescent="0.2">
      <c r="A450" s="76"/>
      <c r="B450" s="76"/>
      <c r="C450" s="76"/>
      <c r="D450" s="76"/>
      <c r="E450" s="76"/>
      <c r="F450" s="76"/>
    </row>
    <row r="451" spans="1:6" outlineLevel="1" x14ac:dyDescent="0.2">
      <c r="A451" s="74" t="inlineStr">
        <is>
          <t>D - условная жесткость; I_b/I_s - моменты инерции бетона/арматуры в проверяемой плоскости. k_s задается настройкой Config Stability.SP63.Ks.</t>
        </is>
      </c>
      <c r="B451" s="74"/>
      <c r="C451" s="74"/>
      <c r="D451" s="74"/>
      <c r="E451" s="74"/>
      <c r="F451" s="74"/>
    </row>
    <row r="452" spans="1:6" ht="66" customHeight="1" outlineLevel="1" x14ac:dyDescent="0.2">
      <c r="A452" s="76"/>
      <c r="B452" s="76"/>
      <c r="C452" s="76"/>
      <c r="D452" s="76"/>
      <c r="E452" s="76"/>
      <c r="F452" s="76"/>
    </row>
    <row r="453" spans="1:6" outlineLevel="1" x14ac:dyDescent="0.2">
      <c r="A453" s="74" t="inlineStr">
        <is>
          <t>N_cr - критическая сила; l_0 - расчетная длина проверяемой плоскости.</t>
        </is>
      </c>
      <c r="B453" s="74"/>
      <c r="C453" s="74"/>
      <c r="D453" s="74"/>
      <c r="E453" s="74"/>
      <c r="F453" s="74"/>
    </row>
    <row r="454" spans="1:6" ht="66" customHeight="1" outlineLevel="1" x14ac:dyDescent="0.2">
      <c r="A454" s="76"/>
      <c r="B454" s="76"/>
      <c r="C454" s="76"/>
      <c r="D454" s="76"/>
      <c r="E454" s="76"/>
      <c r="F454" s="76"/>
    </row>
    <row r="455" spans="1:6" outlineLevel="1" x14ac:dyDescent="0.2">
      <c r="A455" s="74" t="inlineStr">
        <is>
          <t>η - коэффициент увеличения момента. При гибкости l_0/i ≤ 14 он принимается равным 1, хотя N_cr выводится справочно. Если N достигла N_cr, положительный коэффициент получить нельзя и устойчивость</t>
        </is>
      </c>
      <c r="B455" s="74"/>
      <c r="C455" s="74"/>
      <c r="D455" s="74"/>
      <c r="E455" s="74"/>
      <c r="F455" s="74"/>
    </row>
    <row r="456" spans="1:6" outlineLevel="1" x14ac:dyDescent="0.2">
      <c r="A456" s="74" t="inlineStr">
        <is>
          <t>получает FAIL.</t>
        </is>
      </c>
      <c r="B456" s="74"/>
      <c r="C456" s="74"/>
      <c r="D456" s="74"/>
      <c r="E456" s="74"/>
      <c r="F456" s="74"/>
    </row>
    <row r="457" spans="1:6" ht="42" customHeight="1" outlineLevel="1" x14ac:dyDescent="0.2">
      <c r="A457" s="76"/>
      <c r="B457" s="76"/>
      <c r="C457" s="76"/>
      <c r="D457" s="76"/>
      <c r="E457" s="76"/>
      <c r="F457" s="76"/>
    </row>
    <row r="458" spans="1:6" outlineLevel="1" x14ac:dyDescent="0.2">
      <c r="A458" s="74" t="inlineStr">
        <is>
          <t>M_design - момент с учетом продольного изгиба. Stability.PhiLMode = PhiL2 задает φ_l = 2; Auto определяет его по нагрузкам с ограничением 1...2.</t>
        </is>
      </c>
      <c r="B458" s="74"/>
      <c r="C458" s="74"/>
      <c r="D458" s="74"/>
      <c r="E458" s="74"/>
      <c r="F458" s="74"/>
    </row>
    <row r="459" spans="1:6" ht="16.5" outlineLevel="1" x14ac:dyDescent="0.2">
      <c r="A459" s="82" t="inlineStr">
        <is>
          <t>6. СП 35 при большом эксцентриситете</t>
        </is>
      </c>
      <c r="B459" s="82"/>
      <c r="C459" s="82"/>
      <c r="D459" s="82"/>
      <c r="E459" s="82"/>
      <c r="F459" s="82"/>
    </row>
    <row r="460" spans="1:6" outlineLevel="1" x14ac:dyDescent="0.2">
      <c r="A460" s="74" t="inlineStr">
        <is>
          <t>При |e_c| &gt; r применяются критическая сила и увеличение момента. Коэффициент длительности считается по моментам относительно наиболее растянутой или наименее сжатой грани бетона:</t>
        </is>
      </c>
      <c r="B460" s="74"/>
      <c r="C460" s="74"/>
      <c r="D460" s="74"/>
      <c r="E460" s="74"/>
      <c r="F460" s="74"/>
    </row>
    <row r="461" spans="1:6" ht="66" customHeight="1" outlineLevel="1" x14ac:dyDescent="0.2">
      <c r="A461" s="76"/>
      <c r="B461" s="76"/>
      <c r="C461" s="76"/>
      <c r="D461" s="76"/>
      <c r="E461" s="76"/>
      <c r="F461" s="76"/>
    </row>
    <row r="462" spans="1:6" outlineLevel="1" x14ac:dyDescent="0.2">
      <c r="A462" s="74" t="inlineStr">
        <is>
          <t>M - полный момент относительно этой грани, M_l - его постоянная часть. При противоположных знаках: если |e_c| ≤ 0,1h, берется φ_l = 1, иначе 1,05. Настройка Config Stability.PhiLMode = PhiL2 принимает</t>
        </is>
      </c>
      <c r="B462" s="74"/>
      <c r="C462" s="74"/>
      <c r="D462" s="74"/>
      <c r="E462" s="74"/>
      <c r="F462" s="74"/>
    </row>
    <row r="463" spans="1:6" outlineLevel="1" x14ac:dyDescent="0.2">
      <c r="A463" s="74" t="inlineStr">
        <is>
          <t>2.</t>
        </is>
      </c>
      <c r="B463" s="74"/>
      <c r="C463" s="74"/>
      <c r="D463" s="74"/>
      <c r="E463" s="74"/>
      <c r="F463" s="74"/>
    </row>
    <row r="464" spans="1:6" ht="66" customHeight="1" outlineLevel="1" x14ac:dyDescent="0.2">
      <c r="A464" s="76"/>
      <c r="B464" s="76"/>
      <c r="C464" s="76"/>
      <c r="D464" s="76"/>
      <c r="E464" s="76"/>
      <c r="F464" s="76"/>
    </row>
    <row r="465" spans="1:6" outlineLevel="1" x14ac:dyDescent="0.2">
      <c r="A465" s="74" t="inlineStr">
        <is>
          <t>δ - относительная величина для жесткости; R_b - сопротивление бетона сжатию в МПа из настройки Config Concrete.R.ULS(I), колонки сжатия.</t>
        </is>
      </c>
      <c r="B465" s="74"/>
      <c r="C465" s="74"/>
      <c r="D465" s="74"/>
      <c r="E465" s="74"/>
      <c r="F465" s="74"/>
    </row>
    <row r="466" spans="1:6" ht="66" customHeight="1" outlineLevel="1" x14ac:dyDescent="0.2">
      <c r="A466" s="76"/>
      <c r="B466" s="76"/>
      <c r="C466" s="76"/>
      <c r="D466" s="76"/>
      <c r="E466" s="76"/>
      <c r="F466" s="76"/>
    </row>
    <row r="467" spans="1:6" outlineLevel="1" x14ac:dyDescent="0.2">
      <c r="A467" s="74" t="inlineStr">
        <is>
          <t>φ_p задается настройкой Stability.SP35.PhiP.</t>
        </is>
      </c>
      <c r="B467" s="74"/>
      <c r="C467" s="74"/>
      <c r="D467" s="74"/>
      <c r="E467" s="74"/>
      <c r="F467" s="74"/>
    </row>
    <row r="468" spans="1:6" ht="66" customHeight="1" outlineLevel="1" x14ac:dyDescent="0.2">
      <c r="A468" s="76"/>
      <c r="B468" s="76"/>
      <c r="C468" s="76"/>
      <c r="D468" s="76"/>
      <c r="E468" s="76"/>
      <c r="F468" s="76"/>
    </row>
    <row r="469" spans="1:6" outlineLevel="1" x14ac:dyDescent="0.2">
      <c r="A469" s="74" t="inlineStr">
        <is>
          <t>k_1 учитывает бетонный вклад в условную жесткость.</t>
        </is>
      </c>
      <c r="B469" s="74"/>
      <c r="C469" s="74"/>
      <c r="D469" s="74"/>
      <c r="E469" s="74"/>
      <c r="F469" s="74"/>
    </row>
    <row r="470" spans="1:6" ht="66" customHeight="1" outlineLevel="1" x14ac:dyDescent="0.2">
      <c r="A470" s="76"/>
      <c r="B470" s="76"/>
      <c r="C470" s="76"/>
      <c r="D470" s="76"/>
      <c r="E470" s="76"/>
      <c r="F470" s="76"/>
    </row>
    <row r="471" spans="1:6" outlineLevel="1" x14ac:dyDescent="0.2">
      <c r="A471" s="74" t="inlineStr">
        <is>
          <t>D - условная жесткость этой ветви; модули E_b/E_s и инерции I_b/I_s имеют тот же смысл, что выше.</t>
        </is>
      </c>
      <c r="B471" s="74"/>
      <c r="C471" s="74"/>
      <c r="D471" s="74"/>
      <c r="E471" s="74"/>
      <c r="F471" s="74"/>
    </row>
    <row r="472" spans="1:6" ht="66" customHeight="1" outlineLevel="1" x14ac:dyDescent="0.2">
      <c r="A472" s="76"/>
      <c r="B472" s="76"/>
      <c r="C472" s="76"/>
      <c r="D472" s="76"/>
      <c r="E472" s="76"/>
      <c r="F472" s="76"/>
    </row>
    <row r="473" spans="1:6" outlineLevel="1" x14ac:dyDescent="0.2">
      <c r="A473" s="74" t="inlineStr">
        <is>
          <t>В этой формуле СП 35 нет дополнительного множителя π². Коэффициент η определяется как N_cr/(N_cr - N), расчетный момент - η·N·e_c.</t>
        </is>
      </c>
      <c r="B473" s="74"/>
      <c r="C473" s="74"/>
      <c r="D473" s="74"/>
      <c r="E473" s="74"/>
      <c r="F473" s="74"/>
    </row>
    <row r="474" spans="1:6" outlineLevel="1" x14ac:dyDescent="0.2">
      <c r="A474" s="74" t="inlineStr">
        <is>
          <t>Проверяется отношение N/N_cr. Его предел задается на Config настройкой Stability.SP35.NOverNcrLimit; запас равен этому пределу, умноженному на N_cr/N. При запасе меньше 1 устойчивость не проходит.</t>
        </is>
      </c>
      <c r="B474" s="74"/>
      <c r="C474" s="74"/>
      <c r="D474" s="74"/>
      <c r="E474" s="74"/>
      <c r="F474" s="74"/>
    </row>
    <row r="475" spans="1:6" ht="16.5" outlineLevel="1" x14ac:dyDescent="0.2">
      <c r="A475" s="82" t="inlineStr">
        <is>
          <t>7. СП 35 при малом эксцентриситете</t>
        </is>
      </c>
      <c r="B475" s="82"/>
      <c r="C475" s="82"/>
      <c r="D475" s="82"/>
      <c r="E475" s="82"/>
      <c r="F475" s="82"/>
    </row>
    <row r="476" spans="1:6" outlineLevel="1" x14ac:dyDescent="0.2">
      <c r="A476" s="74" t="inlineStr">
        <is>
          <t>При |e_c| ≤ r коэффициенты берутся из таблицы 7.21 на Config. φ_m - коэффициент кратковременной нагрузки, φ_l - длительной; они интерполируются по гибкости l_0/i и, для φ_m, по отношению |e_c|/r.</t>
        </is>
      </c>
      <c r="B476" s="74"/>
      <c r="C476" s="74"/>
      <c r="D476" s="74"/>
      <c r="E476" s="74"/>
      <c r="F476" s="74"/>
    </row>
    <row r="477" spans="1:6" ht="66" customHeight="1" outlineLevel="1" x14ac:dyDescent="0.2">
      <c r="A477" s="76"/>
      <c r="B477" s="76"/>
      <c r="C477" s="76"/>
      <c r="D477" s="76"/>
      <c r="E477" s="76"/>
      <c r="F477" s="76"/>
    </row>
    <row r="478" spans="1:6" outlineLevel="1" x14ac:dyDescent="0.2">
      <c r="A478" s="74" t="inlineStr">
        <is>
          <t>q_l - доля постоянной сжимающей силы из таблицы нагрузок для устойчивости. Она не является табличным коэффициентом φ_l.</t>
        </is>
      </c>
      <c r="B478" s="74"/>
      <c r="C478" s="74"/>
      <c r="D478" s="74"/>
      <c r="E478" s="74"/>
      <c r="F478" s="74"/>
    </row>
    <row r="479" spans="1:6" ht="66" customHeight="1" outlineLevel="1" x14ac:dyDescent="0.2">
      <c r="A479" s="76"/>
      <c r="B479" s="76"/>
      <c r="C479" s="76"/>
      <c r="D479" s="76"/>
      <c r="E479" s="76"/>
      <c r="F479" s="76"/>
    </row>
    <row r="480" spans="1:6" outlineLevel="1" x14ac:dyDescent="0.2">
      <c r="A480" s="74" t="inlineStr">
        <is>
          <t>φ_m и φ_l принимаются по таблице 7.21; φ_ml - их отношение.</t>
        </is>
      </c>
      <c r="B480" s="74"/>
      <c r="C480" s="74"/>
      <c r="D480" s="74"/>
      <c r="E480" s="74"/>
      <c r="F480" s="74"/>
    </row>
    <row r="481" spans="1:6" ht="66" customHeight="1" outlineLevel="1" x14ac:dyDescent="0.2">
      <c r="A481" s="76"/>
      <c r="B481" s="76"/>
      <c r="C481" s="76"/>
      <c r="D481" s="76"/>
      <c r="E481" s="76"/>
      <c r="F481" s="76"/>
    </row>
    <row r="482" spans="1:6" outlineLevel="1" x14ac:dyDescent="0.2">
      <c r="A482" s="74" t="inlineStr">
        <is>
          <t>φ - итоговый коэффициент снижения несущей способности с учетом постоянной части. При ее отсутствии он равен φ_m, при полностью постоянной нагрузке - φ_l.</t>
        </is>
      </c>
      <c r="B482" s="74"/>
      <c r="C482" s="74"/>
      <c r="D482" s="74"/>
      <c r="E482" s="74"/>
      <c r="F482" s="74"/>
    </row>
    <row r="483" spans="1:6" ht="42" customHeight="1" outlineLevel="1" x14ac:dyDescent="0.2">
      <c r="A483" s="76"/>
      <c r="B483" s="76"/>
      <c r="C483" s="76"/>
      <c r="D483" s="76"/>
      <c r="E483" s="76"/>
      <c r="F483" s="76"/>
    </row>
    <row r="484" spans="1:6" outlineLevel="1" x14ac:dyDescent="0.2">
      <c r="A484" s="74" t="inlineStr">
        <is>
          <t>N_ult,stab - предельная сила по устойчивости; R_sc задается в Steel.R.ULS(I). A_b,stab - бетонная площадь с поправкой данной ветви; A_s - площадь арматуры.</t>
        </is>
      </c>
      <c r="B484" s="74"/>
      <c r="C484" s="74"/>
      <c r="D484" s="74"/>
      <c r="E484" s="74"/>
      <c r="F484" s="74"/>
    </row>
    <row r="485" spans="1:6" outlineLevel="1" x14ac:dyDescent="0.2">
      <c r="A485" s="74" t="inlineStr">
        <is>
          <t>Если A_s больше 3% площади бетона, бетонный вклад уменьшается на A_s. Это поправка только данной формулы, не повторное вычитание арматуры из приведенного сечения. Настройка Config Stability.PhiLMode</t>
        </is>
      </c>
      <c r="B485" s="74"/>
      <c r="C485" s="74"/>
      <c r="D485" s="74"/>
      <c r="E485" s="74"/>
      <c r="F485" s="74"/>
    </row>
    <row r="486" spans="1:6" outlineLevel="1" x14ac:dyDescent="0.2">
      <c r="A486" s="74" t="inlineStr">
        <is>
          <t>здесь не заменяет табличный φ_l.</t>
        </is>
      </c>
      <c r="B486" s="74"/>
      <c r="C486" s="74"/>
      <c r="D486" s="74"/>
      <c r="E486" s="74"/>
      <c r="F486" s="74"/>
    </row>
    <row r="487" spans="1:6" ht="66" customHeight="1" outlineLevel="1" x14ac:dyDescent="0.2">
      <c r="A487" s="76"/>
      <c r="B487" s="76"/>
      <c r="C487" s="76"/>
      <c r="D487" s="76"/>
      <c r="E487" s="76"/>
      <c r="F487" s="76"/>
    </row>
    <row r="488" spans="1:6" outlineLevel="1" x14ac:dyDescent="0.2">
      <c r="A488" s="74" t="inlineStr">
        <is>
          <t>SF_stab - коэффициент запаса устойчивости. Если он меньше 1, полная сила превышает найденный предел.</t>
        </is>
      </c>
      <c r="B488" s="74"/>
      <c r="C488" s="74"/>
      <c r="D488" s="74"/>
      <c r="E488" s="74"/>
      <c r="F488" s="74"/>
    </row>
    <row r="489" spans="1:6" ht="16.5" outlineLevel="1" x14ac:dyDescent="0.2">
      <c r="A489" s="82" t="inlineStr">
        <is>
          <t>8. Результаты проверки</t>
        </is>
      </c>
      <c r="B489" s="82"/>
      <c r="C489" s="82"/>
      <c r="D489" s="82"/>
      <c r="E489" s="82"/>
      <c r="F489" s="82"/>
    </row>
    <row r="490" spans="1:6" outlineLevel="1" x14ac:dyDescent="0.2">
      <c r="A490" s="74" t="inlineStr">
        <is>
          <t>Подробная таблица показывает итоги, данные обеих главных плоскостей и только выбранный нормативный блок. При растяжении без сжатой силы проверка устойчивости неприменима и получает N/A.</t>
        </is>
      </c>
      <c r="B490" s="74"/>
      <c r="C490" s="74"/>
      <c r="D490" s="74"/>
      <c r="E490" s="74"/>
      <c r="F490" s="74"/>
    </row>
    <row r="491" spans="1:6" outlineLevel="1" x14ac:dyDescent="0.2">
      <c r="A491" s="74" t="inlineStr">
        <is>
          <t>Моменты приведены по главным осям, по центральным осям X/Y и в пользовательской точке. OUTPUT и пользовательские знаки выбираются на Config в таблицах единиц и знаков. Комментарий показывает ветвь,</t>
        </is>
      </c>
      <c r="B491" s="74"/>
      <c r="C491" s="74"/>
      <c r="D491" s="74"/>
      <c r="E491" s="74"/>
      <c r="F491" s="74"/>
    </row>
    <row r="492" spans="1:6" outlineLevel="1" x14ac:dyDescent="0.2">
      <c r="A492" s="74" t="inlineStr">
        <is>
          <t>причину отказа или ошибку исходных данных.</t>
        </is>
      </c>
      <c r="B492" s="74"/>
      <c r="C492" s="74"/>
      <c r="D492" s="74"/>
      <c r="E492" s="74"/>
      <c r="F492" s="74"/>
    </row>
    <row r="493" spans="1:6" outlineLevel="1" x14ac:dyDescent="0.2">
      <c r="A493" s="46"/>
      <c r="B493" s="46"/>
      <c r="C493" s="46"/>
      <c r="D493" s="46"/>
      <c r="E493" s="46"/>
      <c r="F493" s="46"/>
    </row>
    <row r="494" spans="1:6" outlineLevel="1" x14ac:dyDescent="0.2">
      <c r="A494" s="46"/>
      <c r="B494" s="46"/>
      <c r="C494" s="46"/>
      <c r="D494" s="46"/>
      <c r="E494" s="46"/>
      <c r="F494" s="46"/>
    </row>
    <row r="495" spans="1:6" ht="26.1" customHeight="1" x14ac:dyDescent="0.2">
      <c r="A495" s="87" t="inlineStr">
        <is>
          <t>Справка по результатам расчета листа Results</t>
        </is>
      </c>
      <c r="B495" s="88"/>
      <c r="C495" s="88"/>
      <c r="D495" s="88"/>
      <c r="E495" s="88"/>
      <c r="F495" s="89"/>
    </row>
    <row r="496" spans="1:6" outlineLevel="1" x14ac:dyDescent="0.2">
      <c r="A496" s="72" t="inlineStr">
        <is>
          <t>Лист Results хранит результаты последнего завершенного запуска, включая не прошедшие проверки. Схема и экспорт в AutoCAD читают эти сохраненные данные. Изменение настроек на листе Config само по себе не обновляет Results.</t>
        </is>
      </c>
      <c r="B496" s="72"/>
      <c r="C496" s="72"/>
      <c r="D496" s="72"/>
      <c r="E496" s="72"/>
      <c r="F496" s="72"/>
    </row>
    <row r="497" spans="1:6" outlineLevel="1" x14ac:dyDescent="0.2">
      <c r="A497" s="74" t="inlineStr">
        <is>
          <t>Числа выводятся в выбранных OUTPUT и пользовательских знаках. Нагрузки соответствуют правилам Config Sign.N.User, Sign.Mx.User, Sign.My.User; напряжения и деформации сохраняют физический знак: плюс -</t>
        </is>
      </c>
      <c r="B497" s="74"/>
      <c r="C497" s="74"/>
      <c r="D497" s="74"/>
      <c r="E497" s="74"/>
      <c r="F497" s="74"/>
    </row>
    <row r="498" spans="1:6" outlineLevel="1" x14ac:dyDescent="0.2">
      <c r="A498" s="74" t="inlineStr">
        <is>
          <t>растяжение, минус - сжатие. Единицы заданы на Config ключами Units.*.Output, где звездочка означает Length, Area, Force, Moment, Stress или Curvature.</t>
        </is>
      </c>
      <c r="B498" s="74"/>
      <c r="C498" s="74"/>
      <c r="D498" s="74"/>
      <c r="E498" s="74"/>
      <c r="F498" s="74"/>
    </row>
    <row r="499" spans="1:6" outlineLevel="1" x14ac:dyDescent="0.2">
      <c r="A499" s="74" t="inlineStr">
        <is>
          <t>Ширину столбцов можно менять для удобства чтения: расчет и очистка сохраняют ваш выбор. В строках данных перенос текста отключен; при длинном комментарии расширьте столбец.</t>
        </is>
      </c>
      <c r="B499" s="74"/>
      <c r="C499" s="74"/>
      <c r="D499" s="74"/>
      <c r="E499" s="74"/>
      <c r="F499" s="74"/>
    </row>
    <row r="500" spans="1:6" outlineLevel="1" x14ac:dyDescent="0.2">
      <c r="A500" s="46"/>
      <c r="B500" s="46"/>
      <c r="C500" s="46"/>
      <c r="D500" s="46"/>
      <c r="E500" s="46"/>
      <c r="F500" s="46"/>
    </row>
    <row r="501" spans="1:6" ht="16.5" outlineLevel="1" x14ac:dyDescent="0.2">
      <c r="A501" s="82" t="inlineStr">
        <is>
          <t>1. Сводка и подробные проверки</t>
        </is>
      </c>
      <c r="B501" s="82"/>
      <c r="C501" s="82"/>
      <c r="D501" s="82"/>
      <c r="E501" s="82"/>
      <c r="F501" s="82"/>
    </row>
    <row r="502" spans="1:6" outlineLevel="1" x14ac:dyDescent="0.2">
      <c r="A502" s="74" t="inlineStr">
        <is>
          <t>В верхней сводке одна строка на сочетание: общий статус, прочность, трещины, устойчивость и запасы. Worst означает определяющее сочетание; критерий выбирается на Config в</t>
        </is>
      </c>
      <c r="B502" s="74"/>
      <c r="C502" s="74"/>
      <c r="D502" s="74"/>
      <c r="E502" s="74"/>
      <c r="F502" s="74"/>
    </row>
    <row r="503" spans="1:6" outlineLevel="1" x14ac:dyDescent="0.2">
      <c r="A503" s="74" t="inlineStr">
        <is>
          <t>General.WorstCombinationCriterion. N/A не означает успех: проверка может быть выключена, неприменима или не иметь обязательного результата. Причина указана рядом.</t>
        </is>
      </c>
      <c r="B503" s="74"/>
      <c r="C503" s="74"/>
      <c r="D503" s="74"/>
      <c r="E503" s="74"/>
      <c r="F503" s="74"/>
    </row>
    <row r="504" spans="1:6" outlineLevel="1" x14ac:dyDescent="0.2">
      <c r="A504" s="74" t="inlineStr">
        <is>
          <t>Над сводкой показаны время полного расчета и объем поиска: вызовы решателя НДС, его итерации, старты и итерации UltimateStrain. Старт - реально предпринятая попытка с начальной плоскостью; учитываются</t>
        </is>
      </c>
      <c r="B504" s="74"/>
      <c r="C504" s="74"/>
      <c r="D504" s="74"/>
      <c r="E504" s="74"/>
      <c r="F504" s="74"/>
    </row>
    <row r="505" spans="1:6" outlineLevel="1" x14ac:dyDescent="0.2">
      <c r="A505" s="74" t="inlineStr">
        <is>
          <t>и неудачные попытки. Счетчики суммируются по всем сочетаниям одного запуска и обнуляются перед следующим.</t>
        </is>
      </c>
      <c r="B505" s="74"/>
      <c r="C505" s="74"/>
      <c r="D505" s="74"/>
      <c r="E505" s="74"/>
      <c r="F505" s="74"/>
    </row>
    <row r="506" spans="1:6" outlineLevel="1" x14ac:dyDescent="0.2">
      <c r="A506" s="74" t="inlineStr">
        <is>
          <t>Блок прочности содержит текущее НДС и найденное предельное состояние; блок трещин - трещинообразование, ширину нормальных и проверку продольных трещин; блок устойчивости - продольный изгиб и итоговые</t>
        </is>
      </c>
      <c r="B506" s="74"/>
      <c r="C506" s="74"/>
      <c r="D506" s="74"/>
      <c r="E506" s="74"/>
      <c r="F506" s="74"/>
    </row>
    <row r="507" spans="1:6" outlineLevel="1" x14ac:dyDescent="0.2">
      <c r="A507" s="74" t="inlineStr">
        <is>
          <t>усилия. Методики приведены выше.</t>
        </is>
      </c>
      <c r="B507" s="74"/>
      <c r="C507" s="74"/>
      <c r="D507" s="74"/>
      <c r="E507" s="74"/>
      <c r="F507" s="74"/>
    </row>
    <row r="508" spans="1:6" outlineLevel="1" x14ac:dyDescent="0.2">
      <c r="A508" s="74" t="inlineStr">
        <is>
          <t>ResultComment содержит расчетную ветвь, причину отказа или пропуска, предупреждения и адреса ошибок ввода. Общий комментарий объединяет сообщения отдельных проверок.</t>
        </is>
      </c>
      <c r="B508" s="74"/>
      <c r="C508" s="74"/>
      <c r="D508" s="74"/>
      <c r="E508" s="74"/>
      <c r="F508" s="74"/>
    </row>
    <row r="509" spans="1:6" outlineLevel="1" x14ac:dyDescent="0.2">
      <c r="A509" s="46"/>
      <c r="B509" s="46"/>
      <c r="C509" s="46"/>
      <c r="D509" s="46"/>
      <c r="E509" s="46"/>
      <c r="F509" s="46"/>
    </row>
    <row r="510" spans="1:6" ht="16.5" outlineLevel="1" x14ac:dyDescent="0.2">
      <c r="A510" s="82" t="inlineStr">
        <is>
          <t>2. Элементы и известные контуры</t>
        </is>
      </c>
      <c r="B510" s="82"/>
      <c r="C510" s="82"/>
      <c r="D510" s="82"/>
      <c r="E510" s="82"/>
      <c r="F510" s="82"/>
    </row>
    <row r="511" spans="1:6" outlineLevel="1" x14ac:dyDescent="0.2">
      <c r="A511" s="74" t="inlineStr">
        <is>
          <t>Таблица rngNDMSectionGeometry хранит бетонные элементы и арматуру. Area — площадь; LocalIx/LocalIy/LocalIxy — собственные моменты инерции элемента. Width/Height/Rotation задают его прямоугольное</t>
        </is>
      </c>
      <c r="B511" s="74"/>
      <c r="C511" s="74"/>
      <c r="D511" s="74"/>
      <c r="E511" s="74"/>
      <c r="F511" s="74"/>
    </row>
    <row r="512" spans="1:6" outlineLevel="1" x14ac:dyDescent="0.2">
      <c r="A512" s="74" t="inlineStr">
        <is>
          <t>представление для схемы и геометрических проверок. ExtraData содержит необязательные сведения об источнике элемента; расчёт их не использует.</t>
        </is>
      </c>
      <c r="B512" s="74"/>
      <c r="C512" s="74"/>
      <c r="D512" s="74"/>
      <c r="E512" s="74"/>
      <c r="F512" s="74"/>
    </row>
    <row r="513" spans="1:6" outlineLevel="1" x14ac:dyDescent="0.2">
      <c r="A513" s="74" t="inlineStr">
        <is>
          <t>Для импортированного бетона расчет использует фактические площадь и инерции AutoCAD. Прямоугольное представление нужно для схемы и границ сетки; оно не заменяет расчетные характеристики. Для</t>
        </is>
      </c>
      <c r="B513" s="74"/>
      <c r="C513" s="74"/>
      <c r="D513" s="74"/>
      <c r="E513" s="74"/>
      <c r="F513" s="74"/>
    </row>
    <row r="514" spans="1:6" outlineLevel="1" x14ac:dyDescent="0.2">
      <c r="A514" s="74" t="inlineStr">
        <is>
          <t>произвольной формы прямоугольник сохраняет площадь, отношение главных инерций и направление главных осей.</t>
        </is>
      </c>
      <c r="B514" s="74"/>
      <c r="C514" s="74"/>
      <c r="D514" s="74"/>
      <c r="E514" s="74"/>
      <c r="F514" s="74"/>
    </row>
    <row r="515" spans="1:6" outlineLevel="1" x14ac:dyDescent="0.2">
      <c r="A515" s="74" t="inlineStr">
        <is>
          <t>Отдельная таблица rngNDMSectionContours хранит достоверные наружные границы и отверстия - прямые, дуги и окружности. ID - имя контура, Outer - наружная граница, Opening - отверстие. Эти границы</t>
        </is>
      </c>
      <c r="B515" s="74"/>
      <c r="C515" s="74"/>
      <c r="D515" s="74"/>
      <c r="E515" s="74"/>
      <c r="F515" s="74"/>
    </row>
    <row r="516" spans="1:6" outlineLevel="1" x14ac:dyDescent="0.2">
      <c r="A516" s="74" t="inlineStr">
        <is>
          <t>сохраняются один раз на сечение, а не на каждое сочетание.</t>
        </is>
      </c>
      <c r="B516" s="74"/>
      <c r="C516" s="74"/>
      <c r="D516" s="74"/>
      <c r="E516" s="74"/>
      <c r="F516" s="74"/>
    </row>
    <row r="517" spans="1:6" outlineLevel="1" x14ac:dyDescent="0.2">
      <c r="A517" s="74" t="inlineStr">
        <is>
          <t>Отверстия могут быть известны без наружного контура. Пустая таблица означает только отсутствие заданных точных границ, а не отсутствие пустот. Правила сочетания контуров и сетки перечислены в конце</t>
        </is>
      </c>
      <c r="B517" s="74"/>
      <c r="C517" s="74"/>
      <c r="D517" s="74"/>
      <c r="E517" s="74"/>
      <c r="F517" s="74"/>
    </row>
    <row r="518" spans="1:6" outlineLevel="1" x14ac:dyDescent="0.2">
      <c r="A518" s="74" t="inlineStr">
        <is>
          <t>раздела подготовки AutoCAD.</t>
        </is>
      </c>
      <c r="B518" s="74"/>
      <c r="C518" s="74"/>
      <c r="D518" s="74"/>
      <c r="E518" s="74"/>
      <c r="F518" s="74"/>
    </row>
    <row r="519" spans="1:6" outlineLevel="1" x14ac:dyDescent="0.2">
      <c r="A519" s="74" t="inlineStr">
        <is>
          <t>Если повреждены координаты или обязательные поля, сообщение укажет ячейку Results. Нажмите «Сформировать сечение». Расчёт не создаёт геометрию заново; размеры и подписи для него необязательны.</t>
        </is>
      </c>
      <c r="B519" s="74"/>
      <c r="C519" s="74"/>
      <c r="D519" s="74"/>
      <c r="E519" s="74"/>
      <c r="F519" s="74"/>
    </row>
    <row r="520" spans="1:6" outlineLevel="1" x14ac:dyDescent="0.2">
      <c r="A520" s="46"/>
      <c r="B520" s="46"/>
      <c r="C520" s="46"/>
      <c r="D520" s="46"/>
      <c r="E520" s="46"/>
      <c r="F520" s="46"/>
    </row>
    <row r="521" spans="1:6" ht="16.5" outlineLevel="1" x14ac:dyDescent="0.2">
      <c r="A521" s="82" t="inlineStr">
        <is>
          <t>3. Деформации и напряжения элементов</t>
        </is>
      </c>
      <c r="B521" s="82"/>
      <c r="C521" s="82"/>
      <c r="D521" s="82"/>
      <c r="E521" s="82"/>
      <c r="F521" s="82"/>
    </row>
    <row r="522" spans="1:6" outlineLevel="1" x14ac:dyDescent="0.2">
      <c r="A522" s="74" t="inlineStr">
        <is>
          <t>В режиме Excel в таблице rngNDMElementResults сохраняются деформации и напряжения каждого элемента для полученных расчетных состояний. StrengthState — текущее НДС по прочности,</t>
        </is>
      </c>
      <c r="B522" s="74"/>
      <c r="C522" s="74"/>
      <c r="D522" s="74"/>
      <c r="E522" s="74"/>
      <c r="F522" s="74"/>
    </row>
    <row r="523" spans="1:6" outlineLevel="1" x14ac:dyDescent="0.2">
      <c r="A523" s="74" t="inlineStr">
        <is>
          <t>CapacityState — предельное состояние, PreCrackState — состояние перед образованием трещины, PostCrackState — сразу после ее образования, CrackedState — текущее НДС с отключенным растянутым бетоном.</t>
        </is>
      </c>
      <c r="B523" s="74"/>
      <c r="C523" s="74"/>
      <c r="D523" s="74"/>
      <c r="E523" s="74"/>
      <c r="F523" s="74"/>
    </row>
    <row r="524" spans="1:6" outlineLevel="1" x14ac:dyDescent="0.2">
      <c r="A524" s="74" t="inlineStr">
        <is>
          <t>Если в Results.SnapshotStorage выбрано Excel, текущие результаты сохраняются на листе. Данные сочетаний и области трещин находятся в таблицах свойств и аннотаций; кнопка обновляет по ним только схему.</t>
        </is>
      </c>
      <c r="B524" s="74"/>
      <c r="C524" s="74"/>
      <c r="D524" s="74"/>
      <c r="E524" s="74"/>
      <c r="F524" s="74"/>
    </row>
    <row r="525" spans="1:6" outlineLevel="1" x14ac:dyDescent="0.2">
      <c r="A525" s="74" t="inlineStr">
        <is>
          <t>Если выбрано File, полный снимок сохраняется рядом с книгой под именем Results.SnapshotName. В этом режиме кнопка загружает из файла схему и все подробные результаты без нового расчёта.</t>
        </is>
      </c>
      <c r="B525" s="74"/>
      <c r="C525" s="74"/>
      <c r="D525" s="74"/>
      <c r="E525" s="74"/>
      <c r="F525" s="74"/>
    </row>
    <row r="526" spans="1:6" outlineLevel="1" x14ac:dyDescent="0.2">
      <c r="A526" s="74" t="inlineStr">
        <is>
          <t>Сохраняются только фактически полученные состояния. Для схемы и AutoCAD выберите на Config в профиле Visualization.State и Visualization.Quantity: Stress - напряжение, Strain - деформация. Если</t>
        </is>
      </c>
      <c r="B526" s="74"/>
      <c r="C526" s="74"/>
      <c r="D526" s="74"/>
      <c r="E526" s="74"/>
      <c r="F526" s="74"/>
    </row>
    <row r="527" spans="1:6" outlineLevel="1" x14ac:dyDescent="0.2">
      <c r="A527" s="74" t="inlineStr">
        <is>
          <t>выбранного состояния нет, программа сообщит причину и не подменит его другим.</t>
        </is>
      </c>
      <c r="B527" s="74"/>
      <c r="C527" s="74"/>
      <c r="D527" s="74"/>
      <c r="E527" s="74"/>
      <c r="F527" s="74"/>
    </row>
    <row r="528" spans="1:6" outlineLevel="1" x14ac:dyDescent="0.2">
      <c r="A528" s="46"/>
      <c r="B528" s="46"/>
      <c r="C528" s="46"/>
      <c r="D528" s="46"/>
      <c r="E528" s="46"/>
      <c r="F528" s="46"/>
    </row>
    <row r="529" spans="1:6" ht="16.5" outlineLevel="1" x14ac:dyDescent="0.2">
      <c r="A529" s="82" t="inlineStr">
        <is>
          <t>4. Свойства всего сечения</t>
        </is>
      </c>
      <c r="B529" s="82"/>
      <c r="C529" s="82"/>
      <c r="D529" s="82"/>
      <c r="E529" s="82"/>
      <c r="F529" s="82"/>
    </row>
    <row r="530" spans="1:6" outlineLevel="1" x14ac:dyDescent="0.2">
      <c r="A530" s="74" t="inlineStr">
        <is>
          <t>Таблица rngNDMSectionProperties показывает два представления: Concrete - только бетон; Transformed - приведенное сечение, где арматура заменена эквивалентной по жесткости площадью бетона.</t>
        </is>
      </c>
      <c r="B530" s="74"/>
      <c r="C530" s="74"/>
      <c r="D530" s="74"/>
      <c r="E530" s="74"/>
      <c r="F530" s="74"/>
    </row>
    <row r="531" spans="1:6" ht="66" customHeight="1" outlineLevel="1" x14ac:dyDescent="0.2">
      <c r="A531" s="76"/>
      <c r="B531" s="76"/>
      <c r="C531" s="76"/>
      <c r="D531" s="76"/>
      <c r="E531" s="76"/>
      <c r="F531" s="76"/>
    </row>
    <row r="532" spans="1:6" outlineLevel="1" x14ac:dyDescent="0.2">
      <c r="A532" s="74" t="inlineStr">
        <is>
          <t>Для приведения используются модули выбранной модели. Поскольку бетонная сетка включает площадь под стержнями, дополнительный вклад арматуры равен (n_s - 1)·A_s.</t>
        </is>
      </c>
      <c r="B532" s="74"/>
      <c r="C532" s="74"/>
      <c r="D532" s="74"/>
      <c r="E532" s="74"/>
      <c r="F532" s="74"/>
    </row>
    <row r="533" spans="1:6" outlineLevel="1" x14ac:dyDescent="0.2">
      <c r="A533" s="74" t="inlineStr">
        <is>
          <t>Area - площадь; CentroidX/Y - координаты центра тяжести. Ix/Iy/Ixy - моменты инерции относительно осей модели; Ixc/Iyc/Ixyc - относительно параллельных осей через центр тяжести. Индекс c здесь</t>
        </is>
      </c>
      <c r="B533" s="74"/>
      <c r="C533" s="74"/>
      <c r="D533" s="74"/>
      <c r="E533" s="74"/>
      <c r="F533" s="74"/>
    </row>
    <row r="534" spans="1:6" outlineLevel="1" x14ac:dyDescent="0.2">
      <c r="A534" s="74" t="inlineStr">
        <is>
          <t>означает центральный момент.</t>
        </is>
      </c>
      <c r="B534" s="74"/>
      <c r="C534" s="74"/>
      <c r="D534" s="74"/>
      <c r="E534" s="74"/>
      <c r="F534" s="74"/>
    </row>
    <row r="535" spans="1:6" outlineLevel="1" x14ac:dyDescent="0.2">
      <c r="A535" s="74" t="inlineStr">
        <is>
          <t>PrincipalAngle - угол главной центральной оси 1 от +X, положительный против часовой стрелки. PrincipalI1 - больший главный момент инерции; PrincipalI2 - меньший. RadiusX/Y и PrincipalRadius1/2 -</t>
        </is>
      </c>
      <c r="B535" s="74"/>
      <c r="C535" s="74"/>
      <c r="D535" s="74"/>
      <c r="E535" s="74"/>
      <c r="F535" s="74"/>
    </row>
    <row r="536" spans="1:6" outlineLevel="1" x14ac:dyDescent="0.2">
      <c r="A536" s="74" t="inlineStr">
        <is>
          <t>радиусы инерции по центральным и главным осям.</t>
        </is>
      </c>
      <c r="B536" s="74"/>
      <c r="C536" s="74"/>
      <c r="D536" s="74"/>
      <c r="E536" s="74"/>
      <c r="F536" s="74"/>
    </row>
    <row r="537" spans="1:6" outlineLevel="1" x14ac:dyDescent="0.2">
      <c r="A537" s="46"/>
      <c r="B537" s="46"/>
      <c r="C537" s="46"/>
      <c r="D537" s="46"/>
      <c r="E537" s="46"/>
      <c r="F537" s="46"/>
    </row>
    <row r="538" spans="1:6" ht="16.5" outlineLevel="1" x14ac:dyDescent="0.2">
      <c r="A538" s="82" t="inlineStr">
        <is>
          <t>5. Ядровое расстояние</t>
        </is>
      </c>
      <c r="B538" s="82"/>
      <c r="C538" s="82"/>
      <c r="D538" s="82"/>
      <c r="E538" s="82"/>
      <c r="F538" s="82"/>
    </row>
    <row r="539" spans="1:6" outlineLevel="1" x14ac:dyDescent="0.2">
      <c r="A539" s="74" t="inlineStr">
        <is>
          <t>CoreDistance - ядровое расстояние r для линейного сечения. Оно используется при выборе ветви устойчивости СП 35.</t>
        </is>
      </c>
      <c r="B539" s="74"/>
      <c r="C539" s="74"/>
      <c r="D539" s="74"/>
      <c r="E539" s="74"/>
      <c r="F539" s="74"/>
    </row>
    <row r="540" spans="1:6" ht="66" customHeight="1" outlineLevel="1" x14ac:dyDescent="0.2">
      <c r="A540" s="76"/>
      <c r="B540" s="76"/>
      <c r="C540" s="76"/>
      <c r="D540" s="76"/>
      <c r="E540" s="76"/>
      <c r="F540" s="76"/>
    </row>
    <row r="541" spans="1:6" outlineLevel="1" x14ac:dyDescent="0.2">
      <c r="A541" s="74" t="inlineStr">
        <is>
          <t>A - площадь, I - центральный момент инерции выбранного представления Concrete или Transformed; c - расстояние до крайней бетонной границы на стороне, противоположной смещению силы. Арматура меняет</t>
        </is>
      </c>
      <c r="B541" s="74"/>
      <c r="C541" s="74"/>
      <c r="D541" s="74"/>
      <c r="E541" s="74"/>
      <c r="F541" s="74"/>
    </row>
    <row r="542" spans="1:6" outlineLevel="1" x14ac:dyDescent="0.2">
      <c r="A542" s="74" t="inlineStr">
        <is>
          <t>приведенные A/I, но не расширяет бетонный контур.</t>
        </is>
      </c>
      <c r="B542" s="74"/>
      <c r="C542" s="74"/>
      <c r="D542" s="74"/>
      <c r="E542" s="74"/>
      <c r="F542" s="74"/>
    </row>
    <row r="543" spans="1:6" outlineLevel="1" x14ac:dyDescent="0.2">
      <c r="A543" s="74" t="inlineStr">
        <is>
          <t>Plus/Minus относятся к направлению смещения силы. Например CoreDistanceYMinus - предел для смещения в сторону -Y; крайнее волокно для него находится с другой стороны. X/Y - центральные оси, 1/2 -</t>
        </is>
      </c>
      <c r="B543" s="74"/>
      <c r="C543" s="74"/>
      <c r="D543" s="74"/>
      <c r="E543" s="74"/>
      <c r="F543" s="74"/>
    </row>
    <row r="544" spans="1:6" outlineLevel="1" x14ac:dyDescent="0.2">
      <c r="A544" s="74" t="inlineStr">
        <is>
          <t>главные оси. Для выбора ветви устойчивости используются значения приведенного сечения в соответствующей плоскости.</t>
        </is>
      </c>
      <c r="B544" s="74"/>
      <c r="C544" s="74"/>
      <c r="D544" s="74"/>
      <c r="E544" s="74"/>
      <c r="F544" s="74"/>
    </row>
    <row r="545" spans="1:6" outlineLevel="1" x14ac:dyDescent="0.2">
      <c r="A545" s="74" t="inlineStr">
        <is>
          <t>Это линейная характеристика. При нелинейной работе материалов, плато диаграммы или отключении растянутого бетона появление растяжения в НДС не обязано точно совпадать с ядровой границей.</t>
        </is>
      </c>
      <c r="B545" s="74"/>
      <c r="C545" s="74"/>
      <c r="D545" s="74"/>
      <c r="E545" s="74"/>
      <c r="F545" s="74"/>
    </row>
    <row r="546" spans="1:6" outlineLevel="1" x14ac:dyDescent="0.2">
      <c r="A546" s="46"/>
      <c r="B546" s="46"/>
      <c r="C546" s="46"/>
      <c r="D546" s="46"/>
      <c r="E546" s="46"/>
      <c r="F546" s="46"/>
    </row>
    <row r="547" spans="1:6" ht="16.5" outlineLevel="1" x14ac:dyDescent="0.2">
      <c r="A547" s="82" t="inlineStr">
        <is>
          <t>6. Диаграммы, подписи и площадь взаимодействия</t>
        </is>
      </c>
      <c r="B547" s="82"/>
      <c r="C547" s="82"/>
      <c r="D547" s="82"/>
      <c r="E547" s="82"/>
      <c r="F547" s="82"/>
    </row>
    <row r="548" spans="1:6" outlineLevel="1" x14ac:dyDescent="0.2">
      <c r="A548" s="74" t="inlineStr">
        <is>
          <t>Таблица rngNDMMaterialDiagrams хранит фактические точки диаграмм материалов последнего расчета. По ней можно проверить, какая модель использовалась для нужного состояния.</t>
        </is>
      </c>
      <c r="B548" s="74"/>
      <c r="C548" s="74"/>
      <c r="D548" s="74"/>
      <c r="E548" s="74"/>
      <c r="F548" s="74"/>
    </row>
    <row r="549" spans="1:6" outlineLevel="1" x14ac:dyDescent="0.2">
      <c r="A549" s="74" t="inlineStr">
        <is>
          <t>Таблица rngNDMSectionAnnotations хранит размерные линии, подписи арматуры и рассчитанную для сочетания площадь взаимодействия A_r. Исходные наружные контуры и отверстия сохраняются отдельно в таблице rngNDMSectionContours.</t>
        </is>
      </c>
      <c r="B549" s="74"/>
      <c r="C549" s="74"/>
      <c r="D549" s="74"/>
      <c r="E549" s="74"/>
      <c r="F549" s="74"/>
    </row>
    <row r="550" spans="1:6" outlineLevel="1" x14ac:dyDescent="0.2">
      <c r="A550" s="72" t="inlineStr">
        <is>
          <t>Фактически полученную площадь взаимодействия можно вывести в AutoCAD: задайте на Config AutoCAD.Export.ExportCrackInteractionContour = Yes и в профиле Visualization.State выберите одно из состояний</t>
        </is>
      </c>
      <c r="B550" s="72"/>
      <c r="C550" s="72"/>
      <c r="D550" s="72"/>
      <c r="E550" s="72"/>
      <c r="F550" s="72"/>
    </row>
    <row r="551" spans="1:6" outlineLevel="1" x14ac:dyDescent="0.2">
      <c r="A551" s="72" t="inlineStr">
        <is>
          <t>трещин. Экспорт использует сохраненную площадь, без нового расчета, и всегда выводит геометрию в мм.</t>
        </is>
      </c>
      <c r="B551" s="72"/>
      <c r="C551" s="72"/>
      <c r="D551" s="72"/>
      <c r="E551" s="72"/>
      <c r="F551" s="72"/>
    </row>
    <row r="552" spans="1:6" outlineLevel="1" x14ac:dyDescent="0.2">
      <c r="A552" s="46"/>
      <c r="B552" s="46"/>
      <c r="C552" s="46"/>
      <c r="D552" s="46"/>
      <c r="E552" s="46"/>
      <c r="F552" s="46"/>
    </row>
    <row r="553" spans="1:6" outlineLevel="1" x14ac:dyDescent="0.2">
      <c r="A553" s="46"/>
      <c r="B553" s="46"/>
      <c r="C553" s="46"/>
      <c r="D553" s="46"/>
      <c r="E553" s="46"/>
      <c r="F553" s="46"/>
    </row>
    <row r="554" spans="1:6" ht="26.1" customHeight="1" x14ac:dyDescent="0.2">
      <c r="A554" s="90" t="inlineStr">
        <is>
          <t>Добавление нового типа сечения</t>
        </is>
      </c>
      <c r="B554" s="91"/>
      <c r="C554" s="91"/>
      <c r="D554" s="91"/>
      <c r="E554" s="91"/>
      <c r="F554" s="92"/>
    </row>
    <row r="555" spans="1:6" ht="30.95" customHeight="1" outlineLevel="1" x14ac:dyDescent="0.2">
      <c r="A555" s="70" t="inlineStr">
        <is>
          <t>Новый параметрический тип позволяет один раз описать форму сечения, а затем менять его размеры на листе «Сечения». При нажатии «Сформировать сечение» программа строит по этому описанию бетонную сетку, арматуру и схему. После этого доступны те же расчёты, что и для штатных типов.</t>
        </is>
      </c>
      <c r="B555" s="70"/>
      <c r="C555" s="70"/>
      <c r="D555" s="70"/>
      <c r="E555" s="70"/>
      <c r="F555" s="70"/>
    </row>
    <row r="556" spans="1:6" ht="30.95" customHeight="1" outlineLevel="1" x14ac:dyDescent="0.2">
      <c r="A556" s="70" t="inlineStr">
        <is>
          <t>Для подключения нужен один класс VBA, который называют рецептом сечения. Рецепт задаёт границы бетона, отверстия и правила армирования. Расставлять каждый стержень и самостоятельно разбивать бетон на элементы не требуется: это делает общий сборщик. Ниже — последовательность работы для человека, который уже знаком с основами VBA.</t>
        </is>
      </c>
      <c r="B556" s="70"/>
      <c r="C556" s="70"/>
      <c r="D556" s="70"/>
      <c r="E556" s="70"/>
      <c r="F556" s="70"/>
    </row>
    <row r="557" spans="1:6" ht="21" customHeight="1" outlineLevel="1" x14ac:dyDescent="0.2">
      <c r="A557" s="86" t="inlineStr">
        <is>
          <t>1. Начните с готового примера</t>
        </is>
      </c>
      <c r="B557" s="86"/>
      <c r="C557" s="86"/>
      <c r="D557" s="86"/>
      <c r="E557" s="86"/>
      <c r="F557" s="86"/>
    </row>
    <row r="558" spans="1:6" ht="30.95" customHeight="1" outlineLevel="1" x14ac:dyDescent="0.2">
      <c r="A558" s="70" t="inlineStr">
        <is>
          <t>Откройте редактор VBA сочетанием Alt+F11, затем окно проекта сочетанием Ctrl+R. В папке Modules найдите modSectionRecipeApiGuide и блок «МИНИМАЛЬНЫЙ ПРИМЕР». Там приведён целый класс простого сечения, который удобно взять за основу. Штатные классы CSectionRecipeCircle и CSectionRecipeHollowRectangle показывают более сложные варианты.</t>
        </is>
      </c>
      <c r="B558" s="70"/>
      <c r="C558" s="70"/>
      <c r="D558" s="70"/>
      <c r="E558" s="70"/>
      <c r="F558" s="70"/>
    </row>
    <row r="559" spans="1:6" ht="30.95" customHeight="1" outlineLevel="1" x14ac:dyDescent="0.2">
      <c r="A559" s="70" t="inlineStr">
        <is>
          <t>Создайте Class Module и дайте ему своё имя, например CSectionRecipeCustom. Строка Implements ISectionRecipe подключает единый интерфейс рецепта. Основная работа выполняется в ISectionRecipe_CreateDefinition: этот метод получает входные данные, собирает описание сечения и возвращает его программе. Точные сигнатуры берите из примера, чтобы не пропустить обязательные части интерфейса.</t>
        </is>
      </c>
      <c r="B559" s="70"/>
      <c r="C559" s="70"/>
      <c r="D559" s="70"/>
      <c r="E559" s="70"/>
      <c r="F559" s="70"/>
    </row>
    <row r="560" spans="1:6" ht="21" customHeight="1" outlineLevel="1" x14ac:dyDescent="0.2">
      <c r="A560" s="86" t="inlineStr">
        <is>
          <t>2. Подготовьте размеры на листе «Сечения»</t>
        </is>
      </c>
      <c r="B560" s="86"/>
      <c r="C560" s="86"/>
      <c r="D560" s="86"/>
      <c r="E560" s="86"/>
      <c r="F560" s="86"/>
    </row>
    <row r="561" spans="1:6" ht="30.95" customHeight="1" outlineLevel="1" x14ac:dyDescent="0.2">
      <c r="A561" s="70" t="inlineStr">
        <is>
          <t>Сначала решите, какие параметры пользователь будет менять: например ширину, высоту, размер отверстия, диаметр и число стержней. Для нового типа подготовьте одну именованную таблицу с блоками General для размеров, Main для основного армирования и Extra для дополнительных рядов. Ориентируйтесь на таблицу похожего штатного сечения.</t>
        </is>
      </c>
      <c r="B561" s="70"/>
      <c r="C561" s="70"/>
      <c r="D561" s="70"/>
      <c r="E561" s="70"/>
      <c r="F561" s="70"/>
    </row>
    <row r="562" spans="1:6" ht="30.95" customHeight="1" outlineLevel="1" x14ac:dyDescent="0.2">
      <c r="A562" s="70" t="inlineStr">
        <is>
          <t>Ридер context.Reader находит значения по коротким ключам. Имя, показанное пользователю в пояснении, может быть подробным, а ключ должен совпадать с тем, который читает рецепт. Размеры переводите в миллиметры через ридер или context.Units. Это позволяет сечению правильно работать при разных единицах ввода.</t>
        </is>
      </c>
      <c r="B562" s="70"/>
      <c r="C562" s="70"/>
      <c r="D562" s="70"/>
      <c r="E562" s="70"/>
      <c r="F562" s="70"/>
    </row>
    <row r="563" spans="1:6" ht="30.95" customHeight="1" outlineLevel="1" x14ac:dyDescent="0.2">
      <c r="A563" s="70" t="inlineStr">
        <is>
          <t>Если стандартная таблица не подходит, context.Table даёт её снимок, а reader.ValueAt читает ячейку по номеру строки и столбца. При таком способе рецепт сам проверяет допустимость значений и переводит размерные величины во внутренние единицы.</t>
        </is>
      </c>
      <c r="B563" s="70"/>
      <c r="C563" s="70"/>
      <c r="D563" s="70"/>
      <c r="E563" s="70"/>
      <c r="F563" s="70"/>
    </row>
    <row r="564" spans="1:6" ht="21" customHeight="1" outlineLevel="1" x14ac:dyDescent="0.2">
      <c r="A564" s="86" t="inlineStr">
        <is>
          <t>3. Опишите бетонную границу и отверстия</t>
        </is>
      </c>
      <c r="B564" s="86"/>
      <c r="C564" s="86"/>
      <c r="D564" s="86"/>
      <c r="E564" s="86"/>
      <c r="F564" s="86"/>
    </row>
    <row r="565" spans="1:6" ht="30.95" customHeight="1" outlineLevel="1" x14ac:dyDescent="0.2">
      <c r="A565" s="70" t="inlineStr">
        <is>
          <t>Создайте CSectionDefinitionBuilder и вызовите Initialize, как в минимальном примере. Затем задайте наружную границу бетона. Её можно составить из прямых, дуг и окружностей; для многоугольника доступны скругления. Для полого сечения добавьте каждое отверстие и укажите, к какой наружной границе оно относится.</t>
        </is>
      </c>
      <c r="B565" s="70"/>
      <c r="C565" s="70"/>
      <c r="D565" s="70"/>
      <c r="E565" s="70"/>
      <c r="F565" s="70"/>
    </row>
    <row r="566" spans="1:6" ht="30.95" customHeight="1" outlineLevel="1" x14ac:dyDescent="0.2">
      <c r="A566" s="70" t="inlineStr">
        <is>
          <t>На этом этапе вы описываете настоящую геометрию, а не отдельные элементы сетки. Например, прямоугольник с круглым отверстием задаётся наружным прямоугольным контуром и внутренней окружностью. Общая программа сама исключит отверстие при построении сетки с выбранными настройками Mesh.</t>
        </is>
      </c>
      <c r="B566" s="70"/>
      <c r="C566" s="70"/>
      <c r="D566" s="70"/>
      <c r="E566" s="70"/>
      <c r="F566" s="70"/>
    </row>
    <row r="567" spans="1:6" ht="21" customHeight="1" outlineLevel="1" x14ac:dyDescent="0.2">
      <c r="A567" s="86" t="inlineStr">
        <is>
          <t>4. Задайте правила армирования</t>
        </is>
      </c>
      <c r="B567" s="86"/>
      <c r="C567" s="86"/>
      <c r="D567" s="86"/>
      <c r="E567" s="86"/>
      <c r="F567" s="86"/>
    </row>
    <row r="568" spans="1:6" ht="30.95" customHeight="1" outlineLevel="1" x14ac:dyDescent="0.2">
      <c r="A568" s="70" t="inlineStr">
        <is>
          <t>Опишите линии, на которых должны располагаться центры стержней, и передайте диаметр с числом стержней или с шагом. Например, для нижней грани прямоугольника задаётся одна линия ряда; общий сборщик размещает стержни вдоль неё по выбранному правилу.</t>
        </is>
      </c>
      <c r="B568" s="70"/>
      <c r="C568" s="70"/>
      <c r="D568" s="70"/>
      <c r="E568" s="70"/>
      <c r="F568" s="70"/>
    </row>
    <row r="569" spans="1:6" ht="30.95" customHeight="1" outlineLevel="1" x14ac:dyDescent="0.2">
      <c r="A569" s="70" t="inlineStr">
        <is>
          <t>Для более сложного армирования доступны связанные дополнительные ряды и проекция на другую линию. Используйте их, когда положение одного ряда должно зависеть от другого. Собственную процедуру расстановки стержней в рецепте создавать не нужно: единые правила помогают одинаково обрабатывать совпадения и проверять результат у всех типов.</t>
        </is>
      </c>
      <c r="B569" s="70"/>
      <c r="C569" s="70"/>
      <c r="D569" s="70"/>
      <c r="E569" s="70"/>
      <c r="F569" s="70"/>
    </row>
    <row r="570" spans="1:6" ht="21" customHeight="1" outlineLevel="1" x14ac:dyDescent="0.2">
      <c r="A570" s="86" t="inlineStr">
        <is>
          <t>5. Добавьте размеры и подписи</t>
        </is>
      </c>
      <c r="B570" s="86"/>
      <c r="C570" s="86"/>
      <c r="D570" s="86"/>
      <c r="E570" s="86"/>
      <c r="F570" s="86"/>
    </row>
    <row r="571" spans="1:6" ht="30.95" customHeight="1" outlineLevel="1" x14ac:dyDescent="0.2">
      <c r="A571" s="70" t="inlineStr">
        <is>
          <t>При необходимости задайте размерные линии и подписи арматуры, чтобы пользователь мог проверить введённое сечение по схеме. Аннотации описываются отдельно от бетона и стержней: их отсутствие не должно мешать формированию расчётной геометрии.</t>
        </is>
      </c>
      <c r="B571" s="70"/>
      <c r="C571" s="70"/>
      <c r="D571" s="70"/>
      <c r="E571" s="70"/>
      <c r="F571" s="70"/>
    </row>
    <row r="572" spans="1:6" ht="30.95" customHeight="1" outlineLevel="1" x14ac:dyDescent="0.2">
      <c r="A572" s="70" t="inlineStr">
        <is>
          <t>Завершите описание вызовом Finish и верните полученный результат. После этого общий сборщик проверит геометрию и подготовит бетон, сетку, арматуру и необязательные аннотации. Расчётные имена элементов также создаёт общая программа.</t>
        </is>
      </c>
      <c r="B572" s="70"/>
      <c r="C572" s="70"/>
      <c r="D572" s="70"/>
      <c r="E572" s="70"/>
      <c r="F572" s="70"/>
    </row>
    <row r="573" spans="1:6" ht="21" customHeight="1" outlineLevel="1" x14ac:dyDescent="0.2">
      <c r="A573" s="86" t="inlineStr">
        <is>
          <t>6. Подключите тип к списку выбора</t>
        </is>
      </c>
      <c r="B573" s="86"/>
      <c r="C573" s="86"/>
      <c r="D573" s="86"/>
      <c r="E573" s="86"/>
      <c r="F573" s="86"/>
    </row>
    <row r="574" spans="1:6" ht="30.95" customHeight="1" outlineLevel="1" x14ac:dyDescent="0.2">
      <c r="A574" s="70" t="inlineStr">
        <is>
          <t>В CSectionTypeRegistry.Class_Initialize добавьте одну запись с именем нового типа, его классом и именем входной таблицы. Возьмите соседнюю запись за образец. Затем вернитесь в Excel и через Alt+F8 выполните UpdateSectionRecipeTypes: новый вариант появится в списке Geometry.Type.</t>
        </is>
      </c>
      <c r="B574" s="70"/>
      <c r="C574" s="70"/>
      <c r="D574" s="70"/>
      <c r="E574" s="70"/>
      <c r="F574" s="70"/>
    </row>
    <row r="575" spans="1:6" ht="18" customHeight="1" outlineLevel="1" x14ac:dyDescent="0.2">
      <c r="A575" s="70" t="inlineStr">
        <is>
          <t>Для подключения типа не требуется добавлять отдельные ветви в расчёт НДС, трещин или устойчивости. Эти расчёты получают одно и то же представление готового сечения независимо от того, какой рецепт его сформировал.</t>
        </is>
      </c>
      <c r="B575" s="70"/>
      <c r="C575" s="70"/>
      <c r="D575" s="70"/>
      <c r="E575" s="70"/>
      <c r="F575" s="70"/>
    </row>
    <row r="576" spans="1:6" ht="21" customHeight="1" outlineLevel="1" x14ac:dyDescent="0.2">
      <c r="A576" s="86" t="inlineStr">
        <is>
          <t>7. Проверьте работу на простом наборе размеров</t>
        </is>
      </c>
      <c r="B576" s="86"/>
      <c r="C576" s="86"/>
      <c r="D576" s="86"/>
      <c r="E576" s="86"/>
      <c r="F576" s="86"/>
    </row>
    <row r="577" spans="1:6" ht="30.95" customHeight="1" outlineLevel="1" x14ac:dyDescent="0.2">
      <c r="A577" s="70" t="inlineStr">
        <is>
          <t>Выберите новый Geometry.Type, заполните его таблицу и нажмите «Сформировать сечение». Сначала проверьте наружную границу и отверстия, затем сетку, число и положение стержней, размеры и подписи. Для простой формы полезно сравнить площадь с ручным расчётом.</t>
        </is>
      </c>
      <c r="B577" s="70"/>
      <c r="C577" s="70"/>
      <c r="D577" s="70"/>
      <c r="E577" s="70"/>
      <c r="F577" s="70"/>
    </row>
    <row r="578" spans="1:6" ht="30.95" customHeight="1" outlineLevel="1" x14ac:dyDescent="0.2">
      <c r="A578" s="70" t="inlineStr">
        <is>
          <t>После проверки геометрии выполните обычный расчёт с заданными N, Mx и My. Отдельно проверьте смену единиц и ошибочный ввод: например нулевую высоту или отверстие вне наружной границы. Сообщение должно помогать исправить данные, а неверное сечение не должно незаметно заменяться другим.</t>
        </is>
      </c>
      <c r="B578" s="70"/>
      <c r="C578" s="70"/>
      <c r="D578" s="70"/>
      <c r="E578" s="70"/>
      <c r="F578" s="70"/>
    </row>
    <row r="579" spans="1:6" ht="21" customHeight="1" outlineLevel="1" x14ac:dyDescent="0.2">
      <c r="A579" s="86" t="inlineStr">
        <is>
          <t>Где посмотреть параметры методов</t>
        </is>
      </c>
      <c r="B579" s="86"/>
      <c r="C579" s="86"/>
      <c r="D579" s="86"/>
      <c r="E579" s="86"/>
      <c r="F579" s="86"/>
    </row>
    <row r="580" spans="1:6" ht="30.95" customHeight="1" outlineLevel="1" x14ac:dyDescent="0.2">
      <c r="A580" s="70" t="inlineStr">
        <is>
          <t>В modSectionRecipeApiGuide приведены точные сигнатуры методов, все аргументы, единицы и готовые примеры. Найти метод по имени можно сочетанием Ctrl+F. Используйте этот модуль как справочник во время работы, а приведённые выше шаги — как общий порядок подключения нового типа.</t>
        </is>
      </c>
      <c r="B580" s="70"/>
      <c r="C580" s="70"/>
      <c r="D580" s="70"/>
      <c r="E580" s="70"/>
      <c r="F580" s="70"/>
    </row>
    <row r="581" spans="1:6" ht="26.1" customHeight="1" x14ac:dyDescent="0.2">
      <c r="A581" s="87" t="inlineStr">
        <is>
          <t>Справка по настройкам Config и листа «Сечения»</t>
        </is>
      </c>
      <c r="B581" s="88"/>
      <c r="C581" s="88"/>
      <c r="D581" s="88"/>
      <c r="E581" s="88"/>
      <c r="F581" s="89"/>
    </row>
    <row r="582" spans="1:6" outlineLevel="1" x14ac:dyDescent="0.2">
      <c r="A582" s="50" t="inlineStr">
        <is>
          <t>Нормативные источники</t>
        </is>
      </c>
      <c r="B582" s="46"/>
      <c r="C582" s="46"/>
      <c r="D582" s="46"/>
      <c r="E582" s="46"/>
      <c r="F582" s="46"/>
    </row>
    <row r="583" spans="1:6" outlineLevel="1" x14ac:dyDescent="0.2">
      <c r="A583" s="46" t="inlineStr">
        <is>
          <t>СП 63.13330.2018</t>
        </is>
      </c>
      <c r="B583" s="46" t="inlineStr">
        <is>
          <t>Бетонные и железобетонные конструкции. Основные положения. СНиП 52-01-2003 (с Изменениями № 1, 2).</t>
        </is>
      </c>
      <c r="C583" s="46"/>
      <c r="D583" s="46"/>
      <c r="E583" s="46"/>
      <c r="F583" s="46"/>
    </row>
    <row r="584" spans="1:6" outlineLevel="1" x14ac:dyDescent="0.2">
      <c r="A584" s="46" t="inlineStr">
        <is>
          <t>СП 35.13330.2011</t>
        </is>
      </c>
      <c r="B584" s="46" t="inlineStr">
        <is>
          <t>Мосты и трубы. Актуализированная редакция СНиП 2.05.03-84* (с Изменениями № 1–5).</t>
        </is>
      </c>
      <c r="C584" s="46"/>
      <c r="D584" s="46"/>
      <c r="E584" s="46"/>
      <c r="F584" s="46"/>
    </row>
    <row r="585" spans="1:6" outlineLevel="1" x14ac:dyDescent="0.2">
      <c r="A585" s="46" t="inlineStr">
        <is>
          <t>Пособие к СП 35 (2017)</t>
        </is>
      </c>
      <c r="B585" s="46" t="inlineStr">
        <is>
          <t>Методическое пособие. Методические рекомендации по применению СП 35.13330.2011 «СНиП 2.05.03-84* Мосты и трубы» (2017).</t>
        </is>
      </c>
      <c r="C585" s="46"/>
      <c r="D585" s="46"/>
      <c r="E585" s="46"/>
      <c r="F585" s="46"/>
    </row>
    <row r="586" spans="1:6" outlineLevel="1" x14ac:dyDescent="0.2">
      <c r="A586" s="46"/>
      <c r="B586" s="46"/>
      <c r="C586" s="46"/>
      <c r="D586" s="46"/>
      <c r="E586" s="46"/>
      <c r="F586" s="46"/>
    </row>
    <row r="587" spans="1:6" ht="25.5" outlineLevel="1" x14ac:dyDescent="0.2">
      <c r="A587" s="47" t="inlineStr">
        <is>
          <t>Словарь пользовательских статусов</t>
        </is>
      </c>
      <c r="B587" s="48"/>
      <c r="C587" s="46"/>
      <c r="D587" s="46"/>
      <c r="E587" s="46"/>
      <c r="F587" s="46"/>
    </row>
    <row r="588" spans="1:6" ht="25.5" outlineLevel="1" x14ac:dyDescent="0.2">
      <c r="A588" s="46" t="inlineStr">
        <is>
          <t>OK</t>
        </is>
      </c>
      <c r="B588" s="46" t="inlineStr">
        <is>
          <t>Расчет этой проверки выполнен успешно. Для прямого НДС равновесие найдено внутри физической диаграммы материала; для прочности или трещин проверка прошла.</t>
        </is>
      </c>
      <c r="C588" s="46"/>
      <c r="D588" s="46"/>
      <c r="E588" s="46"/>
      <c r="F588" s="46"/>
    </row>
    <row r="589" spans="1:6" ht="38.25" outlineLevel="1" x14ac:dyDescent="0.2">
      <c r="A589" s="46" t="inlineStr">
        <is>
          <t>FAIL</t>
        </is>
      </c>
      <c r="B589" s="46" t="inlineStr">
        <is>
          <t>Инженерная проверка не проходит: превышен физический предел, допустимая ширина трещины или напряжение по продольным трещинам. Для прямого НДС также означает найденное равновесие за физическими пределами диаграмм; причину поясняет комментарий.</t>
        </is>
      </c>
      <c r="C589" s="46"/>
      <c r="D589" s="46"/>
      <c r="E589" s="46"/>
      <c r="F589" s="46"/>
    </row>
    <row r="590" spans="1:6" ht="51" outlineLevel="1" x14ac:dyDescent="0.2">
      <c r="A590" s="46" t="inlineStr">
        <is>
          <t>BaseFail</t>
        </is>
      </c>
      <c r="B590" s="46" t="inlineStr">
        <is>
          <t>Постоянная часть выбранного пути уже не проходит физический критерий при λ = 0; λ - множитель выбранных нагрузок. Это подтвержденный физический отказ, не просто несходимость. При допустимом текущем НДС ширина продолжает рассчитываться; в СП 63 недоступное уточнение дает ψ_s = 1 с предупреждением, если формула выполнена. Подтвержденное отсутствие нормальной трещины имеет статус NotCracked, а не BaseFail.</t>
        </is>
      </c>
      <c r="C590" s="46"/>
      <c r="D590" s="46"/>
      <c r="E590" s="46"/>
      <c r="F590" s="46"/>
    </row>
    <row r="591" spans="1:6" ht="25.5" outlineLevel="1" x14ac:dyDescent="0.2">
      <c r="A591" s="46" t="inlineStr">
        <is>
          <t>NumFail</t>
        </is>
      </c>
      <c r="B591" s="46" t="inlineStr">
        <is>
          <t>Численный поиск выполнялся, но программа не смогла надежно найти равновесие или предельную точку. Это не доказательство разрушения; проверьте диагностику, нагрузку, сетку и параметры расчета.</t>
        </is>
      </c>
      <c r="C591" s="46"/>
      <c r="D591" s="46"/>
      <c r="E591" s="46"/>
      <c r="F591" s="46"/>
    </row>
    <row r="592" spans="1:6" ht="38.25" outlineLevel="1" x14ac:dyDescent="0.2">
      <c r="A592" s="46" t="inlineStr">
        <is>
          <t>InputErr</t>
        </is>
      </c>
      <c r="B592" s="46" t="inlineStr">
        <is>
          <t>Результат не получен из-за ошибки исходных данных или настройки: обязательная пустая ячейка, неизвестный вариант, недопустимая геометрия, материал, единицы или строка сочетания. Ошибка могла быть обнаружена до запуска либо при подготовке конкретной проверки; место и причина указаны в комментарии.</t>
        </is>
      </c>
      <c r="C592" s="46"/>
      <c r="D592" s="46"/>
      <c r="E592" s="46"/>
      <c r="F592" s="46"/>
    </row>
    <row r="593" spans="1:6" ht="25.5" outlineLevel="1" x14ac:dyDescent="0.2">
      <c r="A593" s="46" t="inlineStr">
        <is>
          <t>CalcErr</t>
        </is>
      </c>
      <c r="B593" s="46" t="inlineStr">
        <is>
          <t>Нарушен внутренний контракт расчета или произошла программная ошибка. Это не физический отказ и не обычная несходимость. Сохраните комментарий и подробную диагностику.</t>
        </is>
      </c>
      <c r="C593" s="46"/>
      <c r="D593" s="46"/>
      <c r="E593" s="46"/>
      <c r="F593" s="46"/>
    </row>
    <row r="594" spans="1:6" ht="38.25" outlineLevel="1" x14ac:dyDescent="0.2">
      <c r="A594" s="46" t="inlineStr">
        <is>
          <t>N/A</t>
        </is>
      </c>
      <c r="B594" s="46" t="inlineStr">
        <is>
          <t>Проверка не запрошена, неприменима либо не выполнена из-за отсутствия обязательного предыдущего результата. В последнем случае причина указана в комментарии, а фактический отказ остается в статусе соответствующего НДС или поиска и в общей сводке. N/A само по себе не означает успешную проверку.</t>
        </is>
      </c>
      <c r="C594" s="46"/>
      <c r="D594" s="46"/>
      <c r="E594" s="46"/>
      <c r="F594" s="46"/>
    </row>
    <row r="595" spans="1:6" outlineLevel="1" x14ac:dyDescent="0.2">
      <c r="A595" s="46"/>
      <c r="B595" s="46"/>
      <c r="C595" s="46"/>
      <c r="D595" s="46"/>
      <c r="E595" s="46"/>
      <c r="F595" s="46"/>
    </row>
    <row r="596" spans="1:6" outlineLevel="1" x14ac:dyDescent="0.2">
      <c r="A596" s="46"/>
      <c r="B596" s="46"/>
      <c r="C596" s="46"/>
      <c r="D596" s="46"/>
      <c r="E596" s="46"/>
      <c r="F596" s="46"/>
    </row>
    <row r="597" spans="1:6" ht="12.75" customHeight="1" outlineLevel="1" x14ac:dyDescent="0.2">
      <c r="A597" s="77" t="inlineStr">
        <is>
          <t>Единицы измерения</t>
        </is>
      </c>
      <c r="B597" s="77"/>
      <c r="C597" s="77"/>
      <c r="D597" s="77"/>
      <c r="E597" s="77"/>
      <c r="F597" s="77"/>
    </row>
    <row r="598" spans="1:6" ht="25.5" outlineLevel="1" x14ac:dyDescent="0.2">
      <c r="A598" s="51">
        <v>1</v>
      </c>
      <c r="B598" s="52" t="inlineStr">
        <is>
          <t>На листе Config в таблице «Единицы измерения» выберите единицы ввода в столбце INPUT и единицы результатов в столбце OUTPUT. Столбец INTERNAL показывает постоянные внутренние единицы программы; его не меняйте.</t>
        </is>
      </c>
      <c r="C598" s="46"/>
      <c r="D598" s="46"/>
      <c r="E598" s="46"/>
      <c r="F598" s="46"/>
    </row>
    <row r="599" spans="1:6" ht="25.5" outlineLevel="1" x14ac:dyDescent="0.2">
      <c r="A599" s="51">
        <v>2</v>
      </c>
      <c r="B599" s="52" t="inlineStr">
        <is>
          <t>Длина задается строкой Length, площадь - Area, сила - Force, момент - Moment, напряжение - Stress, кривизна - Curvature. Ключи этих настроек имеют вид Units.Length.Input и Units.Length.Output; остальные строятся так же по имени строки.</t>
        </is>
      </c>
      <c r="C599" s="46"/>
      <c r="D599" s="46"/>
      <c r="E599" s="46"/>
      <c r="F599" s="46"/>
    </row>
    <row r="600" spans="1:6" ht="25.5" outlineLevel="1" x14ac:dyDescent="0.2">
      <c r="A600" s="51">
        <v>3</v>
      </c>
      <c r="B600" s="52" t="inlineStr">
        <is>
          <t>Допустимые единицы: Length - mm, cm, m; Area - mm2, cm2, m2; Force - N, kN, tf; Moment - N*mm, kN*m, tf*m; Stress - Pa, kPa, MPa, kgf/cm2, tf/m2; Curvature - 1/mm, 1/m.</t>
        </is>
      </c>
      <c r="C600" s="46"/>
      <c r="D600" s="46"/>
      <c r="E600" s="46"/>
      <c r="F600" s="46"/>
    </row>
    <row r="601" spans="1:6" ht="25.5" outlineLevel="1" x14ac:dyDescent="0.2">
      <c r="A601" s="51">
        <v>4</v>
      </c>
      <c r="B601" s="52" t="inlineStr">
        <is>
          <t>Внутри используются мм, мм2, Н, Н*мм, МПа и 1/мм. Программа сама переводит ввод и вывод. INPUT и OUTPUT могут отличаться.</t>
        </is>
      </c>
      <c r="C601" s="46"/>
      <c r="D601" s="46"/>
      <c r="E601" s="46"/>
      <c r="F601" s="46"/>
    </row>
    <row r="602" spans="1:6" ht="25.5" outlineLevel="1" x14ac:dyDescent="0.2">
      <c r="A602" s="51">
        <v>5</v>
      </c>
      <c r="B602" s="52" t="inlineStr">
        <is>
          <t>При смене INPUT уже введенные числа не пересчитываются. Чтобы сохранить ту же задачу, переведите нагрузки, размеры, параметры материалов и размерные настройки Config, включая численные допуски, в новые единицы.</t>
        </is>
      </c>
      <c r="C602" s="46"/>
      <c r="D602" s="46"/>
      <c r="E602" s="46"/>
      <c r="F602" s="46"/>
    </row>
    <row r="603" spans="1:6" ht="25.5" outlineLevel="1" x14ac:dyDescent="0.2">
      <c r="A603" s="51">
        <v>6</v>
      </c>
      <c r="B603" s="52" t="inlineStr">
        <is>
          <t>Смена OUTPUT не меняет расчетное НДС. Новые результаты записываются в выбранных выходных единицах; координаты сформированного сечения сохраняются в единицах его таблицы и правильно читаются независимо от текущего OUTPUT.</t>
        </is>
      </c>
      <c r="C603" s="46"/>
      <c r="D603" s="46"/>
      <c r="E603" s="46"/>
      <c r="F603" s="46"/>
    </row>
    <row r="604" spans="1:6" ht="38.25" outlineLevel="1" x14ac:dyDescent="0.2">
      <c r="A604" s="51">
        <v>7</v>
      </c>
      <c r="B604" s="52" t="inlineStr">
        <is>
          <t>Геометрия AutoCAD имеет постоянный масштаб: 1 единица чертежа = 1 мм. Импорт принимает размеры в мм, площади в мм2, инерции в мм4; экспорт геометрии всегда в мм независимо от INPUT/OUTPUT. Настройка Config AutoCAD.Import.MinArea - исключение: введенный порог площади читается в INPUT Area.</t>
        </is>
      </c>
      <c r="C604" s="46"/>
      <c r="D604" s="46"/>
      <c r="E604" s="46"/>
      <c r="F604" s="46"/>
    </row>
    <row r="605" spans="1:6" ht="38.25" outlineLevel="1" x14ac:dyDescent="0.2">
      <c r="A605" s="51">
        <v>8</v>
      </c>
      <c r="B605" s="52" t="inlineStr">
        <is>
          <t>После импорта можно сменить INPUT/OUTPUT и считать без повторного импорта: сохраненное сечение сохраняет физические размеры, новый Results записывается в текущих OUTPUT. Нагрузки, материалы и настройки Config читаются в текущих INPUT, поэтому их числа при смене единиц нужно пересчитать.</t>
        </is>
      </c>
      <c r="C605" s="46"/>
      <c r="D605" s="46"/>
      <c r="E605" s="46"/>
      <c r="F605" s="46"/>
    </row>
    <row r="606" spans="1:6" ht="25.5" outlineLevel="1" x14ac:dyDescent="0.2">
      <c r="A606" s="51">
        <v>9</v>
      </c>
      <c r="B606" s="52" t="inlineStr">
        <is>
          <t>Пустая или неизвестная единица - ошибка ввода. Исправьте указанную ячейку Config; значение шаблона вместо нее не подставляется.</t>
        </is>
      </c>
      <c r="C606" s="46"/>
      <c r="D606" s="46"/>
      <c r="E606" s="46"/>
      <c r="F606" s="46"/>
    </row>
    <row r="607" spans="1:6" outlineLevel="1" x14ac:dyDescent="0.2">
      <c r="A607" s="46"/>
      <c r="B607" s="46"/>
      <c r="C607" s="46"/>
      <c r="D607" s="46"/>
      <c r="E607" s="46"/>
      <c r="F607" s="46"/>
    </row>
    <row r="608" spans="1:6" ht="12.75" customHeight="1" outlineLevel="1" x14ac:dyDescent="0.2">
      <c r="A608" s="77" t="inlineStr">
        <is>
          <t>Система знаков</t>
        </is>
      </c>
      <c r="B608" s="77"/>
      <c r="C608" s="77"/>
      <c r="D608" s="77"/>
      <c r="E608" s="77"/>
      <c r="F608" s="77"/>
    </row>
    <row r="609" spans="1:6" ht="38.25" outlineLevel="1" x14ac:dyDescent="0.2">
      <c r="A609" s="51">
        <v>1</v>
      </c>
      <c r="B609" s="52" t="inlineStr">
        <is>
          <t>На Config в таблице «Система знаков» выберите правила в колонке USER: Sign.N.User - для силы N, Sign.Mx.User и Sign.My.User - для моментов Mx и My. Один пользовательский выбор действует при вводе и выводе. INTERNAL показывает фиксированное внутреннее правило.</t>
        </is>
      </c>
      <c r="C609" s="46"/>
      <c r="D609" s="46"/>
      <c r="E609" s="46"/>
      <c r="F609" s="46"/>
    </row>
    <row r="610" spans="1:6" ht="38.25" outlineLevel="1" x14ac:dyDescent="0.2">
      <c r="A610" s="51">
        <v>2</v>
      </c>
      <c r="B610" s="52" t="inlineStr">
        <is>
          <t>Для N вариант Compression означает, что положительное пользовательское число задает сжатие; Tension - растяжение. Для Mx вариант +Y tension означает растяжение стороны +Y при положительном моменте, -Y tension - стороны -Y. Для My аналогично выбирается +X или -X.</t>
        </is>
      </c>
      <c r="C610" s="46"/>
      <c r="D610" s="46"/>
      <c r="E610" s="46"/>
      <c r="F610" s="46"/>
    </row>
    <row r="611" spans="1:6" ht="38.25" outlineLevel="1" x14ac:dyDescent="0.2">
      <c r="A611" s="51">
        <v>3</v>
      </c>
      <c r="B611" s="52" t="inlineStr">
        <is>
          <t>Напряжения Stress и деформации Strain всегда сохраняют физический знак: плюс - растяжение, минус - сжатие. Кривизны KappaX/KappaY описывают поле деформаций во внутренних осях; смена пользовательского знака момента их повторно не переворачивает.</t>
        </is>
      </c>
      <c r="C611" s="46"/>
      <c r="D611" s="46"/>
      <c r="E611" s="46"/>
      <c r="F611" s="46"/>
    </row>
    <row r="612" spans="1:6" ht="25.5" outlineLevel="1" x14ac:dyDescent="0.2">
      <c r="A612" s="51">
        <v>4</v>
      </c>
      <c r="B612" s="52" t="inlineStr">
        <is>
          <t>Цвета показывают физическое состояние бетона и арматуры, а не выбранный знак нагрузки. Положительные запасы, жесткости и пределы тоже не меняют знак.</t>
        </is>
      </c>
      <c r="C612" s="46"/>
      <c r="D612" s="46"/>
      <c r="E612" s="46"/>
      <c r="F612" s="46"/>
    </row>
    <row r="613" spans="1:6" ht="25.5" outlineLevel="1" x14ac:dyDescent="0.2">
      <c r="A613" s="51">
        <v>5</v>
      </c>
      <c r="B613" s="52" t="inlineStr">
        <is>
          <t>Пустое или неизвестное правило нужно исправить в указанной ячейке. Старый Results относится к знакам последнего расчета; для результатов в новых знаках выполните расчет заново.</t>
        </is>
      </c>
      <c r="C613" s="46"/>
      <c r="D613" s="46"/>
      <c r="E613" s="46"/>
      <c r="F613" s="46"/>
    </row>
    <row r="614" spans="1:6" ht="25.5" outlineLevel="1" x14ac:dyDescent="0.2">
      <c r="A614" s="51">
        <v>6</v>
      </c>
      <c r="B614" s="52" t="inlineStr">
        <is>
          <t>Внутри сжатие отрицательное, растяжение положительное согласно СП 63 п. 8.1.22. Настройки пользовательских знаков эту математику не меняют.</t>
        </is>
      </c>
      <c r="C614" s="46"/>
      <c r="D614" s="46"/>
      <c r="E614" s="46"/>
      <c r="F614" s="46"/>
    </row>
    <row r="615" spans="1:6" outlineLevel="1" x14ac:dyDescent="0.2">
      <c r="A615" s="46"/>
      <c r="B615" s="46"/>
      <c r="C615" s="46"/>
      <c r="D615" s="46"/>
      <c r="E615" s="46"/>
      <c r="F615" s="46"/>
    </row>
    <row r="616" spans="1:6" ht="12.75" customHeight="1" outlineLevel="1" x14ac:dyDescent="0.2">
      <c r="A616" s="77" t="inlineStr">
        <is>
          <t>Сочетания нагрузок</t>
        </is>
      </c>
      <c r="B616" s="77"/>
      <c r="C616" s="77"/>
      <c r="D616" s="77"/>
      <c r="E616" s="77"/>
      <c r="F616" s="77"/>
    </row>
    <row r="617" spans="1:6" ht="38.25" outlineLevel="1" x14ac:dyDescent="0.2">
      <c r="A617" s="51">
        <v>1</v>
      </c>
      <c r="B617" s="52" t="inlineStr">
        <is>
          <t>Сначала нажмите «Сформировать сечение»: программа построит его по параметрам листа «Сечения» или импортирует из AutoCAD согласно Geometry.Source. Затем задайте сочетания на Config и нажмите «Выполнить расчёт». Расчёт использует сохранённое сечение; после изменения геометрии его нужно сформировать заново.</t>
        </is>
      </c>
      <c r="C617" s="46"/>
      <c r="D617" s="46"/>
      <c r="E617" s="46"/>
      <c r="F617" s="46"/>
    </row>
    <row r="618" spans="1:6" ht="25.5" outlineLevel="1" x14ac:dyDescent="0.2">
      <c r="A618" s="51">
        <v>2</v>
      </c>
      <c r="B618" s="52" t="inlineStr">
        <is>
          <t>CombinationID - идентификатор сочетания; N, Mx и My вводятся в INPUT и пользовательской системе знаков. Пустые Mx/My принимаются равными 0.</t>
        </is>
      </c>
      <c r="C618" s="46"/>
      <c r="D618" s="46"/>
      <c r="E618" s="46"/>
      <c r="F618" s="46"/>
    </row>
    <row r="619" spans="1:6" ht="51" outlineLevel="1" x14ac:dyDescent="0.2">
      <c r="A619" s="51">
        <v>3</v>
      </c>
      <c r="B619" s="52" t="inlineStr">
        <is>
          <t>Пустой CombinationID отключает строку, даже если нагрузки заполнены: сохраните их и верните номер, когда сочетание снова понадобится. Номер с нулевыми N, Mx и My также пропускается без ошибки. При заполненном номере и хотя бы одной ненулевой нагрузке выполняется обычный расчёт. Если активных сочетаний нет, расчёт не запускается, прежние результаты остаются на листе.</t>
        </is>
      </c>
      <c r="C619" s="46"/>
      <c r="D619" s="46"/>
      <c r="E619" s="46"/>
      <c r="F619" s="46"/>
    </row>
    <row r="620" spans="1:6" ht="25.5" outlineLevel="1" x14ac:dyDescent="0.2">
      <c r="A620" s="51">
        <v>4</v>
      </c>
      <c r="B620" s="52" t="inlineStr">
        <is>
          <t>ProfileId выбирает профиль по имени Config Profile.DisplayName. Профиль задает запрошенные проверки и модели материалов, а не очередность действий программы. Comment - ваше пояснение; оно попадет в сводку и заголовок схемы.</t>
        </is>
      </c>
      <c r="C620" s="46"/>
      <c r="D620" s="46"/>
      <c r="E620" s="46"/>
      <c r="F620" s="46"/>
    </row>
    <row r="621" spans="1:6" ht="25.5" outlineLevel="1" x14ac:dyDescent="0.2">
      <c r="A621" s="51">
        <v>5</v>
      </c>
      <c r="B621" s="52" t="inlineStr">
        <is>
          <t>LoadPath - общий путь для несущей способности и образования трещины. λ - множитель, которым увеличиваются выбранные нагрузки. При λ = 1 это исходное сочетание; остальные составляющие выбранного пути сохраняются.</t>
        </is>
      </c>
      <c r="C621" s="46"/>
      <c r="D621" s="46"/>
      <c r="E621" s="46"/>
      <c r="F621" s="46"/>
    </row>
    <row r="622" spans="1:6" ht="25.5" outlineLevel="1" x14ac:dyDescent="0.2">
      <c r="A622" s="51">
        <v>6</v>
      </c>
      <c r="B622" s="52" t="inlineStr">
        <is>
          <t>Auto выбирает путь по нагрузкам: только N - λ*N; только Mx - λ*Mx; только My - λ*My; оба момента без N - λ*Mxy. Моменты по двум осям считаются одним изгибным действием.</t>
        </is>
      </c>
      <c r="C622" s="46"/>
      <c r="D622" s="46"/>
      <c r="E622" s="46"/>
      <c r="F622" s="46"/>
    </row>
    <row r="623" spans="1:6" ht="38.25" outlineLevel="1" x14ac:dyDescent="0.2">
      <c r="A623" s="51">
        <v>7</v>
      </c>
      <c r="B623" s="52" t="inlineStr">
        <is>
          <t>При N вместе с моментами Auto сначала пробует путь по моментам, затем λ*N, затем λ*NMxy, если предыдущая попытка не дала предельную точку. Найденный предел с λ &lt; 1 завершает поиск: это результат для нагрузки выше предела, а не неудачная попытка.</t>
        </is>
      </c>
      <c r="C623" s="46"/>
      <c r="D623" s="46"/>
      <c r="E623" s="46"/>
      <c r="F623" s="46"/>
    </row>
    <row r="624" spans="1:6" ht="25.5" outlineLevel="1" x14ac:dyDescent="0.2">
      <c r="A624" s="51">
        <v>8</v>
      </c>
      <c r="B624" s="52" t="inlineStr">
        <is>
          <t>Пустой LoadPath равен Auto, в том числе пустой результат формулы. Неизвестный вариант и ошибка формулы требуют исправления. Явно выбранный путь не заменяется другим.</t>
        </is>
      </c>
      <c r="C624" s="46"/>
      <c r="D624" s="46"/>
      <c r="E624" s="46"/>
      <c r="F624" s="46"/>
    </row>
    <row r="625" spans="1:6" ht="38.25" outlineLevel="1" x14ac:dyDescent="0.2">
      <c r="A625" s="51">
        <v>9</v>
      </c>
      <c r="B625" s="52" t="inlineStr">
        <is>
          <t>Момент от смещенной продольной силы масштабируется вместе с N. Смещения задайте на Config в Load.ReferenceOffsetX и Load.ReferenceOffsetY. Например при λ*N пользовательские Mx/My постоянны, а моменты от смещенной силы меняются вместе с ней.</t>
        </is>
      </c>
      <c r="C625" s="46"/>
      <c r="D625" s="46"/>
      <c r="E625" s="46"/>
      <c r="F625" s="46"/>
    </row>
    <row r="626" spans="1:6" ht="25.5" outlineLevel="1" x14ac:dyDescent="0.2">
      <c r="A626" s="51">
        <v>10</v>
      </c>
      <c r="B626" s="52" t="inlineStr">
        <is>
          <t>Ненулевые малые нагрузки не исчезают из пути из-за допусков равновесия. Для специального обнуления малых моментов есть Config Calculation.ZeroMomentPerDepth; 0 выключает это правило.</t>
        </is>
      </c>
      <c r="C626" s="46"/>
      <c r="D626" s="46"/>
      <c r="E626" s="46"/>
      <c r="F626" s="46"/>
    </row>
    <row r="627" spans="1:6" ht="38.25" outlineLevel="1" x14ac:dyDescent="0.2">
      <c r="A627" s="51">
        <v>11</v>
      </c>
      <c r="B627" s="52" t="inlineStr">
        <is>
          <t>Численные способы поиска задаются отдельно на Config: Capacity.SolutionStrategy - для несущей способности, SLS.Crack.InitiationSolutionStrategy - для образования трещины. Их описание приведено в соответствующих методических разделах.</t>
        </is>
      </c>
      <c r="C627" s="46"/>
      <c r="D627" s="46"/>
      <c r="E627" s="46"/>
      <c r="F627" s="46"/>
    </row>
    <row r="628" spans="1:6" ht="38.25" outlineLevel="1" x14ac:dyDescent="0.2">
      <c r="A628" s="51">
        <v>12</v>
      </c>
      <c r="B628" s="52" t="inlineStr">
        <is>
          <t>В Results показываются принятый путь и причина отказа. BaseFail - физический отказ постоянной части пути; NumFail - численная неудача. NotCracked означает подтвержденное отсутствие нормальной трещины при текущей нагрузке. Неудачная проба большей нагрузки не делает текущее НДС отказавшим.</t>
        </is>
      </c>
      <c r="C628" s="46"/>
      <c r="D628" s="46"/>
      <c r="E628" s="46"/>
      <c r="F628" s="46"/>
    </row>
    <row r="629" spans="1:6" ht="38.25" outlineLevel="1" x14ac:dyDescent="0.2">
      <c r="A629" s="51">
        <v>13</v>
      </c>
      <c r="B629" s="52" t="inlineStr">
        <is>
          <t>В шаблоне 30 строк, но можно изменить их количество; оставьте хотя бы одну. Расширяйте именно именованный диапазон rngLoadCombinations через Формулы → Диспетчер имен или вставкой ячеек внутри таблицы. Не вставляйте целую строку листа, если рядом есть другие таблицы.</t>
        </is>
      </c>
      <c r="C629" s="46"/>
      <c r="D629" s="46"/>
      <c r="E629" s="46"/>
      <c r="F629" s="46"/>
    </row>
    <row r="630" spans="1:6" ht="25.5" outlineLevel="1" x14ac:dyDescent="0.2">
      <c r="A630" s="51">
        <v>14</v>
      </c>
      <c r="B630" s="52" t="inlineStr">
        <is>
          <t>На Results между блоками нужны две пустые строки. Если сочетания не помещаются, сообщение укажет, какие именованные блоки нужно сдвинуть. Сохраняйте имена диапазонов; их адрес можно менять через Диспетчер имен.</t>
        </is>
      </c>
      <c r="C630" s="46"/>
      <c r="D630" s="46"/>
      <c r="E630" s="46"/>
      <c r="F630" s="46"/>
    </row>
    <row r="631" spans="1:6" outlineLevel="1" x14ac:dyDescent="0.2">
      <c r="A631" s="46"/>
      <c r="B631" s="46"/>
      <c r="C631" s="46"/>
      <c r="D631" s="46"/>
      <c r="E631" s="46"/>
      <c r="F631" s="46"/>
    </row>
    <row r="632" spans="1:6" outlineLevel="1" x14ac:dyDescent="0.2">
      <c r="A632" s="46"/>
      <c r="B632" s="47" t="inlineStr">
        <is>
          <t>Варианты LoadPath</t>
        </is>
      </c>
      <c r="C632" s="46"/>
      <c r="D632" s="46"/>
      <c r="E632" s="46"/>
      <c r="F632" s="46"/>
    </row>
    <row r="633" spans="1:6" ht="25.5" outlineLevel="1" x14ac:dyDescent="0.2">
      <c r="A633" s="46"/>
      <c r="B633" s="49" t="inlineStr">
        <is>
          <t>Путь</t>
        </is>
      </c>
      <c r="C633" s="49" t="inlineStr">
        <is>
          <t>Масштабируемые составляющие</t>
        </is>
      </c>
      <c r="D633" s="49" t="inlineStr">
        <is>
          <t>Постоянные составляющие</t>
        </is>
      </c>
      <c r="E633" s="49" t="inlineStr">
        <is>
          <t>Условие применимости</t>
        </is>
      </c>
      <c r="F633" s="49" t="inlineStr">
        <is>
          <t>Недопустимый случай</t>
        </is>
      </c>
    </row>
    <row r="634" spans="1:6" ht="38.25" outlineLevel="1" x14ac:dyDescent="0.2">
      <c r="A634" s="46"/>
      <c r="B634" s="46" t="inlineStr">
        <is>
          <t>Auto</t>
        </is>
      </c>
      <c r="C634" s="46" t="inlineStr">
        <is>
          <t>Зависит от ненулевых N, Mx/My.</t>
        </is>
      </c>
      <c r="D634" s="46" t="inlineStr">
        <is>
          <t>Зависит от выбранного пути.</t>
        </is>
      </c>
      <c r="E634" s="46" t="inlineStr">
        <is>
          <t>Хотя бы одну ненулевую нагрузку.</t>
        </is>
      </c>
      <c r="F634" s="46" t="inlineStr">
        <is>
          <t>Для полностью нулевого сочетания.</t>
        </is>
      </c>
    </row>
    <row r="635" spans="1:6" ht="25.5" outlineLevel="1" x14ac:dyDescent="0.2">
      <c r="A635" s="46"/>
      <c r="B635" s="46" t="inlineStr">
        <is>
          <t>λ*Mx</t>
        </is>
      </c>
      <c r="C635" s="46" t="inlineStr">
        <is>
          <t>Пользовательский Mx.</t>
        </is>
      </c>
      <c r="D635" s="46" t="inlineStr">
        <is>
          <t>N, My и моменты от смещения N.</t>
        </is>
      </c>
      <c r="E635" s="46" t="inlineStr">
        <is>
          <t>Ненулевой Mx.</t>
        </is>
      </c>
      <c r="F635" s="46" t="inlineStr">
        <is>
          <t>При Mx = 0.</t>
        </is>
      </c>
    </row>
    <row r="636" spans="1:6" ht="25.5" outlineLevel="1" x14ac:dyDescent="0.2">
      <c r="A636" s="46"/>
      <c r="B636" s="46" t="inlineStr">
        <is>
          <t>λ*My</t>
        </is>
      </c>
      <c r="C636" s="46" t="inlineStr">
        <is>
          <t>Пользовательский My.</t>
        </is>
      </c>
      <c r="D636" s="46" t="inlineStr">
        <is>
          <t>N, Mx и моменты от смещения N.</t>
        </is>
      </c>
      <c r="E636" s="46" t="inlineStr">
        <is>
          <t>Ненулевой My.</t>
        </is>
      </c>
      <c r="F636" s="46" t="inlineStr">
        <is>
          <t>При My = 0.</t>
        </is>
      </c>
    </row>
    <row r="637" spans="1:6" ht="38.25" outlineLevel="1" x14ac:dyDescent="0.2">
      <c r="A637" s="46"/>
      <c r="B637" s="46" t="inlineStr">
        <is>
          <t>λ*Mxy</t>
        </is>
      </c>
      <c r="C637" s="46" t="inlineStr">
        <is>
          <t>Оба пользовательских момента.</t>
        </is>
      </c>
      <c r="D637" s="46" t="inlineStr">
        <is>
          <t>N и моменты от смещения N.</t>
        </is>
      </c>
      <c r="E637" s="46" t="inlineStr">
        <is>
          <t>Ненулевой Mx или My.</t>
        </is>
      </c>
      <c r="F637" s="46" t="inlineStr">
        <is>
          <t>При Mx = My = 0.</t>
        </is>
      </c>
    </row>
    <row r="638" spans="1:6" ht="25.5" outlineLevel="1" x14ac:dyDescent="0.2">
      <c r="A638" s="46"/>
      <c r="B638" s="46" t="inlineStr">
        <is>
          <t>λ*N</t>
        </is>
      </c>
      <c r="C638" s="46" t="inlineStr">
        <is>
          <t>N и моменты от ее смещения.</t>
        </is>
      </c>
      <c r="D638" s="46" t="inlineStr">
        <is>
          <t>Пользовательские Mx/My.</t>
        </is>
      </c>
      <c r="E638" s="46" t="inlineStr">
        <is>
          <t>Ненулевую N.</t>
        </is>
      </c>
      <c r="F638" s="46" t="inlineStr">
        <is>
          <t>При N = 0.</t>
        </is>
      </c>
    </row>
    <row r="639" spans="1:6" ht="38.25" outlineLevel="1" x14ac:dyDescent="0.2">
      <c r="A639" s="46"/>
      <c r="B639" s="46" t="inlineStr">
        <is>
          <t>λ*NMxy</t>
        </is>
      </c>
      <c r="C639" s="46" t="inlineStr">
        <is>
          <t>Все нагрузки, включая моменты от смещения N.</t>
        </is>
      </c>
      <c r="D639" s="46" t="inlineStr">
        <is>
          <t>Ничего.</t>
        </is>
      </c>
      <c r="E639" s="46" t="inlineStr">
        <is>
          <t>Хотя бы одну ненулевую нагрузку.</t>
        </is>
      </c>
      <c r="F639" s="46" t="inlineStr">
        <is>
          <t>Для полностью нулевого сочетания.</t>
        </is>
      </c>
    </row>
    <row r="640" spans="1:6" outlineLevel="1" x14ac:dyDescent="0.2">
      <c r="A640" s="46"/>
      <c r="B640" s="46"/>
      <c r="C640" s="46"/>
      <c r="D640" s="46"/>
      <c r="E640" s="46"/>
      <c r="F640" s="46"/>
    </row>
    <row r="641" spans="1:6" outlineLevel="1" x14ac:dyDescent="0.2">
      <c r="A641" s="46"/>
      <c r="B641" s="46"/>
      <c r="C641" s="46"/>
      <c r="D641" s="46"/>
      <c r="E641" s="46"/>
      <c r="F641" s="46"/>
    </row>
    <row r="642" spans="1:6" ht="12.75" customHeight="1" outlineLevel="1" x14ac:dyDescent="0.2">
      <c r="A642" s="77" t="inlineStr">
        <is>
          <t>Нагрузки для устойчивости</t>
        </is>
      </c>
      <c r="B642" s="77"/>
      <c r="C642" s="77"/>
      <c r="D642" s="77"/>
      <c r="E642" s="77"/>
      <c r="F642" s="77"/>
    </row>
    <row r="643" spans="1:6" ht="25.5" outlineLevel="1" x14ac:dyDescent="0.2">
      <c r="A643" s="51">
        <v>1</v>
      </c>
      <c r="B643" s="52" t="inlineStr">
        <is>
          <t>На Config в таблице «Нагрузки для устойчивости» задайте дополнительную часть каждого сочетания. Для СП 63 это постоянные + длительные нагрузки, для СП 35 - постоянные. Методика выбирается настройкой Config Stability.Code.</t>
        </is>
      </c>
      <c r="C643" s="46"/>
      <c r="D643" s="46"/>
      <c r="E643" s="46"/>
      <c r="F643" s="46"/>
    </row>
    <row r="644" spans="1:6" ht="38.25" outlineLevel="1" x14ac:dyDescent="0.2">
      <c r="A644" s="51">
        <v>2</v>
      </c>
      <c r="B644" s="52" t="inlineStr">
        <is>
          <t>CombinationID связывает строку с полным сочетанием по имени, а не по номеру строки. N - сила, Mx/My - моменты; они вводятся в тех же INPUT и знаках и относятся к той же точке приложения. Смещения на Config задают Load.ReferenceOffsetX и Load.ReferenceOffsetY.</t>
        </is>
      </c>
      <c r="C644" s="46"/>
      <c r="D644" s="46"/>
      <c r="E644" s="46"/>
      <c r="F644" s="46"/>
    </row>
    <row r="645" spans="1:6" ht="25.5" outlineLevel="1" x14ac:dyDescent="0.2">
      <c r="A645" s="51">
        <v>3</v>
      </c>
      <c r="B645" s="52" t="inlineStr">
        <is>
          <t>При включённой устойчивости отсутствие нужного CombinationID даёт InputErr. В найденной строке пустые N, Mx и My означают 0; текст и ошибки формул недопустимы. При повторе ID берётся первая строка.</t>
        </is>
      </c>
      <c r="C645" s="46"/>
      <c r="D645" s="46"/>
      <c r="E645" s="46"/>
      <c r="F645" s="46"/>
    </row>
    <row r="646" spans="1:6" ht="25.5" outlineLevel="1" x14ac:dyDescent="0.2">
      <c r="A646" s="51">
        <v>4</v>
      </c>
      <c r="B646" s="52" t="inlineStr">
        <is>
          <t>Таблица используется при Calculation.Stability.Enabled = Yes. Выделение длительной части и проверка состава сочетания выполняются пользователем; автоматическое ограничение полной нагрузкой не предусмотрено.</t>
        </is>
      </c>
      <c r="C646" s="46"/>
      <c r="D646" s="46"/>
      <c r="E646" s="46"/>
      <c r="F646" s="46"/>
    </row>
    <row r="647" spans="1:6" ht="25.5" outlineLevel="1" x14ac:dyDescent="0.2">
      <c r="A647" s="51">
        <v>5</v>
      </c>
      <c r="B647" s="52" t="inlineStr">
        <is>
          <t>Ошибка этой таблицы дает InputErr по устойчивости с местом исправления. Прочность и трещины продолжаются с исходными усилиями; это не означает, что устойчивость проверена успешно.</t>
        </is>
      </c>
      <c r="C647" s="46"/>
      <c r="D647" s="46"/>
      <c r="E647" s="46"/>
      <c r="F647" s="46"/>
    </row>
    <row r="648" spans="1:6" outlineLevel="1" x14ac:dyDescent="0.2">
      <c r="A648" s="46"/>
      <c r="B648" s="46"/>
      <c r="C648" s="46"/>
      <c r="D648" s="46"/>
      <c r="E648" s="46"/>
      <c r="F648" s="46"/>
    </row>
    <row r="649" spans="1:6" ht="12.75" customHeight="1" outlineLevel="1" x14ac:dyDescent="0.2">
      <c r="A649" s="77" t="inlineStr">
        <is>
          <t>Таблица 7.21 СП 35</t>
        </is>
      </c>
      <c r="B649" s="77"/>
      <c r="C649" s="77"/>
      <c r="D649" s="77"/>
      <c r="E649" s="77"/>
      <c r="F649" s="77"/>
    </row>
    <row r="650" spans="1:6" ht="25.5" outlineLevel="1" x14ac:dyDescent="0.2">
      <c r="A650" s="51">
        <v>1</v>
      </c>
      <c r="B650" s="52" t="inlineStr">
        <is>
          <t>На Config таблица 7.21 СП 35 содержит коэффициенты для устойчивости при малом эксцентриситете. Для поддерживаемой ненапрягаемой арматуры используются верхние значения нормативной таблицы.</t>
        </is>
      </c>
      <c r="C650" s="46"/>
      <c r="D650" s="46"/>
      <c r="E650" s="46"/>
      <c r="F650" s="46"/>
    </row>
    <row r="651" spans="1:6" ht="25.5" outlineLevel="1" x14ac:dyDescent="0.2">
      <c r="A651" s="51">
        <v>2</v>
      </c>
      <c r="B651" s="52" t="inlineStr">
        <is>
          <t>l_0/i - гибкость: расчетная длина l_0, деленная на радиус инерции i. φ_m - коэффициент для кратковременной нагрузки, φ_l - для длительной. Индексы m/l обозначают эти две табличные величины.</t>
        </is>
      </c>
      <c r="C651" s="46"/>
      <c r="D651" s="46"/>
      <c r="E651" s="46"/>
      <c r="F651" s="46"/>
    </row>
    <row r="652" spans="1:6" ht="25.5" outlineLevel="1" x14ac:dyDescent="0.2">
      <c r="A652" s="51">
        <v>3</v>
      </c>
      <c r="B652" s="52" t="inlineStr">
        <is>
          <t>Расчетные колонки l_0/i, φ_m и φ_l должны содержать положительные числа. Гибкость должна строго возрастать сверху вниз. Пустое число или ошибка формулы требуют исправления указанной ячейки.</t>
        </is>
      </c>
      <c r="C652" s="46"/>
      <c r="D652" s="46"/>
      <c r="E652" s="46"/>
      <c r="F652" s="46"/>
    </row>
    <row r="653" spans="1:6" ht="25.5" outlineLevel="1" x14ac:dyDescent="0.2">
      <c r="A653" s="51">
        <v>4</v>
      </c>
      <c r="B653" s="52" t="inlineStr">
        <is>
          <t>l_0/b и l_0/d - справочные колонки; b и d обозначают размеры из нормативной таблицы. Они не участвуют в расчете. Промежуточные значения определяются линейной интерполяцией между соседними строками и колонками.</t>
        </is>
      </c>
      <c r="C653" s="46"/>
      <c r="D653" s="46"/>
      <c r="E653" s="46"/>
      <c r="F653" s="46"/>
    </row>
    <row r="654" spans="1:6" ht="25.5" outlineLevel="1" x14ac:dyDescent="0.2">
      <c r="A654" s="51">
        <v>5</v>
      </c>
      <c r="B654" s="52" t="inlineStr">
        <is>
          <t>Последняя строка служит для очень большой гибкости. При сборке она заполнена коэффициентами последней нормативной строки; измененные значения должны быть обоснованы пользователем.</t>
        </is>
      </c>
      <c r="C654" s="46"/>
      <c r="D654" s="46"/>
      <c r="E654" s="46"/>
      <c r="F654" s="46"/>
    </row>
    <row r="655" spans="1:6" ht="25.5" outlineLevel="1" x14ac:dyDescent="0.2">
      <c r="A655" s="51">
        <v>6</v>
      </c>
      <c r="B655" s="52" t="inlineStr">
        <is>
          <t>Таблица используется только в соответствующей ветви СП 35. В других ветвях она не меняет результат. Формула предельной силы и поправка при большой доле арматуры объяснены в разделе устойчивости.</t>
        </is>
      </c>
      <c r="C655" s="46"/>
      <c r="D655" s="46"/>
      <c r="E655" s="46"/>
      <c r="F655" s="46"/>
    </row>
    <row r="656" spans="1:6" outlineLevel="1" x14ac:dyDescent="0.2">
      <c r="A656" s="46"/>
      <c r="B656" s="46"/>
      <c r="C656" s="46"/>
      <c r="D656" s="46"/>
      <c r="E656" s="46"/>
      <c r="F656" s="46"/>
    </row>
    <row r="657" spans="1:6" ht="12.75" customHeight="1" outlineLevel="1" x14ac:dyDescent="0.2">
      <c r="A657" s="77" t="inlineStr">
        <is>
          <t>Параметры бетона</t>
        </is>
      </c>
      <c r="B657" s="77"/>
      <c r="C657" s="77"/>
      <c r="D657" s="77"/>
      <c r="E657" s="77"/>
      <c r="F657" s="77"/>
    </row>
    <row r="658" spans="1:6" ht="25.5" outlineLevel="1" x14ac:dyDescent="0.2">
      <c r="A658" s="51">
        <v>1</v>
      </c>
      <c r="B658" s="52" t="inlineStr">
        <is>
          <t>На Config задайте уже принятые характеристики бетона с учетом нужных коэффициентов условий работы. Программа не умножает их повторно.</t>
        </is>
      </c>
      <c r="C658" s="46"/>
      <c r="D658" s="46"/>
      <c r="E658" s="46"/>
      <c r="F658" s="46"/>
    </row>
    <row r="659" spans="1:6" ht="25.5" outlineLevel="1" x14ac:dyDescent="0.2">
      <c r="A659" s="51">
        <v>2</v>
      </c>
      <c r="B659" s="52" t="inlineStr">
        <is>
          <t>Concrete.R.ULS(I) задает R_b и R_bt для I группы; Concrete.R.SLS(II) - R_b,ser и R_bt,ser для II группы. Колонки соответствуют сжатию и растяжению.</t>
        </is>
      </c>
      <c r="C659" s="46"/>
      <c r="D659" s="46"/>
      <c r="E659" s="46"/>
      <c r="F659" s="46"/>
    </row>
    <row r="660" spans="1:6" ht="25.5" outlineLevel="1" x14ac:dyDescent="0.2">
      <c r="A660" s="51">
        <v>3</v>
      </c>
      <c r="B660" s="52" t="inlineStr">
        <is>
          <t>Настройка Concrete.E задает E_b - начальный модуль сжатия и E_bt - растяжения. По СП 63 п. 6.1.15 они равны. Раздельные колонки позволяют явно задать обе ветви. Модуль сдвига G = 0,4E_b не заменяет E_bt.</t>
        </is>
      </c>
      <c r="C660" s="46"/>
      <c r="D660" s="46"/>
      <c r="E660" s="46"/>
      <c r="F660" s="46"/>
    </row>
    <row r="661" spans="1:6" outlineLevel="1" x14ac:dyDescent="0.2">
      <c r="A661" s="51">
        <v>4</v>
      </c>
      <c r="B661" s="52" t="inlineStr">
        <is>
          <t>Concrete.TwoThreeLine.Eb2 задает предельные деформации ε_b2 и ε_bt2 сжатой и растянутой ветвей.</t>
        </is>
      </c>
      <c r="C661" s="46"/>
      <c r="D661" s="46"/>
      <c r="E661" s="46"/>
      <c r="F661" s="46"/>
    </row>
    <row r="662" spans="1:6" ht="38.25" outlineLevel="1" x14ac:dyDescent="0.2">
      <c r="A662" s="51">
        <v>5</v>
      </c>
      <c r="B662" s="52" t="inlineStr">
        <is>
          <t>TwoLine означает двухлинейную диаграмму, ThreeLine - трехлинейную. Вид выбирается на Config настройками профиля MaterialModel.Strength.ConcreteDiagram, MaterialModel.CrackInitiation.ConcreteDiagram и MaterialModel.CrackedState.ConcreteDiagram для соответствующей проверки.</t>
        </is>
      </c>
      <c r="C662" s="46"/>
      <c r="D662" s="46"/>
      <c r="E662" s="46"/>
      <c r="F662" s="46"/>
    </row>
    <row r="663" spans="1:6" ht="25.5" outlineLevel="1" x14ac:dyDescent="0.2">
      <c r="A663" s="51">
        <v>6</v>
      </c>
      <c r="B663" s="52" t="inlineStr">
        <is>
          <t>Сопротивления и модули вводятся в INPUT Stress - единице напряжения. Деформации безразмерны. Серые контрольные точки и графики нужны для проверки человеком, а не для ручного задания расчетной кривой.</t>
        </is>
      </c>
      <c r="C663" s="46"/>
      <c r="D663" s="46"/>
      <c r="E663" s="46"/>
      <c r="F663" s="46"/>
    </row>
    <row r="664" spans="1:6" ht="25.5" outlineLevel="1" x14ac:dyDescent="0.2">
      <c r="A664" s="51">
        <v>7</v>
      </c>
      <c r="B664" s="52" t="inlineStr">
        <is>
          <t>Нормативные ссылки: СП 63 пп. 6.1.14, 6.1.20-6.1.24 и 6.1.26. Настройка Concrete.Rb.mc2 отдельно задает допустимое сжатие для проверки продольных трещин.</t>
        </is>
      </c>
      <c r="C664" s="46"/>
      <c r="D664" s="46"/>
      <c r="E664" s="46"/>
      <c r="F664" s="46"/>
    </row>
    <row r="665" spans="1:6" outlineLevel="1" x14ac:dyDescent="0.2">
      <c r="A665" s="46"/>
      <c r="B665" s="46"/>
      <c r="C665" s="46"/>
      <c r="D665" s="46"/>
      <c r="E665" s="46"/>
      <c r="F665" s="46"/>
    </row>
    <row r="666" spans="1:6" ht="12.75" customHeight="1" outlineLevel="1" x14ac:dyDescent="0.2">
      <c r="A666" s="77" t="inlineStr">
        <is>
          <t>Параметры арматуры</t>
        </is>
      </c>
      <c r="B666" s="77"/>
      <c r="C666" s="77"/>
      <c r="D666" s="77"/>
      <c r="E666" s="77"/>
      <c r="F666" s="77"/>
    </row>
    <row r="667" spans="1:6" ht="25.5" outlineLevel="1" x14ac:dyDescent="0.2">
      <c r="A667" s="51">
        <v>1</v>
      </c>
      <c r="B667" s="52" t="inlineStr">
        <is>
          <t>На Config задайте характеристики обычной ненапрягаемой арматуры. Разные материалы арматуры в одном сечении эта версия не поддерживает.</t>
        </is>
      </c>
      <c r="C667" s="46"/>
      <c r="D667" s="46"/>
      <c r="E667" s="46"/>
      <c r="F667" s="46"/>
    </row>
    <row r="668" spans="1:6" ht="25.5" outlineLevel="1" x14ac:dyDescent="0.2">
      <c r="A668" s="51">
        <v>2</v>
      </c>
      <c r="B668" s="52" t="inlineStr">
        <is>
          <t>Steel.R.ULS(I) задает R_sc и R_s для I группы; Steel.R.SLS(II) - R_sc,ser и R_s,ser для II группы. Раздельное R_sc,ser предусмотрено программой; в шаблоне принято R_sc,ser = R_s,ser.</t>
        </is>
      </c>
      <c r="C668" s="46"/>
      <c r="D668" s="46"/>
      <c r="E668" s="46"/>
      <c r="F668" s="46"/>
    </row>
    <row r="669" spans="1:6" ht="25.5" outlineLevel="1" x14ac:dyDescent="0.2">
      <c r="A669" s="51">
        <v>3</v>
      </c>
      <c r="B669" s="52" t="inlineStr">
        <is>
          <t>Настройка Steel.E задает E_sc и E_s - модули сжатой и растянутой арматуры. По СП 63 п. 6.2.12 они равны. Сопротивления и модули вводятся в INPUT Stress - единице напряжения.</t>
        </is>
      </c>
      <c r="C669" s="46"/>
      <c r="D669" s="46"/>
      <c r="E669" s="46"/>
      <c r="F669" s="46"/>
    </row>
    <row r="670" spans="1:6" outlineLevel="1" x14ac:dyDescent="0.2">
      <c r="A670" s="51">
        <v>4</v>
      </c>
      <c r="B670" s="52" t="inlineStr">
        <is>
          <t>Steel.TwoLine.Es2 и Steel.ThreeLine.Es2 задают предельные деформации ε_sc2 и ε_s2 соответствующей диаграммы.</t>
        </is>
      </c>
      <c r="C670" s="46"/>
      <c r="D670" s="46"/>
      <c r="E670" s="46"/>
      <c r="F670" s="46"/>
    </row>
    <row r="671" spans="1:6" ht="38.25" outlineLevel="1" x14ac:dyDescent="0.2">
      <c r="A671" s="51">
        <v>5</v>
      </c>
      <c r="B671" s="52" t="inlineStr">
        <is>
          <t>TwoLine означает двухлинейную диаграмму, ThreeLine - трехлинейную. Вид выбирается на Config настройками профиля MaterialModel.Strength.SteelDiagram, MaterialModel.CrackInitiation.SteelDiagram и MaterialModel.CrackedState.SteelDiagram для соответствующего расчета.</t>
        </is>
      </c>
      <c r="C671" s="46"/>
      <c r="D671" s="46"/>
      <c r="E671" s="46"/>
      <c r="F671" s="46"/>
    </row>
    <row r="672" spans="1:6" ht="25.5" outlineLevel="1" x14ac:dyDescent="0.2">
      <c r="A672" s="51">
        <v>6</v>
      </c>
      <c r="B672" s="52" t="inlineStr">
        <is>
          <t>По СП 63 п. 6.2.13 TwoLine относится к физическому пределу текучести, ThreeLine - к условному. Производные точки строятся по пп. 6.2.11, 6.2.14 и 6.2.15; форму можно проверить по контрольным таблицам Config.</t>
        </is>
      </c>
      <c r="C672" s="46"/>
      <c r="D672" s="46"/>
      <c r="E672" s="46"/>
      <c r="F672" s="46"/>
    </row>
    <row r="673" spans="1:6" outlineLevel="1" x14ac:dyDescent="0.2">
      <c r="A673" s="46"/>
      <c r="B673" s="46"/>
      <c r="C673" s="46"/>
      <c r="D673" s="46"/>
      <c r="E673" s="46"/>
      <c r="F673" s="46"/>
    </row>
    <row r="674" spans="1:6" ht="12.75" customHeight="1" outlineLevel="1" x14ac:dyDescent="0.2">
      <c r="A674" s="77" t="inlineStr">
        <is>
          <t>Настройка расчетных профилей</t>
        </is>
      </c>
      <c r="B674" s="77"/>
      <c r="C674" s="77"/>
      <c r="D674" s="77"/>
      <c r="E674" s="77"/>
      <c r="F674" s="77"/>
    </row>
    <row r="675" spans="1:6" ht="25.5" outlineLevel="1" x14ac:dyDescent="0.2">
      <c r="A675" s="51">
        <v>1</v>
      </c>
      <c r="B675" s="52" t="inlineStr">
        <is>
          <t>Все перечисленные здесь настройки задаются на Config в таблице расчетных профилей. Каждая колонка PR1...PR4 - отдельный профиль. Profile.DisplayName задает его имя для выбора в сочетании, Profile.Description - короткое пояснение.</t>
        </is>
      </c>
      <c r="C675" s="46"/>
      <c r="D675" s="46"/>
      <c r="E675" s="46"/>
      <c r="F675" s="46"/>
    </row>
    <row r="676" spans="1:6" outlineLevel="1" x14ac:dyDescent="0.2">
      <c r="A676" s="51">
        <v>2</v>
      </c>
      <c r="B676" s="52" t="inlineStr">
        <is>
          <t>Назначьте профиль строке сочетания в столбце ProfileId. Само заполнение колонки профиля расчет не запускает.</t>
        </is>
      </c>
      <c r="C676" s="46"/>
      <c r="D676" s="46"/>
      <c r="E676" s="46"/>
      <c r="F676" s="46"/>
    </row>
    <row r="677" spans="1:6" ht="38.25" outlineLevel="1" x14ac:dyDescent="0.2">
      <c r="A677" s="51">
        <v>3</v>
      </c>
      <c r="B677" s="52" t="inlineStr">
        <is>
          <t>Включите нужные проверки значением Yes, остальные отключите значением No. Calculation.Strength.DirectState задает текущее НДС по прочности, Calculation.Strength.Capacity — несущую способность, Calculation.Crack.Width — нормальные и продольные трещины, Calculation.Stability.Enabled — устойчивость и продольный изгиб.</t>
        </is>
      </c>
      <c r="C677" s="46"/>
      <c r="D677" s="46"/>
      <c r="E677" s="46"/>
      <c r="F677" s="46"/>
    </row>
    <row r="678" spans="1:6" ht="38.25" outlineLevel="1" x14ac:dyDescent="0.2">
      <c r="A678" s="51">
        <v>4</v>
      </c>
      <c r="B678" s="52" t="inlineStr">
        <is>
          <t>Если устойчивость не проходит, остальные запрошенные проверки продолжаются с исходными усилиями. Отказ устойчивости остается в общей сводке, даже если прочность или трещины прошли. При успешной проверке дальше используются усилия с учетом продольного изгиба.</t>
        </is>
      </c>
      <c r="C678" s="46"/>
      <c r="D678" s="46"/>
      <c r="E678" s="46"/>
      <c r="F678" s="46"/>
    </row>
    <row r="679" spans="1:6" ht="25.5" outlineLevel="1" x14ac:dyDescent="0.2">
      <c r="A679" s="51">
        <v>5</v>
      </c>
      <c r="B679" s="52" t="inlineStr">
        <is>
          <t>MaterialModel.Stability.ValueSet выбирает характеристики для устойчивости; нормативный вариант - ULS(I). Диаграммы этой проверке не назначаются.</t>
        </is>
      </c>
      <c r="C679" s="46"/>
      <c r="D679" s="46"/>
      <c r="E679" s="46"/>
      <c r="F679" s="46"/>
    </row>
    <row r="680" spans="1:6" ht="25.5" outlineLevel="1" x14ac:dyDescent="0.2">
      <c r="A680" s="51">
        <v>6</v>
      </c>
      <c r="B680" s="52" t="inlineStr">
        <is>
          <t>Для прочности настройка MaterialModel.Strength.ValueSet выбирает характеристики, MaterialModel.Strength.ConcreteDiagram и MaterialModel.Strength.SteelDiagram - диаграммы, MaterialModel.Strength.ConcreteTension - работу растянутого бетона.</t>
        </is>
      </c>
      <c r="C680" s="46"/>
      <c r="D680" s="46"/>
      <c r="E680" s="46"/>
      <c r="F680" s="46"/>
    </row>
    <row r="681" spans="1:6" ht="25.5" outlineLevel="1" x14ac:dyDescent="0.2">
      <c r="A681" s="51">
        <v>7</v>
      </c>
      <c r="B681" s="52" t="inlineStr">
        <is>
          <t>Для образования трещины эти четыре настройки начинаются с MaterialModel.CrackInitiation, для текущего НДС с трещинами - с MaterialModel.CrackedState. Полные ключи указаны в строках Config. При включенных трещинах обе модели обязательны.</t>
        </is>
      </c>
      <c r="C681" s="46"/>
      <c r="D681" s="46"/>
      <c r="E681" s="46"/>
      <c r="F681" s="46"/>
    </row>
    <row r="682" spans="1:6" ht="25.5" outlineLevel="1" x14ac:dyDescent="0.2">
      <c r="A682" s="51">
        <v>8</v>
      </c>
      <c r="B682" s="52" t="inlineStr">
        <is>
          <t>TwoLine означает двухлинейную диаграмму, ThreeLine — трехлинейную. Ignore исключает растянутую ветвь бетона, UseDiagram учитывает ее. Для трещин применяется SLS(II): образование проверяется с растянутым бетоном, текущее НДС — без него.</t>
        </is>
      </c>
      <c r="C682" s="46"/>
      <c r="D682" s="46"/>
      <c r="E682" s="46"/>
      <c r="F682" s="46"/>
    </row>
    <row r="683" spans="1:6" ht="38.25" outlineLevel="1" x14ac:dyDescent="0.2">
      <c r="A683" s="51">
        <v>9</v>
      </c>
      <c r="B683" s="52" t="inlineStr">
        <is>
          <t>Visualization.State выбирает состояние для схемы и AutoCAD: StrengthState - текущее по прочности; CapacityState - предельное; PreCrackState - перед образованием трещины; PostCrackState - сразу после; CrackedState - текущее с отключенным растянутым бетоном.</t>
        </is>
      </c>
      <c r="C683" s="46"/>
      <c r="D683" s="46"/>
      <c r="E683" s="46"/>
      <c r="F683" s="46"/>
    </row>
    <row r="684" spans="1:6" ht="38.25" outlineLevel="1" x14ac:dyDescent="0.2">
      <c r="A684" s="51">
        <v>10</v>
      </c>
      <c r="B684" s="52" t="inlineStr">
        <is>
          <t>Visualization.Quantity выбирает Stress - напряжения или Strain - деформации. Visualization.StressPrecision и Visualization.StrainPrecision задают число знаков после запятой в подписях, целое от 0 до 10. Они не округляют расчетные данные Results.</t>
        </is>
      </c>
      <c r="C684" s="46"/>
      <c r="D684" s="46"/>
      <c r="E684" s="46"/>
      <c r="F684" s="46"/>
    </row>
    <row r="685" spans="1:6" ht="38.25" outlineLevel="1" x14ac:dyDescent="0.2">
      <c r="A685" s="51">
        <v>11</v>
      </c>
      <c r="B685" s="52" t="inlineStr">
        <is>
          <t>Если выбранное состояние не получено, схема и экспорт сообщат причину, но не пересчитают его сами и не подменят другим. Без пригодной точки образования нет соответствующих PreCrackState/PostCrackState; текущее состояние рассчитывается независимо.</t>
        </is>
      </c>
      <c r="C685" s="46"/>
      <c r="D685" s="46"/>
      <c r="E685" s="46"/>
      <c r="F685" s="46"/>
    </row>
    <row r="686" spans="1:6" ht="25.5" outlineLevel="1" x14ac:dyDescent="0.2">
      <c r="A686" s="51">
        <v>12</v>
      </c>
      <c r="B686" s="52" t="inlineStr">
        <is>
          <t>Пустые и неизвестные активные настройки требуют исправления. Сообщение укажет профиль, точный ключ и текущую ячейку. Программа не выбирает модель вместо пользователя.</t>
        </is>
      </c>
      <c r="C686" s="46"/>
      <c r="D686" s="46"/>
      <c r="E686" s="46"/>
      <c r="F686" s="46"/>
    </row>
    <row r="687" spans="1:6" outlineLevel="1" x14ac:dyDescent="0.2">
      <c r="A687" s="46"/>
      <c r="B687" s="46"/>
      <c r="C687" s="46"/>
      <c r="D687" s="46"/>
      <c r="E687" s="46"/>
      <c r="F687" s="46"/>
    </row>
    <row r="688" spans="1:6" ht="12.75" customHeight="1" outlineLevel="1" x14ac:dyDescent="0.2">
      <c r="A688" s="77" t="inlineStr">
        <is>
          <t>Контрольные точки диаграмм</t>
        </is>
      </c>
      <c r="B688" s="77"/>
      <c r="C688" s="77"/>
      <c r="D688" s="77"/>
      <c r="E688" s="77"/>
      <c r="F688" s="77"/>
    </row>
    <row r="689" spans="1:6" ht="25.5" outlineLevel="1" x14ac:dyDescent="0.2">
      <c r="A689" s="51">
        <v>1</v>
      </c>
      <c r="B689" s="52" t="inlineStr">
        <is>
          <t>Таблицы на Config показывают точки двухлинейных TwoLine и трехлинейных ThreeLine диаграмм, полученные из введенных параметров бетона и арматуры. Соседние графики помогают проверить их форму.</t>
        </is>
      </c>
      <c r="C689" s="46"/>
      <c r="D689" s="46"/>
      <c r="E689" s="46"/>
      <c r="F689" s="46"/>
    </row>
    <row r="690" spans="1:6" ht="25.5" outlineLevel="1" x14ac:dyDescent="0.2">
      <c r="A690" s="51">
        <v>2</v>
      </c>
      <c r="B690" s="52" t="inlineStr">
        <is>
          <t>ε - относительная деформация, безразмерная; σ - напряжение в INPUT Stress. Единицу задает Config Units.Stress.Input. OUTPUT Stress не меняет эту контрольную таблицу.</t>
        </is>
      </c>
      <c r="C690" s="46"/>
      <c r="D690" s="46"/>
      <c r="E690" s="46"/>
      <c r="F690" s="46"/>
    </row>
    <row r="691" spans="1:6" ht="25.5" outlineLevel="1" x14ac:dyDescent="0.2">
      <c r="A691" s="51">
        <v>3</v>
      </c>
      <c r="B691" s="52" t="inlineStr">
        <is>
          <t>Расчет строит диаграммы по параметрам материалов, а не читает эти контрольные точки. Не редактируйте формулы таблицы: результаты от этого не изменятся, но контрольный график станет неверным.</t>
        </is>
      </c>
      <c r="C691" s="46"/>
      <c r="D691" s="46"/>
      <c r="E691" s="46"/>
      <c r="F691" s="46"/>
    </row>
    <row r="692" spans="1:6" ht="25.5" outlineLevel="1" x14ac:dyDescent="0.2">
      <c r="A692" s="51">
        <v>4</v>
      </c>
      <c r="B692" s="52" t="inlineStr">
        <is>
          <t>На графиках показаны диаграммы I группы предельных состояний. Материальные модели конкретного расчета выбирайте на Config в расчетных профилях.</t>
        </is>
      </c>
      <c r="C692" s="46"/>
      <c r="D692" s="46"/>
      <c r="E692" s="46"/>
      <c r="F692" s="46"/>
    </row>
    <row r="693" spans="1:6" outlineLevel="1" x14ac:dyDescent="0.2">
      <c r="A693" s="46"/>
      <c r="B693" s="46"/>
      <c r="C693" s="46"/>
      <c r="D693" s="46"/>
      <c r="E693" s="46"/>
      <c r="F693" s="46"/>
    </row>
    <row r="694" spans="1:6" ht="12.75" customHeight="1" outlineLevel="1" x14ac:dyDescent="0.2">
      <c r="A694" s="77" t="inlineStr">
        <is>
          <t>Настройки оформления схемы</t>
        </is>
      </c>
      <c r="B694" s="77"/>
      <c r="C694" s="77"/>
      <c r="D694" s="77"/>
      <c r="E694" s="77"/>
      <c r="F694" s="77"/>
    </row>
    <row r="695" spans="1:6" ht="38.25" outlineLevel="1" x14ac:dyDescent="0.2">
      <c r="A695" s="51">
        <v>1</v>
      </c>
      <c r="B695" s="52" t="inlineStr">
        <is>
          <t>Таблица «Настройки оформления схемы» на Config управляет размерами, подписями арматуры и толщиной границ сечения на Excel-схеме. Колонка арматуры соответствует ключам Plot.RebarLabels.*, колонка размеров - Plot.Dimensions.*. Звездочка означает имя строки: например, Enabled дает Plot.RebarLabels.Enabled или Plot.Dimensions.Enabled.</t>
        </is>
      </c>
      <c r="C695" s="46"/>
      <c r="D695" s="46"/>
      <c r="E695" s="46"/>
      <c r="F695" s="46"/>
    </row>
    <row r="696" spans="1:6" ht="25.5" outlineLevel="1" x14ac:dyDescent="0.2">
      <c r="A696" s="51">
        <v>2</v>
      </c>
      <c r="B696" s="52" t="inlineStr">
        <is>
          <t>В строке Enabled выберите Yes, чтобы показать соответствующие подписи, или No, чтобы скрыть их. При No остальные параметры этого столбца не используются. Эти настройки не меняют расчет и экспорт в AutoCAD.</t>
        </is>
      </c>
      <c r="C696" s="46"/>
      <c r="D696" s="46"/>
      <c r="E696" s="46"/>
      <c r="F696" s="46"/>
    </row>
    <row r="697" spans="1:6" ht="38.25" outlineLevel="1" x14ac:dyDescent="0.2">
      <c r="A697" s="51">
        <v>3</v>
      </c>
      <c r="B697" s="52" t="inlineStr">
        <is>
          <t>Offset — базовый отступ в мм от бетона до размерной линии или линии подписи арматуры. Для обеих групп он умножается на max(1; D/1000), где D — наибольший габарит сечения в мм. При D ≤ 1000 мм коэффициент равен 1. Placement выбирает сторону подписи арматуры или текста размера.</t>
        </is>
      </c>
      <c r="C697" s="46"/>
      <c r="D697" s="46"/>
      <c r="E697" s="46"/>
      <c r="F697" s="46"/>
    </row>
    <row r="698" spans="1:6" ht="38.25" outlineLevel="1" x14ac:dyDescent="0.2">
      <c r="A698" s="51">
        <v>4</v>
      </c>
      <c r="B698" s="52" t="inlineStr">
        <is>
          <t>TextUnits выбирает pt - пункты Excel или mm - миллиметры сечения. TextHeight задает высоту текста, TextGap - зазор между текстом и линией в выбранных единицах. При pt размер шрифта почти не зависит от масштаба схемы; при mm он меняется вместе с геометрией.</t>
        </is>
      </c>
      <c r="C698" s="46"/>
      <c r="D698" s="46"/>
      <c r="E698" s="46"/>
      <c r="F698" s="46"/>
    </row>
    <row r="699" spans="1:6" ht="38.25" outlineLevel="1" x14ac:dyDescent="0.2">
      <c r="A699" s="51">
        <v>5</v>
      </c>
      <c r="B699" s="52" t="inlineStr">
        <is>
          <t>LineWeight - толщина основной линии в пунктах. Plot.RebarLabels.LineEnabled оставляет или убирает короткую линию рядом с подписью. Plot.Dimensions.ExtensionLineWeight задает толщину выносных линий, Plot.Dimensions.ArrowType и Plot.Dimensions.ArrowSize - вид и размер стрелок.</t>
        </is>
      </c>
      <c r="C699" s="46"/>
      <c r="D699" s="46"/>
      <c r="E699" s="46"/>
      <c r="F699" s="46"/>
    </row>
    <row r="700" spans="1:6" ht="25.5" outlineLevel="1" x14ac:dyDescent="0.2">
      <c r="A700" s="51">
        <v>6</v>
      </c>
      <c r="B700" s="52" t="inlineStr">
        <is>
          <t>Color задает цвет текста и основной линии; Plot.Dimensions.ExtensionLineColor - цвет выносных линий. Формат RGB: три целых компонента 0...255.</t>
        </is>
      </c>
      <c r="C700" s="46"/>
      <c r="D700" s="46"/>
      <c r="E700" s="46"/>
      <c r="F700" s="46"/>
    </row>
    <row r="701" spans="1:6" ht="25.5" outlineLevel="1" x14ac:dyDescent="0.2">
      <c r="A701" s="51">
        <v>7</v>
      </c>
      <c r="B701" s="52" t="inlineStr">
        <is>
          <t>Включенные подписи требуют корректных применимых настроек: TextHeight и LineWeight больше нуля, Offset и TextGap неотрицательны. Сообщение об ошибке указывает ячейку Config, которую нужно исправить.</t>
        </is>
      </c>
      <c r="C701" s="46"/>
      <c r="D701" s="46"/>
      <c r="E701" s="46"/>
      <c r="F701" s="46"/>
    </row>
    <row r="702" spans="1:6" outlineLevel="1" x14ac:dyDescent="0.2">
      <c r="A702" s="46"/>
      <c r="B702" s="46"/>
      <c r="C702" s="46"/>
      <c r="D702" s="46"/>
      <c r="E702" s="46"/>
      <c r="F702" s="46"/>
    </row>
    <row r="703" spans="1:6" ht="12.75" customHeight="1" outlineLevel="1" x14ac:dyDescent="0.2">
      <c r="A703" s="77" t="inlineStr">
        <is>
          <t>Как задать сечение и армирование</t>
        </is>
      </c>
      <c r="B703" s="77"/>
      <c r="C703" s="77"/>
      <c r="D703" s="77"/>
      <c r="E703" s="77"/>
      <c r="F703" s="77"/>
    </row>
    <row r="704" spans="1:6" ht="51" outlineLevel="1" x14ac:dyDescent="0.2">
      <c r="A704" s="51">
        <v>1</v>
      </c>
      <c r="B704" s="52" t="inlineStr">
        <is>
          <t>На листе Config выберите Geometry.Source = Generated и нужный тип Geometry.Type. Затем заполните его таблицу на листе «Сечения». В блоке General задаются размеры бетона, в блоке Main — основные ряды арматуры по сторонам, в блоке Extra — второй и третий ряды арматуры. Длины вводятся в единицах INPUT Length. Оранжевым выделены доступные поля ввода, в том числе необязательные.</t>
        </is>
      </c>
      <c r="C704" s="46"/>
      <c r="D704" s="46"/>
      <c r="E704" s="46"/>
      <c r="F704" s="46"/>
    </row>
    <row r="705" spans="1:6" ht="51" outlineLevel="1" x14ac:dyDescent="0.2">
      <c r="A705" s="51">
        <v>2</v>
      </c>
      <c r="B705" s="52" t="inlineStr">
        <is>
          <t>В блоке Main задайте диаметр стержней d и их количество n для каждой нужной стороны. Если любое из этих полей оставить пустым или указать 0, основной ряд арматуры и связанные с ним дополнительные ряды не создаются. Количество стержней n у отверстия HollowRectangle вводить не нужно: оно определяется проекцией наружного ряда. Противоположные стороны настраиваются независимо.</t>
        </is>
      </c>
      <c r="C705" s="46"/>
      <c r="D705" s="46"/>
      <c r="E705" s="46"/>
      <c r="F705" s="46"/>
    </row>
    <row r="706" spans="1:6" ht="51" outlineLevel="1" x14ac:dyDescent="0.2">
      <c r="A706" s="51">
        <v>3</v>
      </c>
      <c r="B706" s="52" t="inlineStr">
        <is>
          <t>Для включённого ряда арматуры заполните поле «До оси» (as): это расстояние от границы бетона до центров стержней, которое должно быть больше половины диаметра d. В полях «Отступ начала» (s0) и «Отступ конца» (s1) задайте отступы вдоль линии раскладки арматуры; если отступ не нужен, укажите 0. Количество стержней должно быть целым положительным числом, для круга — не меньше 2. Направления раскладки указаны в справке соответствующего типа сечения.</t>
        </is>
      </c>
      <c r="C706" s="46"/>
      <c r="D706" s="46"/>
      <c r="E706" s="46"/>
      <c r="F706" s="46"/>
    </row>
    <row r="707" spans="1:6" ht="63.75" outlineLevel="1" x14ac:dyDescent="0.2">
      <c r="A707" s="51">
        <v>4</v>
      </c>
      <c r="B707" s="52" t="inlineStr">
        <is>
          <t>Дополнительные ряды арматуры задаются в блоке Extra таблицы. Пустое поле «Диаметр 2» (d2) или «Диаметр 3» (d3), а также значение 0 отключают соответствующий ряд арматуры. Если диаметр задан, выберите привязку и положение этого ряда. EachBar создаёт стержни у каждого стержня основного ряда, EverySecondBar — у первого, третьего и следующих нечётных. Оба дополнительных ряда связаны с основным, поэтому третий ряд можно включить без второго. Настройки отключённого ряда не используются.</t>
        </is>
      </c>
      <c r="C707" s="46"/>
      <c r="D707" s="46"/>
      <c r="E707" s="46"/>
      <c r="F707" s="46"/>
    </row>
    <row r="708" spans="1:6" ht="51" outlineLevel="1" x14ac:dyDescent="0.2">
      <c r="A708" s="51">
        <v>5</v>
      </c>
      <c r="B708" s="52" t="inlineStr">
        <is>
          <t>Поля «Смещение 2» (a2) и «Смещение 3» (a3) задают расстояния от основного ряда арматуры до базовых линий дополнительных рядов. Смещение направлено поперёк линии раскладки в бетон: у наружной границы — внутрь сечения, у отверстия — от пустоты в бетон. Пустое поле означает 0. Оба расстояния отсчитываются от основного ряда независимо: например, 100 и 200 не складываются друг с другом.</t>
        </is>
      </c>
      <c r="C708" s="46"/>
      <c r="D708" s="46"/>
      <c r="E708" s="46"/>
      <c r="F708" s="46"/>
    </row>
    <row r="709" spans="1:6" ht="63.75" outlineLevel="1" x14ac:dyDescent="0.2">
      <c r="A709" s="51">
        <v>6</v>
      </c>
      <c r="B709" s="52" t="inlineStr">
        <is>
          <t>При одинаковом базовом смещении стержни дополнительных рядов располагаются рядом друг с другом. Положение Stacked размещает их вглубь бетона, а SideBySide — вдоль линии раскладки арматуры. При нулевом смещении к этой группе относится и основной стержень; при положительном смещении группа начинается с первого включённого дополнительного ряда. К сумме радиусов соседних стержней добавлены 2,5 мм на выступы арматуры периодического профиля. Расчётные диаметры и площади стержней при этом не меняются.</t>
        </is>
      </c>
      <c r="C709" s="46"/>
      <c r="D709" s="46"/>
      <c r="E709" s="46"/>
      <c r="F709" s="46"/>
    </row>
    <row r="710" spans="1:6" ht="63.75" outlineLevel="1" x14ac:dyDescent="0.2">
      <c r="A710" s="51">
        <v>7</v>
      </c>
      <c r="B710" s="52" t="inlineStr">
        <is>
          <t>При смещении проверяется весь контур сечения. Если скругление исчезло, соседние участки соединяются без этой дуги. Стержни, которые не попали на допустимую смещённую линию, не добавляются; программа сообщает об этом предупреждением. Если стержни смещённых рядов соседних сторон пересеклись, остаётся первый добавленный стержень, также с предупреждением. Остальные недопустимые пересечения требуют исправления. В подписях арматуры учитываются только фактически добавленные стержни.</t>
        </is>
      </c>
      <c r="C710" s="46"/>
      <c r="D710" s="46"/>
      <c r="E710" s="46"/>
      <c r="F710" s="46"/>
    </row>
    <row r="711" spans="1:6" ht="51" outlineLevel="1" x14ac:dyDescent="0.2">
      <c r="A711" s="51">
        <v>8</v>
      </c>
      <c r="B711" s="52" t="inlineStr">
        <is>
          <t>Нажмите «Сформировать сечение»: геометрия сохранится в Results, а при Plot.Enabled = Yes обновится схема. Проверьте схему и предупреждения, затем нажмите «Выполнить расчёт». После изменения размеров, армирования или сетки сформируйте сечение заново: сами правки входной таблицы не заменяют сохранённую геометрию. В обязательных числовых полях укажите допустимый ноль явно, если величина отсутствует.</t>
        </is>
      </c>
      <c r="C711" s="46"/>
      <c r="D711" s="46"/>
      <c r="E711" s="46"/>
      <c r="F711" s="46"/>
    </row>
    <row r="712" spans="1:6" outlineLevel="1" x14ac:dyDescent="0.2">
      <c r="A712" s="46"/>
      <c r="B712" s="46"/>
      <c r="C712" s="46"/>
      <c r="D712" s="46"/>
      <c r="E712" s="46"/>
      <c r="F712" s="46"/>
    </row>
    <row r="713" spans="1:6" ht="12.75" customHeight="1" outlineLevel="1" x14ac:dyDescent="0.2">
      <c r="A713" s="77" t="inlineStr">
        <is>
          <t>Круглое сечение</t>
        </is>
      </c>
      <c r="B713" s="77"/>
      <c r="C713" s="77"/>
      <c r="D713" s="77"/>
      <c r="E713" s="77"/>
      <c r="F713" s="77"/>
    </row>
    <row r="714" spans="1:6" ht="38.25" outlineLevel="1" x14ac:dyDescent="0.2">
      <c r="A714" s="51">
        <v>1</v>
      </c>
      <c r="B714" s="52" t="inlineStr">
        <is>
          <t>Для круглого сечения выберите Geometry.Type = Circle. В блоке General таблицы укажите наружный диаметр бетонного сечения D, который должен быть больше 0. В блоках Main и Extra используется одна строка Circle для раскладки арматуры по всей окружности. Отдельные стороны для круга не задаются.</t>
        </is>
      </c>
      <c r="C714" s="46"/>
      <c r="D714" s="46"/>
      <c r="E714" s="46"/>
      <c r="F714" s="46"/>
    </row>
    <row r="715" spans="1:6" ht="51" outlineLevel="1" x14ac:dyDescent="0.2">
      <c r="A715" s="51">
        <v>2</v>
      </c>
      <c r="B715" s="52" t="inlineStr">
        <is>
          <t>Если нужен основной ряд арматуры, в блоке Main задайте диаметр стержней d больше 0 и их целое количество n не меньше 2. Расстояние до оси as должно быть больше d/2 и меньше D/2. В полях концевых отступов s0 и s1 укажите неотрицательные значения. Если арматура не нужна, оставьте поле d или n пустым либо укажите 0; расстояние as и концевые отступы тогда не используются.</t>
        </is>
      </c>
      <c r="C715" s="46"/>
      <c r="D715" s="46"/>
      <c r="E715" s="46"/>
      <c r="F715" s="46"/>
    </row>
    <row r="716" spans="1:6" ht="25.5" outlineLevel="1" x14ac:dyDescent="0.2">
      <c r="A716" s="51">
        <v>3</v>
      </c>
      <c r="B716" s="52" t="inlineStr">
        <is>
          <t>Раскладка арматуры начинается над центром бетонного сечения, на «12 часах», и идёт по часовой стрелке. При s0 = s1 = 0 стержни равномерно распределяются по полной окружности без повторения начальной точки.</t>
        </is>
      </c>
      <c r="C716" s="46"/>
      <c r="D716" s="46"/>
      <c r="E716" s="46"/>
      <c r="F716" s="46"/>
    </row>
    <row r="717" spans="1:6" ht="38.25" outlineLevel="1" x14ac:dyDescent="0.2">
      <c r="A717" s="51">
        <v>4</v>
      </c>
      <c r="B717" s="52" t="inlineStr">
        <is>
          <t>Если s0 или s1 больше 0, стержни располагаются по оставшейся дуге, включая оба её конца. Оба отступа отмеряются вдоль окружности центров стержней; их сумма должна быть меньше π·(D − 2as). Чтобы использовать полную окружность, оставьте оба отступа равными 0.</t>
        </is>
      </c>
      <c r="C717" s="46"/>
      <c r="D717" s="46"/>
      <c r="E717" s="46"/>
      <c r="F717" s="46"/>
    </row>
    <row r="718" spans="1:6" ht="38.25" outlineLevel="1" x14ac:dyDescent="0.2">
      <c r="A718" s="51">
        <v>5</v>
      </c>
      <c r="B718" s="52" t="inlineStr">
        <is>
          <t>Дополнительные ряды арматуры задаются в блоке Extra таблицы, также в строке Circle. Отдельное количество стержней для них не указывается. Положение Stacked направлено к центру бетонного сечения, а SideBySide — по касательной в направлении обхода окружности. Одна подпись арматуры показывает суммарное количество стержней каждого диаметра во всех рядах.</t>
        </is>
      </c>
      <c r="C718" s="46"/>
      <c r="D718" s="46"/>
      <c r="E718" s="46"/>
      <c r="F718" s="46"/>
    </row>
    <row r="719" spans="1:6" ht="15" outlineLevel="1" x14ac:dyDescent="0.2">
      <c r="A719" s="51">
        <v>6</v>
      </c>
      <c r="B719" s="53" t="inlineStr">
        <is>
          <t>Подробнее: общие правила заполнения Main/Extra и формирования сечения.</t>
        </is>
      </c>
      <c r="C719" s="46"/>
      <c r="D719" s="46"/>
      <c r="E719" s="46"/>
      <c r="F719" s="46"/>
    </row>
    <row r="720" spans="1:6" outlineLevel="1" x14ac:dyDescent="0.2">
      <c r="A720" s="46"/>
      <c r="B720" s="46"/>
      <c r="C720" s="46"/>
      <c r="D720" s="46"/>
      <c r="E720" s="46"/>
      <c r="F720" s="46"/>
    </row>
    <row r="721" spans="1:6" ht="12.75" customHeight="1" outlineLevel="1" x14ac:dyDescent="0.2">
      <c r="A721" s="77" t="inlineStr">
        <is>
          <t>Клиновидное сечение</t>
        </is>
      </c>
      <c r="B721" s="77"/>
      <c r="C721" s="77"/>
      <c r="D721" s="77"/>
      <c r="E721" s="77"/>
      <c r="F721" s="77"/>
    </row>
    <row r="722" spans="1:6" ht="51" outlineLevel="1" x14ac:dyDescent="0.2">
      <c r="A722" s="51">
        <v>1</v>
      </c>
      <c r="B722" s="52" t="inlineStr">
        <is>
          <t>Для клиновидного сечения выберите Geometry.Type = PointedSection. В блоке General таблицы задайте ширину прямой базы B и высоту H больше 0. Для левой стороны Left и правой стороны Right отдельно укажите вынос боковой вершины W и радиус R1 на переходе от верхней и нижней граней к боковой стороне. Значения W и радиусов не могут быть отрицательными; 0 означает отсутствие выноса или скругления.</t>
        </is>
      </c>
      <c r="C722" s="46"/>
      <c r="D722" s="46"/>
      <c r="E722" s="46"/>
      <c r="F722" s="46"/>
    </row>
    <row r="723" spans="1:6" ht="38.25" outlineLevel="1" x14ac:dyDescent="0.2">
      <c r="A723" s="51">
        <v>2</v>
      </c>
      <c r="B723" s="52" t="inlineStr">
        <is>
          <t>При W = 0 боковая сторона остаётся вертикальной. Радиус R2 этой стороны не используется, поэтому его поле можно оставить пустым. При W &gt; 0 сторона образует выступ из двух наклонных граней, и для его вершины нужно задать радиус R2. Значение R2 = 0 оставляет вершину острой. Левая и правая стороны могут иметь разные параметры.</t>
        </is>
      </c>
      <c r="C723" s="46"/>
      <c r="D723" s="46"/>
      <c r="E723" s="46"/>
      <c r="F723" s="46"/>
    </row>
    <row r="724" spans="1:6" ht="51" outlineLevel="1" x14ac:dyDescent="0.2">
      <c r="A724" s="51">
        <v>3</v>
      </c>
      <c r="B724" s="52" t="inlineStr">
        <is>
          <t>В блоках Main и Extra таблицы строки Top и Bottom задают верхний и нижний ряды арматуры, а Left и Right — ряды по боковым сторонам. Верхний и нижний ряды идут слева направо, оба боковых — сверху вниз. Сверху и снизу арматура располагается на прямом участке между скруглениями, сбоку — по всей боковой линии с её дугами. Отступы s0 и s1 отсчитываются вдоль соответствующей линии раскладки арматуры.</t>
        </is>
      </c>
      <c r="C724" s="46"/>
      <c r="D724" s="46"/>
      <c r="E724" s="46"/>
      <c r="F724" s="46"/>
    </row>
    <row r="725" spans="1:6" ht="51" outlineLevel="1" x14ac:dyDescent="0.2">
      <c r="A725" s="51">
        <v>4</v>
      </c>
      <c r="B725" s="52" t="inlineStr">
        <is>
          <t>Если скругления не помещаются при заданных ширине B, высоте H и выносе W, уменьшите радиусы или увеличьте размеры сечения. Если исчез прямой участок для включённого верхнего или нижнего ряда арматуры, измените радиусы либо отключите этот ряд, указав диаметр d или количество стержней n равным 0. При W = 0 и исчезнувшей вертикальной прямой боковой ряд арматуры может идти по оставшимся дугам.</t>
        </is>
      </c>
      <c r="C725" s="46"/>
      <c r="D725" s="46"/>
      <c r="E725" s="46"/>
      <c r="F725" s="46"/>
    </row>
    <row r="726" spans="1:6" ht="15" outlineLevel="1" x14ac:dyDescent="0.2">
      <c r="A726" s="51">
        <v>5</v>
      </c>
      <c r="B726" s="53" t="inlineStr">
        <is>
          <t>Подробнее: общие правила заполнения Main/Extra и формирования сечения.</t>
        </is>
      </c>
      <c r="C726" s="46"/>
      <c r="D726" s="46"/>
      <c r="E726" s="46"/>
      <c r="F726" s="46"/>
    </row>
    <row r="727" spans="1:6" outlineLevel="1" x14ac:dyDescent="0.2">
      <c r="A727" s="46"/>
      <c r="B727" s="46"/>
      <c r="C727" s="46"/>
      <c r="D727" s="46"/>
      <c r="E727" s="46"/>
      <c r="F727" s="46"/>
    </row>
    <row r="728" spans="1:6" ht="12.75" customHeight="1" outlineLevel="1" x14ac:dyDescent="0.2">
      <c r="A728" s="77" t="inlineStr">
        <is>
          <t>Пустотелый прямоугольник</t>
        </is>
      </c>
      <c r="B728" s="77"/>
      <c r="C728" s="77"/>
      <c r="D728" s="77"/>
      <c r="E728" s="77"/>
      <c r="F728" s="77"/>
    </row>
    <row r="729" spans="1:6" ht="51" outlineLevel="1" x14ac:dyDescent="0.2">
      <c r="A729" s="51">
        <v>1</v>
      </c>
      <c r="B729" s="52" t="inlineStr">
        <is>
          <t>Для пустотелого прямоугольника выберите Geometry.Type = HollowRectangle. В блоке General таблицы задайте наружные ширину B и высоту H, а также ширину Bo и высоту Ho отверстия. Все четыре размера должны быть больше 0. Затем укажите радиусы углов R и Ro и смещения центра отверстия Xo вправо и Yo вверх. Если скругление или смещение не нужно, укажите 0. Отверстие должно целиком помещаться внутри наружного контура.</t>
        </is>
      </c>
      <c r="C729" s="46"/>
      <c r="D729" s="46"/>
      <c r="E729" s="46"/>
      <c r="F729" s="46"/>
    </row>
    <row r="730" spans="1:6" ht="51" outlineLevel="1" x14ac:dyDescent="0.2">
      <c r="A730" s="51">
        <v>2</v>
      </c>
      <c r="B730" s="52" t="inlineStr">
        <is>
          <t>В блоке Main таблицы строки Top, Bottom, Left и Right задают наружные ряды арматуры. Для каждого ряда укажите расстояние as, диаметр d, количество стержней n и концевые отступы s0 и s1. Строки OpeningTop, OpeningBottom, OpeningLeft и OpeningRight задают арматуру по соответствующим сторонам отверстия. Горизонтальные линии раскладки идут слева направо, вертикальные — снизу вверх. По этим направлениям отсчитываются отступы s0 и s1.</t>
        </is>
      </c>
      <c r="C730" s="46"/>
      <c r="D730" s="46"/>
      <c r="E730" s="46"/>
      <c r="F730" s="46"/>
    </row>
    <row r="731" spans="1:6" ht="51" outlineLevel="1" x14ac:dyDescent="0.2">
      <c r="A731" s="51">
        <v>3</v>
      </c>
      <c r="B731" s="52" t="inlineStr">
        <is>
          <t>Количество стержней n у отверстия вводить не нужно: в таблице стоит прочерк, а положения стержней получаются проекцией основного наружного ряда на линию раскладки у отверстия. Если проекция не попала на рабочую длину этой линии, стержень не добавляется. Для включённого ряда арматуры у отверстия задайте собственные d, as, s0 и s1. Без соответствующего наружного ряда он не создаётся. Пустое поле диаметра d или значение 0 отключает этот ряд арматуры.</t>
        </is>
      </c>
      <c r="C731" s="46"/>
      <c r="D731" s="46"/>
      <c r="E731" s="46"/>
      <c r="F731" s="46"/>
    </row>
    <row r="732" spans="1:6" ht="63.75" outlineLevel="1" x14ac:dyDescent="0.2">
      <c r="A732" s="51">
        <v>4</v>
      </c>
      <c r="B732" s="52" t="inlineStr">
        <is>
          <t>Расстояние до оси as нужно указать для всех четырёх сторон отверстия, даже если их ряды арматуры выключены: эти значения ограничивают линии раскладки у отверстия. Расстояния не могут быть отрицательными, а для включённого ряда as должно быть больше d/2. Дополнительные ряды арматуры необязательны и задаются в блоке Extra отдельно для наружных сторон и сторон отверстия. Если боковая прямая исчезла при включённой арматуре, уменьшите радиус или отступ либо отключите этот боковой ряд арматуры.</t>
        </is>
      </c>
      <c r="C732" s="46"/>
      <c r="D732" s="46"/>
      <c r="E732" s="46"/>
      <c r="F732" s="46"/>
    </row>
    <row r="733" spans="1:6" ht="15" outlineLevel="1" x14ac:dyDescent="0.2">
      <c r="A733" s="51">
        <v>5</v>
      </c>
      <c r="B733" s="53" t="inlineStr">
        <is>
          <t>Подробнее: общие правила заполнения Main/Extra и формирования сечения.</t>
        </is>
      </c>
      <c r="C733" s="46"/>
      <c r="D733" s="46"/>
      <c r="E733" s="46"/>
      <c r="F733" s="46"/>
    </row>
    <row r="734" spans="1:6" outlineLevel="1" x14ac:dyDescent="0.2">
      <c r="A734" s="46"/>
      <c r="B734" s="46"/>
      <c r="C734" s="46"/>
      <c r="D734" s="46"/>
      <c r="E734" s="46"/>
      <c r="F734" s="46"/>
    </row>
    <row r="735" spans="1:6" ht="12.75" customHeight="1" outlineLevel="1" x14ac:dyDescent="0.2">
      <c r="A735" s="77" t="inlineStr">
        <is>
          <t>Набор прямоугольников (Г-сечение)</t>
        </is>
      </c>
      <c r="B735" s="77"/>
      <c r="C735" s="77"/>
      <c r="D735" s="77"/>
      <c r="E735" s="77"/>
      <c r="F735" s="77"/>
    </row>
    <row r="736" spans="1:6" ht="38.25" outlineLevel="1" x14ac:dyDescent="0.2">
      <c r="A736" s="51">
        <v>1</v>
      </c>
      <c r="B736" s="52" t="inlineStr">
        <is>
          <t>Для сечения из прямоугольников выберите Geometry.Type = Rectangles. В блоке General таблицы настройка Shape определяет форму: OneRect создаёт один прямоугольник, TwoRect — два смежных прямоугольника. Задайте высоту H1 и ширину B1 первого прямоугольника больше 0. В варианте TwoRect первый прямоугольник находится над вторым.</t>
        </is>
      </c>
      <c r="C736" s="46"/>
      <c r="D736" s="46"/>
      <c r="E736" s="46"/>
      <c r="F736" s="46"/>
    </row>
    <row r="737" spans="1:6" ht="38.25" outlineLevel="1" x14ac:dyDescent="0.2">
      <c r="A737" s="51">
        <v>2</v>
      </c>
      <c r="B737" s="52" t="inlineStr">
        <is>
          <t>Для варианта TwoRect также задайте положительные высоту H2 и ширину B2 второго прямоугольника. Параметр XOffset смещает левый край верхнего прямоугольника вправо относительно левого края нижнего. При 0 левые края совпадают, отрицательное значение смещает верхний прямоугольник влево. По ширине прямоугольники должны иметь общий участок: −B1 &lt; XOffset &lt; B2.</t>
        </is>
      </c>
      <c r="C737" s="46"/>
      <c r="D737" s="46"/>
      <c r="E737" s="46"/>
      <c r="F737" s="46"/>
    </row>
    <row r="738" spans="1:6" ht="25.5" outlineLevel="1" x14ac:dyDescent="0.2">
      <c r="A738" s="51">
        <v>3</v>
      </c>
      <c r="B738" s="52" t="inlineStr">
        <is>
          <t>Для варианта OneRect используются только размеры H1 и B1 и строки армирования R1. Размеры H2 и B2, смещение XOffset и все поля строк R2 в блоках Main и Extra не используются, поэтому их можно оставить пустыми.</t>
        </is>
      </c>
      <c r="C738" s="46"/>
      <c r="D738" s="46"/>
      <c r="E738" s="46"/>
      <c r="F738" s="46"/>
    </row>
    <row r="739" spans="1:6" ht="38.25" outlineLevel="1" x14ac:dyDescent="0.2">
      <c r="A739" s="51">
        <v>4</v>
      </c>
      <c r="B739" s="52" t="inlineStr">
        <is>
          <t>В блоках Main и Extra таблицы строки R1.Top, R1.Bottom, R1.Left и R1.Right задают арматуру по сторонам первого прямоугольника; такие же строки с началом R2 относятся ко второму. Верхние ряды арматуры идут слева направо, нижние — справа налево, левые — снизу вверх, правые — сверху вниз. Отступы s0 и s1 отмеряются от концов полной линии соответствующей грани.</t>
        </is>
      </c>
      <c r="C739" s="46"/>
      <c r="D739" s="46"/>
      <c r="E739" s="46"/>
      <c r="F739" s="46"/>
    </row>
    <row r="740" spans="1:6" ht="38.25" outlineLevel="1" x14ac:dyDescent="0.2">
      <c r="A740" s="51">
        <v>5</v>
      </c>
      <c r="B740" s="52" t="inlineStr">
        <is>
          <t>Арматуру для каждой строки таблицы задайте отдельно. На общей границе двух прямоугольников ряд арматуры не отключается автоматически. Если он не нужен, укажите для него диаметр d или количество стержней n равным 0. Дополнительные ряды арматуры необязательны; отдельное количество стержней для них не задаётся.</t>
        </is>
      </c>
      <c r="C740" s="46"/>
      <c r="D740" s="46"/>
      <c r="E740" s="46"/>
      <c r="F740" s="46"/>
    </row>
    <row r="741" spans="1:6" ht="15" outlineLevel="1" x14ac:dyDescent="0.2">
      <c r="A741" s="51">
        <v>6</v>
      </c>
      <c r="B741" s="53" t="inlineStr">
        <is>
          <t>Подробнее: общие правила заполнения Main/Extra и формирования сечения.</t>
        </is>
      </c>
      <c r="C741" s="46"/>
      <c r="D741" s="46"/>
      <c r="E741" s="46"/>
      <c r="F741" s="46"/>
    </row>
    <row r="742" spans="1:6" outlineLevel="1" x14ac:dyDescent="0.2">
      <c r="A742" s="46"/>
      <c r="B742" s="46"/>
      <c r="C742" s="46"/>
      <c r="D742" s="46"/>
      <c r="E742" s="46"/>
      <c r="F742" s="46"/>
    </row>
    <row r="743" spans="1:6" ht="12.75" customHeight="1" outlineLevel="1" x14ac:dyDescent="0.2">
      <c r="A743" s="77" t="inlineStr">
        <is>
          <t>General.ExecutionReportEnabled</t>
        </is>
      </c>
      <c r="B743" s="77"/>
      <c r="C743" s="77"/>
      <c r="D743" s="77"/>
      <c r="E743" s="77"/>
      <c r="F743" s="77"/>
    </row>
    <row r="744" spans="1:6" outlineLevel="1" x14ac:dyDescent="0.2">
      <c r="A744" s="51">
        <v>1</v>
      </c>
      <c r="B744" s="52" t="inlineStr">
        <is>
          <t>Yes включает подробную диагностику выполнения расчета.</t>
        </is>
      </c>
      <c r="C744" s="46"/>
      <c r="D744" s="46"/>
      <c r="E744" s="46"/>
      <c r="F744" s="46"/>
    </row>
    <row r="745" spans="1:6" outlineLevel="1" x14ac:dyDescent="0.2">
      <c r="A745" s="51">
        <v>2</v>
      </c>
      <c r="B745" s="52" t="inlineStr">
        <is>
          <t>Подробная диагностика обновляется при каждом запуске.</t>
        </is>
      </c>
      <c r="C745" s="46"/>
      <c r="D745" s="46"/>
      <c r="E745" s="46"/>
      <c r="F745" s="46"/>
    </row>
    <row r="746" spans="1:6" ht="25.5" outlineLevel="1" x14ac:dyDescent="0.2">
      <c r="A746" s="51">
        <v>3</v>
      </c>
      <c r="B746" s="52" t="inlineStr">
        <is>
          <t>В отчет попадают основные шаги запуска: чтение настроек, построение геометрии, расчет сочетаний, запись Results и обновление схемы.</t>
        </is>
      </c>
      <c r="C746" s="46"/>
      <c r="D746" s="46"/>
      <c r="E746" s="46"/>
      <c r="F746" s="46"/>
    </row>
    <row r="747" spans="1:6" ht="25.5" outlineLevel="1" x14ac:dyDescent="0.2">
      <c r="A747" s="51">
        <v>4</v>
      </c>
      <c r="B747" s="52" t="inlineStr">
        <is>
          <t>Для каждого сочетания дополнительно выводятся подробности численного поиска. Объем диагностической информации увеличивается при большом числе сочетаний или долгом поиске решения.</t>
        </is>
      </c>
      <c r="C747" s="46"/>
      <c r="D747" s="46"/>
      <c r="E747" s="46"/>
      <c r="F747" s="46"/>
    </row>
    <row r="748" spans="1:6" outlineLevel="1" x14ac:dyDescent="0.2">
      <c r="A748" s="51">
        <v>5</v>
      </c>
      <c r="B748" s="52" t="inlineStr">
        <is>
          <t>No отключает подробную диагностику. Расчетная логика и результаты при этом не меняются.</t>
        </is>
      </c>
      <c r="C748" s="46"/>
      <c r="D748" s="46"/>
      <c r="E748" s="46"/>
      <c r="F748" s="46"/>
    </row>
    <row r="749" spans="1:6" ht="25.5" outlineLevel="1" x14ac:dyDescent="0.2">
      <c r="A749" s="51">
        <v>6</v>
      </c>
      <c r="B749" s="52" t="inlineStr">
        <is>
          <t>Выберите Yes или No. Если строка настройки потеряна, значение пустое, не распознано или формула содержит ошибку, запуск возвращает ошибку Config с местом и способом исправления; отсутствие отчета молча не подставляется.</t>
        </is>
      </c>
      <c r="C749" s="46"/>
      <c r="D749" s="46"/>
      <c r="E749" s="46"/>
      <c r="F749" s="46"/>
    </row>
    <row r="750" spans="1:6" outlineLevel="1" x14ac:dyDescent="0.2">
      <c r="A750" s="46"/>
      <c r="B750" s="46"/>
      <c r="C750" s="46"/>
      <c r="D750" s="46"/>
      <c r="E750" s="46"/>
      <c r="F750" s="46"/>
    </row>
    <row r="751" spans="1:6" ht="12.75" customHeight="1" outlineLevel="1" x14ac:dyDescent="0.2">
      <c r="A751" s="77" t="inlineStr">
        <is>
          <t>General.NonCriticalMessagesEnabled</t>
        </is>
      </c>
      <c r="B751" s="77"/>
      <c r="C751" s="77"/>
      <c r="D751" s="77"/>
      <c r="E751" s="77"/>
      <c r="F751" s="77"/>
    </row>
    <row r="752" spans="1:6" ht="25.5" outlineLevel="1" x14ac:dyDescent="0.2">
      <c r="A752" s="51">
        <v>1</v>
      </c>
      <c r="B752" s="52" t="inlineStr">
        <is>
          <t>Yes показывает обычные информационные окна после успешных действий: расчет выполнен, схема обновлена, геометрия импортирована, экспорт в AutoCAD завершен.</t>
        </is>
      </c>
      <c r="C752" s="46"/>
      <c r="D752" s="46"/>
      <c r="E752" s="46"/>
      <c r="F752" s="46"/>
    </row>
    <row r="753" spans="1:6" outlineLevel="1" x14ac:dyDescent="0.2">
      <c r="A753" s="51">
        <v>2</v>
      </c>
      <c r="B753" s="52" t="inlineStr">
        <is>
          <t>No отключает информационные окна успешного завершения действий.</t>
        </is>
      </c>
      <c r="C753" s="46"/>
      <c r="D753" s="46"/>
      <c r="E753" s="46"/>
      <c r="F753" s="46"/>
    </row>
    <row r="754" spans="1:6" outlineLevel="1" x14ac:dyDescent="0.2">
      <c r="A754" s="51">
        <v>3</v>
      </c>
      <c r="B754" s="52" t="inlineStr">
        <is>
          <t>Ошибки, предупреждения и сообщения о невыполненном действии выводятся независимо от этой настройки.</t>
        </is>
      </c>
      <c r="C754" s="46"/>
      <c r="D754" s="46"/>
      <c r="E754" s="46"/>
      <c r="F754" s="46"/>
    </row>
    <row r="755" spans="1:6" ht="38.25" outlineLevel="1" x14ac:dyDescent="0.2">
      <c r="A755" s="51">
        <v>4</v>
      </c>
      <c r="B755" s="52" t="inlineStr">
        <is>
          <t>Выберите Yes или No. Кнопки проверяют эту настройку до расчета, очистки, перерисовки, импорта или изменения чертежа. Потерянная строка, пустое или ошибочное значение не включает окна по умолчанию: показывается причина и текущее место ошибки в Config.</t>
        </is>
      </c>
      <c r="C755" s="46"/>
      <c r="D755" s="46"/>
      <c r="E755" s="46"/>
      <c r="F755" s="46"/>
    </row>
    <row r="756" spans="1:6" outlineLevel="1" x14ac:dyDescent="0.2">
      <c r="A756" s="46"/>
      <c r="B756" s="46"/>
      <c r="C756" s="46"/>
      <c r="D756" s="46"/>
      <c r="E756" s="46"/>
      <c r="F756" s="46"/>
    </row>
    <row r="757" spans="1:6" ht="12.75" customHeight="1" outlineLevel="1" x14ac:dyDescent="0.2">
      <c r="A757" s="77" t="inlineStr">
        <is>
          <t>Results.SnapshotStorage</t>
        </is>
      </c>
      <c r="B757" s="77"/>
      <c r="C757" s="77"/>
      <c r="D757" s="77"/>
      <c r="E757" s="77"/>
      <c r="F757" s="77"/>
    </row>
    <row r="758" spans="1:6" ht="25.5" outlineLevel="1" x14ac:dyDescent="0.2">
      <c r="A758" s="51">
        <v>1</v>
      </c>
      <c r="B758" s="52" t="inlineStr">
        <is>
          <t>Если выбрано Excel, результаты текущего расчёта сохраняются на листе Results. В нижних таблицах остаются состояния элементов, данные сочетаний и аннотации, необходимые для схемы. Это режим по умолчанию.</t>
        </is>
      </c>
      <c r="C758" s="46"/>
      <c r="D758" s="46"/>
      <c r="E758" s="46"/>
      <c r="F758" s="46"/>
    </row>
    <row r="759" spans="1:6" ht="38.25" outlineLevel="1" x14ac:dyDescent="0.2">
      <c r="A759" s="51">
        <v>2</v>
      </c>
      <c r="B759" s="52" t="inlineStr">
        <is>
          <t>Если выбрано File, полный снимок расчёта сохраняется в одном файле .ndm рядом с книгой. Он содержит геометрию, использованные диаграммы, состояния элементов и все данные для восстановления результатов НДС, несущей способности, трещин и устойчивости.</t>
        </is>
      </c>
      <c r="C759" s="46"/>
      <c r="D759" s="46"/>
      <c r="E759" s="46"/>
      <c r="F759" s="46"/>
    </row>
    <row r="760" spans="1:6" ht="38.25" outlineLevel="1" x14ac:dyDescent="0.2">
      <c r="A760" s="51">
        <v>3</v>
      </c>
      <c r="B760" s="52" t="inlineStr">
        <is>
          <t>После расчёта в обоих режимах сразу заполняются верхние таблицы результатов. Сетка, геометрические характеристики и использованные диаграммы также всегда выводятся на Results. В режиме File большой массив состояний элементов хранится в файле.</t>
        </is>
      </c>
      <c r="C760" s="46"/>
      <c r="D760" s="46"/>
      <c r="E760" s="46"/>
      <c r="F760" s="46"/>
    </row>
    <row r="761" spans="1:6" ht="38.25" outlineLevel="1" x14ac:dyDescent="0.2">
      <c r="A761" s="51">
        <v>4</v>
      </c>
      <c r="B761" s="52" t="inlineStr">
        <is>
          <t>Кнопка «Обновить схему и результаты» при выбранном File загружает снимок с именем Results.SnapshotName и восстанавливает схему и подробные таблицы без нового расчёта. Так можно переключаться между ранее сохранёнными расчётами разных сечений. Текущие настройки Config и входные нагрузки при загрузке не меняются.</t>
        </is>
      </c>
      <c r="C761" s="46"/>
      <c r="D761" s="46"/>
      <c r="E761" s="46"/>
      <c r="F761" s="46"/>
    </row>
    <row r="762" spans="1:6" ht="38.25" outlineLevel="1" x14ac:dyDescent="0.2">
      <c r="A762" s="51">
        <v>5</v>
      </c>
      <c r="B762" s="52" t="inlineStr">
        <is>
          <t>При выбранном Excel эта кнопка обновляет только схему по сохранённым данным Results. Имя снимка не используется. Чтобы заново получить удалённые или изменённые подробные таблицы, выполните расчёт. Само переключение с File на Excel не переносит снимок из файла на лист.</t>
        </is>
      </c>
      <c r="C762" s="46"/>
      <c r="D762" s="46"/>
      <c r="E762" s="46"/>
      <c r="F762" s="46"/>
    </row>
    <row r="763" spans="1:6" ht="38.25" outlineLevel="1" x14ac:dyDescent="0.2">
      <c r="A763" s="51">
        <v>6</v>
      </c>
      <c r="B763" s="52" t="inlineStr">
        <is>
          <t>Если предварительная оценка превышает 60000 строк состояний, книга предлагает выбрать File, чтобы уменьшить размер книги и объём записи на лист. Можно согласиться или продолжить в Excel. Если таблица физически не помещается на листе, потребуется выбрать File.</t>
        </is>
      </c>
      <c r="C763" s="46"/>
      <c r="D763" s="46"/>
      <c r="E763" s="46"/>
      <c r="F763" s="46"/>
    </row>
    <row r="764" spans="1:6" ht="25.5" outlineLevel="1" x14ac:dyDescent="0.2">
      <c r="A764" s="51">
        <v>7</v>
      </c>
      <c r="B764" s="52" t="inlineStr">
        <is>
          <t>Файл читается самой книгой без установки дополнительной программы. Для работы нужны настольный Excel для Windows и разрешённые макросы. При переносе книги на другой компьютер сохраните рядом нужные файлы снимков.</t>
        </is>
      </c>
      <c r="C764" s="46"/>
      <c r="D764" s="46"/>
      <c r="E764" s="46"/>
      <c r="F764" s="46"/>
    </row>
    <row r="765" spans="1:6" outlineLevel="1" x14ac:dyDescent="0.2">
      <c r="A765" s="46"/>
      <c r="B765" s="46"/>
      <c r="C765" s="46"/>
      <c r="D765" s="46"/>
      <c r="E765" s="46"/>
      <c r="F765" s="46"/>
    </row>
    <row r="766" spans="1:6" ht="12.75" customHeight="1" outlineLevel="1" x14ac:dyDescent="0.2">
      <c r="A766" s="77" t="inlineStr">
        <is>
          <t>Results.SnapshotName</t>
        </is>
      </c>
      <c r="B766" s="77"/>
      <c r="C766" s="77"/>
      <c r="D766" s="77"/>
      <c r="E766" s="77"/>
      <c r="F766" s="77"/>
    </row>
    <row r="767" spans="1:6" ht="25.5" outlineLevel="1" x14ac:dyDescent="0.2">
      <c r="A767" s="51">
        <v>1</v>
      </c>
      <c r="B767" s="52" t="inlineStr">
        <is>
          <t>Укажите имя снимка, например «Опора_1», без пути и расширения. В режиме File книга сохраняет и читает «Опора_1.ndm» в своей папке. В режиме Excel эта настройка не используется.</t>
        </is>
      </c>
      <c r="C767" s="46"/>
      <c r="D767" s="46"/>
      <c r="E767" s="46"/>
      <c r="F767" s="46"/>
    </row>
    <row r="768" spans="1:6" ht="25.5" outlineLevel="1" x14ac:dyDescent="0.2">
      <c r="A768" s="51">
        <v>2</v>
      </c>
      <c r="B768" s="52" t="inlineStr">
        <is>
          <t>Новый расчёт полностью заменяет файл с выбранным именем. Чтобы сохранить несколько расчётов, задавайте им разные имена перед запуском. Каждый снимок хранится в одном файле.</t>
        </is>
      </c>
      <c r="C768" s="46"/>
      <c r="D768" s="46"/>
      <c r="E768" s="46"/>
      <c r="F768" s="46"/>
    </row>
    <row r="769" spans="1:6" ht="25.5" outlineLevel="1" x14ac:dyDescent="0.2">
      <c r="A769" s="51">
        <v>3</v>
      </c>
      <c r="B769" s="52" t="inlineStr">
        <is>
          <t>Чтобы посмотреть прежний расчёт, выберите File, укажите его имя и нажмите «Обновить схему и результаты». Геометрия, диаграммы, схема и подробные результаты восстановятся из файла. Текущие настройки и входные нагрузки останутся прежними.</t>
        </is>
      </c>
      <c r="C769" s="46"/>
      <c r="D769" s="46"/>
      <c r="E769" s="46"/>
      <c r="F769" s="46"/>
    </row>
    <row r="770" spans="1:6" ht="25.5" outlineLevel="1" x14ac:dyDescent="0.2">
      <c r="A770" s="51">
        <v>4</v>
      </c>
      <c r="B770" s="52" t="inlineStr">
        <is>
          <t>Перед использованием File сохраните книгу в локальную папку. Не включайте в имя символы пути и запрещённые Windows символы. Если файл отсутствует или повреждён, книга сообщит причину и сохранит прежние результаты.</t>
        </is>
      </c>
      <c r="C770" s="46"/>
      <c r="D770" s="46"/>
      <c r="E770" s="46"/>
      <c r="F770" s="46"/>
    </row>
    <row r="771" spans="1:6" ht="25.5" outlineLevel="1" x14ac:dyDescent="0.2">
      <c r="A771" s="51">
        <v>5</v>
      </c>
      <c r="B771" s="52" t="inlineStr">
        <is>
          <t>Старые снимки .ndms также читаются, если рядом нет одноимённого .ndm. При наличии обоих файлов используется .ndm; новый расчёт всегда сохраняется с расширением .ndm.</t>
        </is>
      </c>
      <c r="C771" s="46"/>
      <c r="D771" s="46"/>
      <c r="E771" s="46"/>
      <c r="F771" s="46"/>
    </row>
    <row r="772" spans="1:6" outlineLevel="1" x14ac:dyDescent="0.2">
      <c r="A772" s="46"/>
      <c r="B772" s="46"/>
      <c r="C772" s="46"/>
      <c r="D772" s="46"/>
      <c r="E772" s="46"/>
      <c r="F772" s="46"/>
    </row>
    <row r="773" spans="1:6" ht="12.75" customHeight="1" outlineLevel="1" x14ac:dyDescent="0.2">
      <c r="A773" s="77" t="inlineStr">
        <is>
          <t>General.WorstCombinationCriterion</t>
        </is>
      </c>
      <c r="B773" s="77"/>
      <c r="C773" s="77"/>
      <c r="D773" s="77"/>
      <c r="E773" s="77"/>
      <c r="F773" s="77"/>
    </row>
    <row r="774" spans="1:6" outlineLevel="1" x14ac:dyDescent="0.2">
      <c r="A774" s="51">
        <v>1</v>
      </c>
      <c r="B774" s="52" t="inlineStr">
        <is>
          <t>Настройка выбирает, какое сочетание считать Worst в верхней сводке Results.</t>
        </is>
      </c>
      <c r="C774" s="46"/>
      <c r="D774" s="46"/>
      <c r="E774" s="46"/>
      <c r="F774" s="46"/>
    </row>
    <row r="775" spans="1:6" outlineLevel="1" x14ac:dyDescent="0.2">
      <c r="A775" s="51">
        <v>2</v>
      </c>
      <c r="B775" s="52" t="inlineStr">
        <is>
          <t>StrengthStrain выбирает сочетание с минимальным запасом по предельным деформациям модели прочности.</t>
        </is>
      </c>
      <c r="C775" s="46"/>
      <c r="D775" s="46"/>
      <c r="E775" s="46"/>
      <c r="F775" s="46"/>
    </row>
    <row r="776" spans="1:6" ht="25.5" outlineLevel="1" x14ac:dyDescent="0.2">
      <c r="A776" s="51">
        <v>3</v>
      </c>
      <c r="B776" s="52" t="inlineStr">
        <is>
          <t>StrengthCapacity выбирает сочетание с минимальным запасом по найденному множителю несущей способности. Это значение по умолчанию новой книги.</t>
        </is>
      </c>
      <c r="C776" s="46"/>
      <c r="D776" s="46"/>
      <c r="E776" s="46"/>
      <c r="F776" s="46"/>
    </row>
    <row r="777" spans="1:6" outlineLevel="1" x14ac:dyDescent="0.2">
      <c r="A777" s="51">
        <v>4</v>
      </c>
      <c r="B777" s="52" t="inlineStr">
        <is>
          <t>Cracks выбирает сочетание с минимальным запасом по нормальным или продольным трещинам среди включенных проверок.</t>
        </is>
      </c>
      <c r="C777" s="46"/>
      <c r="D777" s="46"/>
      <c r="E777" s="46"/>
      <c r="F777" s="46"/>
    </row>
    <row r="778" spans="1:6" ht="25.5" outlineLevel="1" x14ac:dyDescent="0.2">
      <c r="A778" s="51">
        <v>5</v>
      </c>
      <c r="B778" s="52" t="inlineStr">
        <is>
          <t>Stability выбирает сочетание с минимальным запасом по расчету продольного изгиба и устойчивости. Для ветви СП 35 с условием N/N_cr ≤ Stability.SP35.NOverNcrLimit запас считается именно относительно этого лимита.</t>
        </is>
      </c>
      <c r="C778" s="46"/>
      <c r="D778" s="46"/>
      <c r="E778" s="46"/>
      <c r="F778" s="46"/>
    </row>
    <row r="779" spans="1:6" ht="25.5" outlineLevel="1" x14ac:dyDescent="0.2">
      <c r="A779" s="51">
        <v>6</v>
      </c>
      <c r="B779" s="52" t="inlineStr">
        <is>
          <t>Plot.LoadCase = Worst и AutoCAD.Export.CombinationID = Worst не пересчитывают критерий самостоятельно: они читают уже выбранное сочетание из верхней строки rngBatchSummary.</t>
        </is>
      </c>
      <c r="C779" s="46"/>
      <c r="D779" s="46"/>
      <c r="E779" s="46"/>
      <c r="F779" s="46"/>
    </row>
    <row r="780" spans="1:6" ht="25.5" outlineLevel="1" x14ac:dyDescent="0.2">
      <c r="A780" s="51">
        <v>7</v>
      </c>
      <c r="B780" s="52" t="inlineStr">
        <is>
          <t>Явно пустое, ошибочное или неизвестное значение этого критерия является ошибкой Config: сочетания не передаются в решатель и получают InputErr с указанием настройки. Другая проверка вместо выбранной молча не подставляется.</t>
        </is>
      </c>
      <c r="C780" s="46"/>
      <c r="D780" s="46"/>
      <c r="E780" s="46"/>
      <c r="F780" s="46"/>
    </row>
    <row r="781" spans="1:6" outlineLevel="1" x14ac:dyDescent="0.2">
      <c r="A781" s="46"/>
      <c r="B781" s="46"/>
      <c r="C781" s="46"/>
      <c r="D781" s="46"/>
      <c r="E781" s="46"/>
      <c r="F781" s="46"/>
    </row>
    <row r="782" spans="1:6" ht="12.75" customHeight="1" outlineLevel="1" x14ac:dyDescent="0.2">
      <c r="A782" s="77" t="inlineStr">
        <is>
          <t>General.PlateauSlopeFactor</t>
        </is>
      </c>
      <c r="B782" s="77"/>
      <c r="C782" s="77"/>
      <c r="D782" s="77"/>
      <c r="E782" s="77"/>
      <c r="F782" s="77"/>
    </row>
    <row r="783" spans="1:6" ht="25.5" outlineLevel="1" x14ac:dyDescent="0.2">
      <c r="A783" s="51">
        <v>1</v>
      </c>
      <c r="B783" s="52" t="inlineStr">
        <is>
          <t>В разделе [Общие] на Config задайте неотрицательный числовой коэффициент α. Наклон ненулевых плато физических диаграмм бетона и арматуры равен Et = α·E. При α = 0 плато горизонтальное; при α &gt; 0 напряжение на плато изменяется с деформацией.</t>
        </is>
      </c>
      <c r="C783" s="46"/>
      <c r="D783" s="46"/>
      <c r="E783" s="46"/>
      <c r="F783" s="46"/>
    </row>
    <row r="784" spans="1:6" ht="38.25" outlineLevel="1" x14ac:dyDescent="0.2">
      <c r="A784" s="51">
        <v>2</v>
      </c>
      <c r="B784" s="52" t="inlineStr">
        <is>
          <t>По умолчанию α = 0,001: наклон плато равен 0,001·E, то есть 0,1% от модуля соответствующей ветви. E — Eb/Ebt для сжатого/растянутого бетона и Esc/Es для сжатой/растянутой арматуры. Например, при E = 200000 МПа наклон равен 200 МПа. Это численная настройка программы для улучшения сходимости, а не нормативный коэффициент.</t>
        </is>
      </c>
      <c r="C784" s="46"/>
      <c r="D784" s="46"/>
      <c r="E784" s="46"/>
      <c r="F784" s="46"/>
    </row>
    <row r="785" spans="1:6" ht="38.25" outlineLevel="1" x14ac:dyDescent="0.2">
      <c r="A785" s="51">
        <v>3</v>
      </c>
      <c r="B785" s="52" t="inlineStr">
        <is>
          <t>Напряжение в начале плато сохраняется; далее его изменение равно α·E·Δε, где Δε — приращение деформации от начала плато. Напряжения и касательная жесткость определяются по одной диаграмме. Увеличение коэффициента сильнее меняет напряжения, несущую способность, образование и раскрытие трещин; улучшение сходимости не гарантируется для любого сочетания.</t>
        </is>
      </c>
      <c r="C785" s="46"/>
      <c r="D785" s="46"/>
      <c r="E785" s="46"/>
      <c r="F785" s="46"/>
    </row>
    <row r="786" spans="1:6" ht="25.5" outlineLevel="1" x14ac:dyDescent="0.2">
      <c r="A786" s="51">
        <v>4</v>
      </c>
      <c r="B786" s="52" t="inlineStr">
        <is>
          <t>Предельные деформации не изменяются. Выключенный растянутый бетон остается выключенным. Настройка независима от General.DiagramExtension, которое продолжает диаграммы за физическими пределами.</t>
        </is>
      </c>
      <c r="C786" s="46"/>
      <c r="D786" s="46"/>
      <c r="E786" s="46"/>
      <c r="F786" s="46"/>
    </row>
    <row r="787" spans="1:6" ht="38.25" outlineLevel="1" x14ac:dyDescent="0.2">
      <c r="A787" s="51">
        <v>5</v>
      </c>
      <c r="B787" s="52" t="inlineStr">
        <is>
          <t>Контрольные точки и графики материалов на Config учитывают текущее значение коэффициента. Results сохраняет фактически использованные диаграммы последнего расчета, включая наклон и разрешенное продолжение. После изменения коэффициента выполните расчет заново. Пустая ячейка, отрицательное значение и текст вместо числа недопустимы.</t>
        </is>
      </c>
      <c r="C787" s="46"/>
      <c r="D787" s="46"/>
      <c r="E787" s="46"/>
      <c r="F787" s="46"/>
    </row>
    <row r="788" spans="1:6" outlineLevel="1" x14ac:dyDescent="0.2">
      <c r="A788" s="46"/>
      <c r="B788" s="46"/>
      <c r="C788" s="46"/>
      <c r="D788" s="46"/>
      <c r="E788" s="46"/>
      <c r="F788" s="46"/>
    </row>
    <row r="789" spans="1:6" ht="12.75" customHeight="1" outlineLevel="1" x14ac:dyDescent="0.2">
      <c r="A789" s="77" t="inlineStr">
        <is>
          <t>General.DiagramExtension</t>
        </is>
      </c>
      <c r="B789" s="77"/>
      <c r="C789" s="77"/>
      <c r="D789" s="77"/>
      <c r="E789" s="77"/>
      <c r="F789" s="77"/>
    </row>
    <row r="790" spans="1:6" ht="25.5" outlineLevel="1" x14ac:dyDescent="0.2">
      <c r="A790" s="51">
        <v>1</v>
      </c>
      <c r="B790" s="52" t="inlineStr">
        <is>
          <t>Yes линейно продолжает активные ветви за физическими пределами с наклоном 0,01*E без конечной границы деформаций. No использует обычные диаграммы. Выбор обязателен.</t>
        </is>
      </c>
      <c r="C790" s="46"/>
      <c r="D790" s="46"/>
      <c r="E790" s="46"/>
      <c r="F790" s="46"/>
    </row>
    <row r="791" spans="1:6" ht="38.25" outlineLevel="1" x14ac:dyDescent="0.2">
      <c r="A791" s="51">
        <v>2</v>
      </c>
      <c r="B791" s="52" t="inlineStr">
        <is>
          <t>Физические сопротивления и предельные деформации от этого не растут. Равновесие только в продолженной части не является допустимым состоянием; оно может помочь подтвердить BaseFail - отказ постоянной части выбранного пути - вместо численной неудачи NumFail.</t>
        </is>
      </c>
      <c r="C791" s="46"/>
      <c r="D791" s="46"/>
      <c r="E791" s="46"/>
      <c r="F791" s="46"/>
    </row>
    <row r="792" spans="1:6" ht="38.25" outlineLevel="1" x14ac:dyDescent="0.2">
      <c r="A792" s="51">
        <v>3</v>
      </c>
      <c r="B792" s="52" t="inlineStr">
        <is>
          <t>Выключенный растянутый бетон остается выключенным. Для найденного состояния ExtUsed = Yes показывает фактическое использование продолженной части. Промежуточная итерация вне предела с возвратом в физический диапазон сама по себе не делает результат отказавшим.</t>
        </is>
      </c>
      <c r="C792" s="46"/>
      <c r="D792" s="46"/>
      <c r="E792" s="46"/>
      <c r="F792" s="46"/>
    </row>
    <row r="793" spans="1:6" ht="38.25" outlineLevel="1" x14ac:dyDescent="0.2">
      <c r="A793" s="51">
        <v>4</v>
      </c>
      <c r="B793" s="52" t="inlineStr">
        <is>
          <t>Настройка действует при расчёте прочности, несущей способности и трещин; формулы устойчивости не меняются. Физическое равновесие при Yes/No должно совпадать в пределах точности. В Results выводится участок диаграммы, охватывающий деформации всех найденных НДС с этой моделью. Границы вывода не ограничивают расчёт.</t>
        </is>
      </c>
      <c r="C793" s="46"/>
      <c r="D793" s="46"/>
      <c r="E793" s="46"/>
      <c r="F793" s="46"/>
    </row>
    <row r="794" spans="1:6" outlineLevel="1" x14ac:dyDescent="0.2">
      <c r="A794" s="46"/>
      <c r="B794" s="46"/>
      <c r="C794" s="46"/>
      <c r="D794" s="46"/>
      <c r="E794" s="46"/>
      <c r="F794" s="46"/>
    </row>
    <row r="795" spans="1:6" ht="12.75" customHeight="1" outlineLevel="1" x14ac:dyDescent="0.2">
      <c r="A795" s="77" t="inlineStr">
        <is>
          <t>Calculation.ZeroMomentPerDepth</t>
        </is>
      </c>
      <c r="B795" s="77"/>
      <c r="C795" s="77"/>
      <c r="D795" s="77"/>
      <c r="E795" s="77"/>
      <c r="F795" s="77"/>
    </row>
    <row r="796" spans="1:6" ht="38.25" outlineLevel="1" x14ac:dyDescent="0.2">
      <c r="A796" s="51">
        <v>1</v>
      </c>
      <c r="B796" s="52" t="inlineStr">
        <is>
          <t>Введите неотрицательное число: 0 отключает инженерное зануление, положительное число задает порог. Отрицательное число, пустая ячейка, TODO, ошибка формулы и потерянная строка дают InputErr с текущим адресом или разделом для восстановления. Значение по умолчанию вместо ошибочного ввода не подставляется.</t>
        </is>
      </c>
      <c r="C796" s="46"/>
      <c r="D796" s="46"/>
      <c r="E796" s="46"/>
      <c r="F796" s="46"/>
    </row>
    <row r="797" spans="1:6" ht="25.5" outlineLevel="1" x14ac:dyDescent="0.2">
      <c r="A797" s="51">
        <v>2</v>
      </c>
      <c r="B797" s="52" t="inlineStr">
        <is>
          <t>Инженерный порог обнуления малых моментов после переноса усилий, поворота осей и учета устойчивости. Исключает влияние численных остатков на выбор расчетной ветви.</t>
        </is>
      </c>
      <c r="C797" s="46"/>
      <c r="D797" s="46"/>
      <c r="E797" s="46"/>
      <c r="F797" s="46"/>
    </row>
    <row r="798" spans="1:6" outlineLevel="1" x14ac:dyDescent="0.2">
      <c r="A798" s="51">
        <v>3</v>
      </c>
      <c r="B798" s="52" t="inlineStr">
        <is>
          <t>Порог для каждой плоскости считается так: M_tol = Calculation.ZeroMomentPerDepth · h.</t>
        </is>
      </c>
      <c r="C798" s="46"/>
      <c r="D798" s="46"/>
      <c r="E798" s="46"/>
      <c r="F798" s="46"/>
    </row>
    <row r="799" spans="1:6" ht="25.5" outlineLevel="1" x14ac:dyDescent="0.2">
      <c r="A799" s="51">
        <v>4</v>
      </c>
      <c r="B799" s="52" t="inlineStr">
        <is>
          <t>h - бетонный габарит сечения в рассматриваемой плоскости. Для Mx берется размер бетона по Y, для My - размер по X. В расчете устойчивости после перехода в главные оси используются h1 и h2.</t>
        </is>
      </c>
      <c r="C799" s="46"/>
      <c r="D799" s="46"/>
      <c r="E799" s="46"/>
      <c r="F799" s="46"/>
    </row>
    <row r="800" spans="1:6" ht="25.5" outlineLevel="1" x14ac:dyDescent="0.2">
      <c r="A800" s="51">
        <v>5</v>
      </c>
      <c r="B800" s="52" t="inlineStr">
        <is>
          <t>Значение вводится в текущих INPUT-единицах момент/длина. При стандартных единицах tf*m и mm значение 0.0005 означает 0.5 tf*m/m.</t>
        </is>
      </c>
      <c r="C800" s="46"/>
      <c r="D800" s="46"/>
      <c r="E800" s="46"/>
      <c r="F800" s="46"/>
    </row>
    <row r="801" spans="1:6" outlineLevel="1" x14ac:dyDescent="0.2">
      <c r="A801" s="51">
        <v>6</v>
      </c>
      <c r="B801" s="52" t="inlineStr">
        <is>
          <t>Если |M| ≤ M_tol, программа зануляет момент до выбора расчетной ветки DirectState, Capacity, Crack или Stability.</t>
        </is>
      </c>
      <c r="C801" s="46"/>
      <c r="D801" s="46"/>
      <c r="E801" s="46"/>
      <c r="F801" s="46"/>
    </row>
    <row r="802" spans="1:6" ht="25.5" outlineLevel="1" x14ac:dyDescent="0.2">
      <c r="A802" s="51">
        <v>7</v>
      </c>
      <c r="B802" s="52" t="inlineStr">
        <is>
          <t>Порог не является допуском равновесия. Завышенное значение исключает из расчета реальные малые моменты и эксцентриситеты; при их проверке порог следует уменьшить или отключить.</t>
        </is>
      </c>
      <c r="C802" s="46"/>
      <c r="D802" s="46"/>
      <c r="E802" s="46"/>
      <c r="F802" s="46"/>
    </row>
    <row r="803" spans="1:6" outlineLevel="1" x14ac:dyDescent="0.2">
      <c r="A803" s="46"/>
      <c r="B803" s="46"/>
      <c r="C803" s="46"/>
      <c r="D803" s="46"/>
      <c r="E803" s="46"/>
      <c r="F803" s="46"/>
    </row>
    <row r="804" spans="1:6" ht="12.75" customHeight="1" outlineLevel="1" x14ac:dyDescent="0.2">
      <c r="A804" s="77" t="inlineStr">
        <is>
          <t>Geometry.Source</t>
        </is>
      </c>
      <c r="B804" s="77"/>
      <c r="C804" s="77"/>
      <c r="D804" s="77"/>
      <c r="E804" s="77"/>
      <c r="F804" s="77"/>
    </row>
    <row r="805" spans="1:6" ht="25.5" outlineLevel="1" x14ac:dyDescent="0.2">
      <c r="A805" s="51">
        <v>1</v>
      </c>
      <c r="B805" s="52" t="inlineStr">
        <is>
          <t>Источник обязателен: выберите Generated или AutoCAD. Отсутствующая строка, пустая ячейка, TODO и неизвестное значение являются ошибкой ввода; программа не выбирает Generated вместо пользователя.</t>
        </is>
      </c>
      <c r="C805" s="46"/>
      <c r="D805" s="46"/>
      <c r="E805" s="46"/>
      <c r="F805" s="46"/>
    </row>
    <row r="806" spans="1:6" ht="25.5" outlineLevel="1" x14ac:dyDescent="0.2">
      <c r="A806" s="51">
        <v>2</v>
      </c>
      <c r="B806" s="52" t="inlineStr">
        <is>
          <t>Generated - параметрическое построение бетонной сетки, арматуры и аннотаций для Circle, PointedSection, HollowRectangle и Rectangles.</t>
        </is>
      </c>
      <c r="C806" s="46"/>
      <c r="D806" s="46"/>
      <c r="E806" s="46"/>
      <c r="F806" s="46"/>
    </row>
    <row r="807" spans="1:6" ht="51" outlineLevel="1" x14ac:dyDescent="0.2">
      <c r="A807" s="51">
        <v>3</v>
      </c>
      <c r="B807" s="52" t="inlineStr">
        <is>
          <t>Сначала нажмите «Сформировать сечение». При выборе AutoCAD используется активный чертёж: бетон импортируется из Region на AutoCAD.Common.ConcreteLayer. Если слой бетона пуст, сетка строится по наружному контуру и отверстиям с настройками Mesh. Арматура берётся из Region на AutoCAD.Common.RebarLayer. Геометрия сохраняется в Results; при Plot.Enabled = Yes обновляется схема.</t>
        </is>
      </c>
      <c r="C807" s="46"/>
      <c r="D807" s="46"/>
      <c r="E807" s="46"/>
      <c r="F807" s="46"/>
    </row>
    <row r="808" spans="1:6" ht="38.25" outlineLevel="1" x14ac:dyDescent="0.2">
      <c r="A808" s="51">
        <v>4</v>
      </c>
      <c r="B808" s="52" t="inlineStr">
        <is>
          <t>Кнопка «Выполнить расчет» читает сохранённую геометрию из Results и текущие расчётные настройки. Размеры и подписи на схеме для вычислений не требуются. После изменения размеров сечения, армирования, сетки или чертежа сначала заново сформируйте сечение. До этого расчёт использует прежнюю геометрию независимо от Geometry.Source и Geometry.Type.</t>
        </is>
      </c>
      <c r="C808" s="46"/>
      <c r="D808" s="46"/>
      <c r="E808" s="46"/>
      <c r="F808" s="46"/>
    </row>
    <row r="809" spans="1:6" ht="38.25" outlineLevel="1" x14ac:dyDescent="0.2">
      <c r="A809" s="51">
        <v>5</v>
      </c>
      <c r="B809" s="52" t="inlineStr">
        <is>
          <t>Геометрия AutoCAD считается заданной в мм: координаты и размеры - мм, площади - мм2, инерции - мм4. Чертеж для импорта нужно готовить в миллиметрах; INPUT не задает коэффициент масштаба геометрии. После импорта программа работает с этим сечением так же, как с геометрией, построенной внутри книги.</t>
        </is>
      </c>
      <c r="C809" s="46"/>
      <c r="D809" s="46"/>
      <c r="E809" s="46"/>
      <c r="F809" s="46"/>
    </row>
    <row r="810" spans="1:6" ht="25.5" outlineLevel="1" x14ac:dyDescent="0.2">
      <c r="A810" s="51">
        <v>6</v>
      </c>
      <c r="B810" s="52" t="inlineStr">
        <is>
          <t>У импортированной из AutoCAD сетки обычно нет сведений о смысловых гранях и группах арматуры. Поэтому программа сохраняет фактические элементы и результаты, но не пытается угадывать специальные подписи граней по координатам.</t>
        </is>
      </c>
      <c r="C810" s="46"/>
      <c r="D810" s="46"/>
      <c r="E810" s="46"/>
      <c r="F810" s="46"/>
    </row>
    <row r="811" spans="1:6" outlineLevel="1" x14ac:dyDescent="0.2">
      <c r="A811" s="46"/>
      <c r="B811" s="46"/>
      <c r="C811" s="46"/>
      <c r="D811" s="46"/>
      <c r="E811" s="46"/>
      <c r="F811" s="46"/>
    </row>
    <row r="812" spans="1:6" ht="12.75" customHeight="1" outlineLevel="1" x14ac:dyDescent="0.2">
      <c r="A812" s="77" t="inlineStr">
        <is>
          <t>Geometry.Type</t>
        </is>
      </c>
      <c r="B812" s="77"/>
      <c r="C812" s="77"/>
      <c r="D812" s="77"/>
      <c r="E812" s="77"/>
      <c r="F812" s="77"/>
    </row>
    <row r="813" spans="1:6" ht="38.25" outlineLevel="1" x14ac:dyDescent="0.2">
      <c r="A813" s="51">
        <v>1</v>
      </c>
      <c r="B813" s="52" t="inlineStr">
        <is>
          <t>Доступны Circle, PointedSection, HollowRectangle и Rectangles. На листе «Сечения» каждому типу соответствует своя таблица с геометрией и армированием. При смене выбранного типа данные остальных сечений сохраняются. Оранжевым выделены доступные поля ввода, включая необязательные.</t>
        </is>
      </c>
      <c r="C813" s="46"/>
      <c r="D813" s="46"/>
      <c r="E813" s="46"/>
      <c r="F813" s="46"/>
    </row>
    <row r="814" spans="1:6" ht="38.25" outlineLevel="1" x14ac:dyDescent="0.2">
      <c r="A814" s="51">
        <v>2</v>
      </c>
      <c r="B814" s="52" t="inlineStr">
        <is>
          <t>При Geometry.Source = Generated выберите тип сечения и заполните все используемые размеры его формы. Пустая ячейка, TODO, ошибка формулы, нечисловое значение или потерянная строка не заменяются размерами шаблона. Сообщение указывает настройку и ее фактическую ячейку; для отсутствующей строки указывается раздел, где ее нужно восстановить.</t>
        </is>
      </c>
      <c r="C814" s="46"/>
      <c r="D814" s="46"/>
      <c r="E814" s="46"/>
      <c r="F814" s="46"/>
    </row>
    <row r="815" spans="1:6" ht="25.5" outlineLevel="1" x14ac:dyDescent="0.2">
      <c r="A815" s="51">
        <v>3</v>
      </c>
      <c r="B815" s="52" t="inlineStr">
        <is>
          <t>Не используется при Geometry.Source = AutoCAD: форму задают импортированные элементы либо точные наружные контуры и отверстия.</t>
        </is>
      </c>
      <c r="C815" s="46"/>
      <c r="D815" s="46"/>
      <c r="E815" s="46"/>
      <c r="F815" s="46"/>
    </row>
    <row r="816" spans="1:6" ht="25.5" outlineLevel="1" x14ac:dyDescent="0.2">
      <c r="A816" s="51">
        <v>4</v>
      </c>
      <c r="B816" s="52" t="inlineStr">
        <is>
          <t>Если для выбранной формы нет специальных аннотаций, расчет все равно выполняется. На схеме будут показаны геометрия и расчетные значения без этих дополнительных подписей.</t>
        </is>
      </c>
      <c r="C816" s="46"/>
      <c r="D816" s="46"/>
      <c r="E816" s="46"/>
      <c r="F816" s="46"/>
    </row>
    <row r="817" spans="1:6" outlineLevel="1" x14ac:dyDescent="0.2">
      <c r="A817" s="46"/>
      <c r="B817" s="46"/>
      <c r="C817" s="46"/>
      <c r="D817" s="46"/>
      <c r="E817" s="46"/>
      <c r="F817" s="46"/>
    </row>
    <row r="818" spans="1:6" ht="12.75" customHeight="1" outlineLevel="1" x14ac:dyDescent="0.2">
      <c r="A818" s="77" t="inlineStr">
        <is>
          <t>Mesh.StepMode</t>
        </is>
      </c>
      <c r="B818" s="77"/>
      <c r="C818" s="77"/>
      <c r="D818" s="77"/>
      <c r="E818" s="77"/>
      <c r="F818" s="77"/>
    </row>
    <row r="819" spans="1:6" ht="25.5" outlineLevel="1" x14ac:dyDescent="0.2">
      <c r="A819" s="51">
        <v>1</v>
      </c>
      <c r="B819" s="52" t="inlineStr">
        <is>
          <t>Выберите Auto 0.05, Auto 0.1, Auto 0.2 или User. По умолчанию установлен Auto 0.1. Настройка применяется при формировании сечения по параметрам и при создании сетки по контурам AutoCAD; готовые бетонные элементы AutoCAD не разбиваются заново.</t>
        </is>
      </c>
      <c r="C819" s="46"/>
      <c r="D819" s="46"/>
      <c r="E819" s="46"/>
      <c r="F819" s="46"/>
    </row>
    <row r="820" spans="1:6" ht="38.25" outlineLevel="1" x14ac:dyDescent="0.2">
      <c r="A820" s="51">
        <v>2</v>
      </c>
      <c r="B820" s="52" t="inlineStr">
        <is>
          <t>В Auto программа берёт меньший из двух полных габаритов бетонного сечения по осям X и Y и умножает его на выбранный коэффициент. Шаг одинаков по обеим осям: h = min(B, H) · k. Например, для габаритов 300 × 500 мм режим Auto 0.1 даёт шаг 30 × 30 мм.</t>
        </is>
      </c>
      <c r="C820" s="46"/>
      <c r="D820" s="46"/>
      <c r="E820" s="46"/>
      <c r="F820" s="46"/>
    </row>
    <row r="821" spans="1:6" ht="25.5" outlineLevel="1" x14ac:dyDescent="0.2">
      <c r="A821" s="51">
        <v>3</v>
      </c>
      <c r="B821" s="52" t="inlineStr">
        <is>
          <t>Габариты определяются по точным наружным контурам с учётом положения и поворота сечения, а не по отверстию или отдельной стенке. Ручные Mesh.StepX и Mesh.StepY в Auto не используются и не перезаписываются.</t>
        </is>
      </c>
      <c r="C821" s="46"/>
      <c r="D821" s="46"/>
      <c r="E821" s="46"/>
      <c r="F821" s="46"/>
    </row>
    <row r="822" spans="1:6" ht="25.5" outlineLevel="1" x14ac:dyDescent="0.2">
      <c r="A822" s="51">
        <v>4</v>
      </c>
      <c r="B822" s="52" t="inlineStr">
        <is>
          <t>В режиме User программа использует именно два ручных шага Mesh.StepX и Mesh.StepY в единицах INPUT Length. Задайте оба положительными числами; они могут различаться.</t>
        </is>
      </c>
      <c r="C822" s="46"/>
      <c r="D822" s="46"/>
      <c r="E822" s="46"/>
      <c r="F822" s="46"/>
    </row>
    <row r="823" spans="1:6" ht="25.5" outlineLevel="1" x14ac:dyDescent="0.2">
      <c r="A823" s="51">
        <v>5</v>
      </c>
      <c r="B823" s="52" t="inlineStr">
        <is>
          <t>Mesh.BoundarySubdivisions работает в Auto и User одинаково: после выбора основного шага граничные ячейки дробятся существующим алгоритмом. По умолчанию установлено 2, то есть по две подъячейки вдоль каждой оси граничной ячейки.</t>
        </is>
      </c>
      <c r="C823" s="46"/>
      <c r="D823" s="46"/>
      <c r="E823" s="46"/>
      <c r="F823" s="46"/>
    </row>
    <row r="824" spans="1:6" ht="25.5" outlineLevel="1" x14ac:dyDescent="0.2">
      <c r="A824" s="51">
        <v>6</v>
      </c>
      <c r="B824" s="52" t="inlineStr">
        <is>
          <t>Меньший коэффициент создаёт более мелкую сетку и обычно увеличивает время расчёта. Это способ выбора дискретизации, а не нормативный коэффициент. После изменения режима или размеров заново нажмите «Сформировать сечение».</t>
        </is>
      </c>
      <c r="C824" s="46"/>
      <c r="D824" s="46"/>
      <c r="E824" s="46"/>
      <c r="F824" s="46"/>
    </row>
    <row r="825" spans="1:6" outlineLevel="1" x14ac:dyDescent="0.2">
      <c r="A825" s="46"/>
      <c r="B825" s="46"/>
      <c r="C825" s="46"/>
      <c r="D825" s="46"/>
      <c r="E825" s="46"/>
      <c r="F825" s="46"/>
    </row>
    <row r="826" spans="1:6" ht="12.75" customHeight="1" outlineLevel="1" x14ac:dyDescent="0.2">
      <c r="A826" s="77" t="inlineStr">
        <is>
          <t>Mesh.StepX</t>
        </is>
      </c>
      <c r="B826" s="77"/>
      <c r="C826" s="77"/>
      <c r="D826" s="77"/>
      <c r="E826" s="77"/>
      <c r="F826" s="77"/>
    </row>
    <row r="827" spans="1:6" ht="25.5" outlineLevel="1" x14ac:dyDescent="0.2">
      <c r="A827" s="51">
        <v>1</v>
      </c>
      <c r="B827" s="52" t="inlineStr">
        <is>
          <t>При Mesh.StepMode = User задайте положительный шаг бетонной сетки по X в единицах INPUT Length. Например, шагу 50 мм соответствуют 50 при выборе mm, 5 при cm или 0.05 при m.</t>
        </is>
      </c>
      <c r="C827" s="46"/>
      <c r="D827" s="46"/>
      <c r="E827" s="46"/>
      <c r="F827" s="46"/>
    </row>
    <row r="828" spans="1:6" ht="25.5" outlineLevel="1" x14ac:dyDescent="0.2">
      <c r="A828" s="51">
        <v>2</v>
      </c>
      <c r="B828" s="52" t="inlineStr">
        <is>
          <t>В режиме Auto ручное поле сохраняется, но не используется. При выборе User оно читается вместе с независимо заданным Mesh.StepY. Если шаги равны, полные ячейки квадратные; если различаются — прямоугольные.</t>
        </is>
      </c>
      <c r="C828" s="46"/>
      <c r="D828" s="46"/>
      <c r="E828" s="46"/>
      <c r="F828" s="46"/>
    </row>
    <row r="829" spans="1:6" ht="25.5" outlineLevel="1" x14ac:dyDescent="0.2">
      <c r="A829" s="51">
        <v>3</v>
      </c>
      <c r="B829" s="52" t="inlineStr">
        <is>
          <t>Меньший шаг точнее описывает форму сечения и распределение напряжений, но увеличивает число элементов и время расчёта. Это параметр дискретизации, а не коэффициент СП.</t>
        </is>
      </c>
      <c r="C829" s="46"/>
      <c r="D829" s="46"/>
      <c r="E829" s="46"/>
      <c r="F829" s="46"/>
    </row>
    <row r="830" spans="1:6" ht="25.5" outlineLevel="1" x14ac:dyDescent="0.2">
      <c r="A830" s="51">
        <v>4</v>
      </c>
      <c r="B830" s="52" t="inlineStr">
        <is>
          <t>Пустое или неверное значение в режиме User нужно исправить: программа не копирует шаг из другой оси и не подставляет значение шаблона.</t>
        </is>
      </c>
      <c r="C830" s="46"/>
      <c r="D830" s="46"/>
      <c r="E830" s="46"/>
      <c r="F830" s="46"/>
    </row>
    <row r="831" spans="1:6" outlineLevel="1" x14ac:dyDescent="0.2">
      <c r="A831" s="46"/>
      <c r="B831" s="46"/>
      <c r="C831" s="46"/>
      <c r="D831" s="46"/>
      <c r="E831" s="46"/>
      <c r="F831" s="46"/>
    </row>
    <row r="832" spans="1:6" ht="12.75" customHeight="1" outlineLevel="1" x14ac:dyDescent="0.2">
      <c r="A832" s="77" t="inlineStr">
        <is>
          <t>Mesh.StepY</t>
        </is>
      </c>
      <c r="B832" s="77"/>
      <c r="C832" s="77"/>
      <c r="D832" s="77"/>
      <c r="E832" s="77"/>
      <c r="F832" s="77"/>
    </row>
    <row r="833" spans="1:6" ht="25.5" outlineLevel="1" x14ac:dyDescent="0.2">
      <c r="A833" s="51">
        <v>1</v>
      </c>
      <c r="B833" s="52" t="inlineStr">
        <is>
          <t>При Mesh.StepMode = User задайте положительный шаг по Y в INPUT-единице длины; он не копируется из Mesh.StepX. В Auto это поле сохраняется, но не используется. Общие правила выбора шага и точности сетки приведены в разделе Mesh.StepX.</t>
        </is>
      </c>
      <c r="C833" s="46"/>
      <c r="D833" s="46"/>
      <c r="E833" s="46"/>
      <c r="F833" s="46"/>
    </row>
    <row r="834" spans="1:6" outlineLevel="1" x14ac:dyDescent="0.2">
      <c r="A834" s="46"/>
      <c r="B834" s="46"/>
      <c r="C834" s="46"/>
      <c r="D834" s="46"/>
      <c r="E834" s="46"/>
      <c r="F834" s="46"/>
    </row>
    <row r="835" spans="1:6" ht="12.75" customHeight="1" outlineLevel="1" x14ac:dyDescent="0.2">
      <c r="A835" s="77" t="inlineStr">
        <is>
          <t>Mesh.BoundarySubdivisions</t>
        </is>
      </c>
      <c r="B835" s="77"/>
      <c r="C835" s="77"/>
      <c r="D835" s="77"/>
      <c r="E835" s="77"/>
      <c r="F835" s="77"/>
    </row>
    <row r="836" spans="1:6" ht="38.25" outlineLevel="1" x14ac:dyDescent="0.2">
      <c r="A836" s="51">
        <v>1</v>
      </c>
      <c r="B836" s="52" t="inlineStr">
        <is>
          <t>При Generated и генерации бетона по контурам AutoCAD обязательно целое число не меньше 1. По умолчанию установлено 2. Дробление работает одинаково при автоматическом и ручном выборе основного шага Mesh.StepMode. Отсутствующая строка, пустота, TODO, ошибка формулы, дробное, нулевое или отрицательное значение являются ошибкой ввода.</t>
        </is>
      </c>
      <c r="C836" s="46"/>
      <c r="D836" s="46"/>
      <c r="E836" s="46"/>
      <c r="F836" s="46"/>
    </row>
    <row r="837" spans="1:6" ht="25.5" outlineLevel="1" x14ac:dyDescent="0.2">
      <c r="A837" s="51">
        <v>2</v>
      </c>
      <c r="B837" s="52" t="inlineStr">
        <is>
          <t>Значение 1 означает быстрый режим: граничная ячейка проверяется по центру. Значение больше 1 делит граничную ячейку на более мелкие части и считает, какая доля попала внутрь сечения.</t>
        </is>
      </c>
      <c r="C837" s="46"/>
      <c r="D837" s="46"/>
      <c r="E837" s="46"/>
      <c r="F837" s="46"/>
    </row>
    <row r="838" spans="1:6" ht="38.25" outlineLevel="1" x14ac:dyDescent="0.2">
      <c r="A838" s="51">
        <v>3</v>
      </c>
      <c r="B838" s="52" t="inlineStr">
        <is>
          <t>Если шаг не делит габарит целиком, последние базовые ячейки могут пересекать границу, даже когда их центр уже за габаритом. При разбиении учитываются все центры подъячеек, попавшие в бетон; положение центра базовой ячейки само по себе не исключает ее внутреннюю часть.</t>
        </is>
      </c>
      <c r="C838" s="46"/>
      <c r="D838" s="46"/>
      <c r="E838" s="46"/>
      <c r="F838" s="46"/>
    </row>
    <row r="839" spans="1:6" ht="38.25" outlineLevel="1" x14ac:dyDescent="0.2">
      <c r="A839" s="51">
        <v>4</v>
      </c>
      <c r="B839" s="52" t="inlineStr">
        <is>
          <t>Учитываются все заданные отверстия и заходы наружного контура внутрь ячейки. При значении больше 1 такие ячейки уточняются подъячейками, даже если четыре угла находятся в бетоне: небольшой проем или узкий вырез могут проходить между ними.</t>
        </is>
      </c>
      <c r="C839" s="46"/>
      <c r="D839" s="46"/>
      <c r="E839" s="46"/>
      <c r="F839" s="46"/>
    </row>
    <row r="840" spans="1:6" ht="25.5" outlineLevel="1" x14ac:dyDescent="0.2">
      <c r="A840" s="51">
        <v>5</v>
      </c>
      <c r="B840" s="52" t="inlineStr">
        <is>
          <t>Приближенная площадь граничной ячейки: A_boundary = q · Mesh.StepX · Mesh.StepY, где q = n_inside·n_total⁻¹. Здесь n_inside - число подъячеек внутри контура, n_total - общее число подъячеек в ячейке.</t>
        </is>
      </c>
      <c r="C840" s="46"/>
      <c r="D840" s="46"/>
      <c r="E840" s="46"/>
      <c r="F840" s="46"/>
    </row>
    <row r="841" spans="1:6" ht="25.5" outlineLevel="1" x14ac:dyDescent="0.2">
      <c r="A841" s="51">
        <v>6</v>
      </c>
      <c r="B841" s="52" t="inlineStr">
        <is>
          <t>Увеличение числа подъячеек уточняет криволинейные границы и уступы, увеличивая время построения. Достаточность дискретизации проверяется по сходимости геометрических характеристик.</t>
        </is>
      </c>
      <c r="C841" s="46"/>
      <c r="D841" s="46"/>
      <c r="E841" s="46"/>
      <c r="F841" s="46"/>
    </row>
    <row r="842" spans="1:6" ht="38.25" outlineLevel="1" x14ac:dyDescent="0.2">
      <c r="A842" s="51">
        <v>7</v>
      </c>
      <c r="B842" s="52" t="inlineStr">
        <is>
          <t>Если оценка числа элементов с учетом подъячеек не помещается в размер массива, построение отклоняется с сообщением: нужно увеличить Mesh.StepX/Mesh.StepY либо уменьшить Mesh.BoundarySubdivisions. Это ограничение представимости данных, а не нормативное ограничение точности.</t>
        </is>
      </c>
      <c r="C842" s="46"/>
      <c r="D842" s="46"/>
      <c r="E842" s="46"/>
      <c r="F842" s="46"/>
    </row>
    <row r="843" spans="1:6" outlineLevel="1" x14ac:dyDescent="0.2">
      <c r="A843" s="51">
        <v>8</v>
      </c>
      <c r="B843" s="52" t="inlineStr">
        <is>
          <t>Mesh.BoundarySubdivisions - это численная аппроксимация геометрии. Прямого требования СП к этому параметру нет.</t>
        </is>
      </c>
      <c r="C843" s="46"/>
      <c r="D843" s="46"/>
      <c r="E843" s="46"/>
      <c r="F843" s="46"/>
    </row>
    <row r="844" spans="1:6" outlineLevel="1" x14ac:dyDescent="0.2">
      <c r="A844" s="46"/>
      <c r="B844" s="46"/>
      <c r="C844" s="46"/>
      <c r="D844" s="46"/>
      <c r="E844" s="46"/>
      <c r="F844" s="46"/>
    </row>
    <row r="845" spans="1:6" ht="12.75" customHeight="1" outlineLevel="1" x14ac:dyDescent="0.2">
      <c r="A845" s="77" t="inlineStr">
        <is>
          <t>Load.ReferenceOffsetX</t>
        </is>
      </c>
      <c r="B845" s="77"/>
      <c r="C845" s="77"/>
      <c r="D845" s="77"/>
      <c r="E845" s="77"/>
      <c r="F845" s="77"/>
    </row>
    <row r="846" spans="1:6" ht="38.25" outlineLevel="1" x14ac:dyDescent="0.2">
      <c r="A846" s="51">
        <v>1</v>
      </c>
      <c r="B846" s="52" t="inlineStr">
        <is>
          <t>Оба смещения обязательны: допускаются конечные положительные, отрицательные и нулевые числа в INPUT-единице длины. Пустота, TODO, ошибка формулы и утраченная строка не означают нулевой эксцентриситет; сообщение указывает действующее поле Config и что нужно исправить.</t>
        </is>
      </c>
      <c r="C846" s="46"/>
      <c r="D846" s="46"/>
      <c r="E846" s="46"/>
      <c r="F846" s="46"/>
    </row>
    <row r="847" spans="1:6" ht="25.5" outlineLevel="1" x14ac:dyDescent="0.2">
      <c r="A847" s="51">
        <v>2</v>
      </c>
      <c r="B847" s="52" t="inlineStr">
        <is>
          <t>Если Load.ReferenceOffsetX = 0 и Load.ReferenceOffsetY = 0, заданные N, Mx и My относятся к центру тяжести бетонного сечения без учета продольной арматуры. Техническое начало координат встроенной формы на физический результат не влияет.</t>
        </is>
      </c>
      <c r="C847" s="46"/>
      <c r="D847" s="46"/>
      <c r="E847" s="46"/>
      <c r="F847" s="46"/>
    </row>
    <row r="848" spans="1:6" ht="25.5" outlineLevel="1" x14ac:dyDescent="0.2">
      <c r="A848" s="51">
        <v>3</v>
      </c>
      <c r="B848" s="52" t="inlineStr">
        <is>
          <t>Смещения учитываются при переносе усилий к расчетной точке. Изменение Load.ReferenceOffsetX/Y изменяет моменты от эксцентриситета N.</t>
        </is>
      </c>
      <c r="C848" s="46"/>
      <c r="D848" s="46"/>
      <c r="E848" s="46"/>
      <c r="F848" s="46"/>
    </row>
    <row r="849" spans="1:6" ht="25.5" outlineLevel="1" x14ac:dyDescent="0.2">
      <c r="A849" s="51">
        <v>4</v>
      </c>
      <c r="B849" s="52" t="inlineStr">
        <is>
          <t>Число вводится в текущей INPUT-единице длины. Например эксцентриситет 100 mm задается как 100 при mm, 10 при cm или 0.1 при m.</t>
        </is>
      </c>
      <c r="C849" s="46"/>
      <c r="D849" s="46"/>
      <c r="E849" s="46"/>
      <c r="F849" s="46"/>
    </row>
    <row r="850" spans="1:6" ht="25.5" outlineLevel="1" x14ac:dyDescent="0.2">
      <c r="A850" s="51">
        <v>5</v>
      </c>
      <c r="B850" s="52" t="inlineStr">
        <is>
          <t>Равновесие внутренних усилий НДМ соответствует общей постановке СП 63.13330.2018, п. 8.1.23. Принятая в программе система координат и знаков описана в начале этой справки и на листе Config в блоках Единицы измерения и Система знаков.</t>
        </is>
      </c>
      <c r="C850" s="46"/>
      <c r="D850" s="46"/>
      <c r="E850" s="46"/>
      <c r="F850" s="46"/>
    </row>
    <row r="851" spans="1:6" ht="38.25" outlineLevel="1" x14ac:dyDescent="0.2">
      <c r="A851" s="51">
        <v>6</v>
      </c>
      <c r="B851" s="52" t="inlineStr">
        <is>
          <t>Практическая проверка: если задана только сила N, а оба смещения равны нулю, нагрузка проходит через центр тяжести бетона. При несимметричной арматуре небольшая кривизна может возникнуть физически: центр приведенного сечения и центр бетона не обязаны совпадать.</t>
        </is>
      </c>
      <c r="C851" s="46"/>
      <c r="D851" s="46"/>
      <c r="E851" s="46"/>
      <c r="F851" s="46"/>
    </row>
    <row r="852" spans="1:6" outlineLevel="1" x14ac:dyDescent="0.2">
      <c r="A852" s="46"/>
      <c r="B852" s="46"/>
      <c r="C852" s="46"/>
      <c r="D852" s="46"/>
      <c r="E852" s="46"/>
      <c r="F852" s="46"/>
    </row>
    <row r="853" spans="1:6" ht="12.75" customHeight="1" outlineLevel="1" x14ac:dyDescent="0.2">
      <c r="A853" s="77" t="inlineStr">
        <is>
          <t>Load.ReferenceOffsetY</t>
        </is>
      </c>
      <c r="B853" s="77"/>
      <c r="C853" s="77"/>
      <c r="D853" s="77"/>
      <c r="E853" s="77"/>
      <c r="F853" s="77"/>
    </row>
    <row r="854" spans="1:6" ht="25.5" outlineLevel="1" x14ac:dyDescent="0.2">
      <c r="A854" s="51">
        <v>1</v>
      </c>
      <c r="B854" s="52" t="inlineStr">
        <is>
          <t>Смещение по Y отсчитывается от центра тяжести бетона и задаётся независимо от смещения по X. Допустимые значения, единицы и перенос моментов описаны в разделе Load.ReferenceOffsetX.</t>
        </is>
      </c>
      <c r="C854" s="46"/>
      <c r="D854" s="46"/>
      <c r="E854" s="46"/>
      <c r="F854" s="46"/>
    </row>
    <row r="855" spans="1:6" outlineLevel="1" x14ac:dyDescent="0.2">
      <c r="A855" s="46"/>
      <c r="B855" s="46"/>
      <c r="C855" s="46"/>
      <c r="D855" s="46"/>
      <c r="E855" s="46"/>
      <c r="F855" s="46"/>
    </row>
    <row r="856" spans="1:6" ht="12.75" customHeight="1" outlineLevel="1" x14ac:dyDescent="0.2">
      <c r="A856" s="77" t="inlineStr">
        <is>
          <t>Solver.Method</t>
        </is>
      </c>
      <c r="B856" s="77"/>
      <c r="C856" s="77"/>
      <c r="D856" s="77"/>
      <c r="E856" s="77"/>
      <c r="F856" s="77"/>
    </row>
    <row r="857" spans="1:6" outlineLevel="1" x14ac:dyDescent="0.2">
      <c r="A857" s="51">
        <v>1</v>
      </c>
      <c r="B857" s="52" t="inlineStr">
        <is>
          <t>Newton уточняет равновесие по текущей касательной жесткости сечения. Обычно это основной рабочий вариант.</t>
        </is>
      </c>
      <c r="C857" s="46"/>
      <c r="D857" s="46"/>
      <c r="E857" s="46"/>
      <c r="F857" s="46"/>
    </row>
    <row r="858" spans="1:6" ht="25.5" outlineLevel="1" x14ac:dyDescent="0.2">
      <c r="A858" s="51">
        <v>2</v>
      </c>
      <c r="B858" s="52" t="inlineStr">
        <is>
          <t>Secant использует приближенную зависимость изменения усилий от деформаций и при застое начинает приближение заново. Он полезен для контрольной проверки, но может работать дольше.</t>
        </is>
      </c>
      <c r="C858" s="46"/>
      <c r="D858" s="46"/>
      <c r="E858" s="46"/>
      <c r="F858" s="46"/>
    </row>
    <row r="859" spans="1:6" outlineLevel="1" x14ac:dyDescent="0.2">
      <c r="A859" s="51">
        <v>3</v>
      </c>
      <c r="B859" s="52" t="inlineStr">
        <is>
          <t>Искомые параметры плоскости деформаций: ε_0, κ_x и κ_y.</t>
        </is>
      </c>
      <c r="C859" s="46"/>
      <c r="D859" s="46"/>
      <c r="E859" s="46"/>
      <c r="F859" s="46"/>
    </row>
    <row r="860" spans="1:6" ht="25.5" outlineLevel="1" x14ac:dyDescent="0.2">
      <c r="A860" s="51">
        <v>4</v>
      </c>
      <c r="B860" s="52" t="inlineStr">
        <is>
          <t>Выбор влияет на прямое НДС и пробные состояния поиска LoadMultiplier. UltimateStrain решает отдельную предельную задачу. Пустой или неизвестный метод дает InputErr, а не скрытое переключение.</t>
        </is>
      </c>
      <c r="C860" s="46"/>
      <c r="D860" s="46"/>
      <c r="E860" s="46"/>
      <c r="F860" s="46"/>
    </row>
    <row r="861" spans="1:6" outlineLevel="1" x14ac:dyDescent="0.2">
      <c r="A861" s="46"/>
      <c r="B861" s="46"/>
      <c r="C861" s="46"/>
      <c r="D861" s="46"/>
      <c r="E861" s="46"/>
      <c r="F861" s="46"/>
    </row>
    <row r="862" spans="1:6" ht="12.75" customHeight="1" outlineLevel="1" x14ac:dyDescent="0.2">
      <c r="A862" s="77" t="inlineStr">
        <is>
          <t>Solver.MaxIterations</t>
        </is>
      </c>
      <c r="B862" s="77"/>
      <c r="C862" s="77"/>
      <c r="D862" s="77"/>
      <c r="E862" s="77"/>
      <c r="F862" s="77"/>
    </row>
    <row r="863" spans="1:6" outlineLevel="1" x14ac:dyDescent="0.2">
      <c r="A863" s="51">
        <v>1</v>
      </c>
      <c r="B863" s="52" t="inlineStr">
        <is>
          <t>Настройка задает наибольшее число итераций решателя на одной ступени нагрузки.</t>
        </is>
      </c>
      <c r="C863" s="46"/>
      <c r="D863" s="46"/>
      <c r="E863" s="46"/>
      <c r="F863" s="46"/>
    </row>
    <row r="864" spans="1:6" ht="25.5" outlineLevel="1" x14ac:dyDescent="0.2">
      <c r="A864" s="51">
        <v>2</v>
      </c>
      <c r="B864" s="52" t="inlineStr">
        <is>
          <t>Если равновесие не найдено за это число итераций, пользовательский статус получает NumFail, а подробная причина остается во внутренней диагностике.</t>
        </is>
      </c>
      <c r="C864" s="46"/>
      <c r="D864" s="46"/>
      <c r="E864" s="46"/>
      <c r="F864" s="46"/>
    </row>
    <row r="865" spans="1:6" ht="25.5" outlineLevel="1" x14ac:dyDescent="0.2">
      <c r="A865" s="51">
        <v>3</v>
      </c>
      <c r="B865" s="52" t="inlineStr">
        <is>
          <t>Значение новой книги - 80. Длина шага подбирается автоматически по уменьшению невязки; увеличение ограничения числа итераций не меняет допуски равновесия.</t>
        </is>
      </c>
      <c r="C865" s="46"/>
      <c r="D865" s="46"/>
      <c r="E865" s="46"/>
      <c r="F865" s="46"/>
    </row>
    <row r="866" spans="1:6" outlineLevel="1" x14ac:dyDescent="0.2">
      <c r="A866" s="51">
        <v>4</v>
      </c>
      <c r="B866" s="52" t="inlineStr">
        <is>
          <t>Увеличение может помочь тяжелой нелинейной задаче, но увеличивает время и не исправляет ошибочные исходные данные.</t>
        </is>
      </c>
      <c r="C866" s="46"/>
      <c r="D866" s="46"/>
      <c r="E866" s="46"/>
      <c r="F866" s="46"/>
    </row>
    <row r="867" spans="1:6" outlineLevel="1" x14ac:dyDescent="0.2">
      <c r="A867" s="46"/>
      <c r="B867" s="46"/>
      <c r="C867" s="46"/>
      <c r="D867" s="46"/>
      <c r="E867" s="46"/>
      <c r="F867" s="46"/>
    </row>
    <row r="868" spans="1:6" ht="12.75" customHeight="1" outlineLevel="1" x14ac:dyDescent="0.2">
      <c r="A868" s="77" t="inlineStr">
        <is>
          <t>Solver.LoadSteps</t>
        </is>
      </c>
      <c r="B868" s="77"/>
      <c r="C868" s="77"/>
      <c r="D868" s="77"/>
      <c r="E868" s="77"/>
      <c r="F868" s="77"/>
    </row>
    <row r="869" spans="1:6" outlineLevel="1" x14ac:dyDescent="0.2">
      <c r="A869" s="51">
        <v>1</v>
      </c>
      <c r="B869" s="52" t="inlineStr">
        <is>
          <t>Настройка задает число ступеней приложения нагрузки при прямом расчете НДС.</t>
        </is>
      </c>
      <c r="C869" s="46"/>
      <c r="D869" s="46"/>
      <c r="E869" s="46"/>
      <c r="F869" s="46"/>
    </row>
    <row r="870" spans="1:6" outlineLevel="1" x14ac:dyDescent="0.2">
      <c r="A870" s="51">
        <v>2</v>
      </c>
      <c r="B870" s="52" t="inlineStr">
        <is>
          <t>Равновесие определяется последовательно от частичной до полной нагрузки N + Mx + My.</t>
        </is>
      </c>
      <c r="C870" s="46"/>
      <c r="D870" s="46"/>
      <c r="E870" s="46"/>
      <c r="F870" s="46"/>
    </row>
    <row r="871" spans="1:6" outlineLevel="1" x14ac:dyDescent="0.2">
      <c r="A871" s="51">
        <v>3</v>
      </c>
      <c r="B871" s="52" t="inlineStr">
        <is>
          <t>Больше ступеней обычно устойчивее для нелинейных диаграмм, но каждая ступень требует своих итераций.</t>
        </is>
      </c>
      <c r="C871" s="46"/>
      <c r="D871" s="46"/>
      <c r="E871" s="46"/>
      <c r="F871" s="46"/>
    </row>
    <row r="872" spans="1:6" outlineLevel="1" x14ac:dyDescent="0.2">
      <c r="A872" s="46"/>
      <c r="B872" s="46"/>
      <c r="C872" s="46"/>
      <c r="D872" s="46"/>
      <c r="E872" s="46"/>
      <c r="F872" s="46"/>
    </row>
    <row r="873" spans="1:6" ht="12.75" customHeight="1" outlineLevel="1" x14ac:dyDescent="0.2">
      <c r="A873" s="77" t="inlineStr">
        <is>
          <t>Solver.ToleranceN</t>
        </is>
      </c>
      <c r="B873" s="77"/>
      <c r="C873" s="77"/>
      <c r="D873" s="77"/>
      <c r="E873" s="77"/>
      <c r="F873" s="77"/>
    </row>
    <row r="874" spans="1:6" outlineLevel="1" x14ac:dyDescent="0.2">
      <c r="A874" s="51">
        <v>1</v>
      </c>
      <c r="B874" s="52" t="inlineStr">
        <is>
          <t>Задайте положительный допуск по силе N в INPUT Force; единица выбирается на Config в Units.Force.Input.</t>
        </is>
      </c>
      <c r="C874" s="46"/>
      <c r="D874" s="46"/>
      <c r="E874" s="46"/>
      <c r="F874" s="46"/>
    </row>
    <row r="875" spans="1:6" outlineLevel="1" x14ac:dyDescent="0.2">
      <c r="A875" s="51">
        <v>2</v>
      </c>
      <c r="B875" s="52" t="inlineStr">
        <is>
          <t>Условие сходимости: |N_int - N| ≤ Solver.ToleranceN, где N_int - внутренняя сила сечения.</t>
        </is>
      </c>
      <c r="C875" s="46"/>
      <c r="D875" s="46"/>
      <c r="E875" s="46"/>
      <c r="F875" s="46"/>
    </row>
    <row r="876" spans="1:6" ht="25.5" outlineLevel="1" x14ac:dyDescent="0.2">
      <c r="A876" s="51">
        <v>3</v>
      </c>
      <c r="B876" s="52" t="inlineStr">
        <is>
          <t>Около 1 Н соответствует 0,001 кН или 0,0001 tf. Меньший допуск строже, но может увеличить число итераций или дать NumFail - численную неудачу.</t>
        </is>
      </c>
      <c r="C876" s="46"/>
      <c r="D876" s="46"/>
      <c r="E876" s="46"/>
      <c r="F876" s="46"/>
    </row>
    <row r="877" spans="1:6" outlineLevel="1" x14ac:dyDescent="0.2">
      <c r="A877" s="46"/>
      <c r="B877" s="46"/>
      <c r="C877" s="46"/>
      <c r="D877" s="46"/>
      <c r="E877" s="46"/>
      <c r="F877" s="46"/>
    </row>
    <row r="878" spans="1:6" ht="12.75" customHeight="1" outlineLevel="1" x14ac:dyDescent="0.2">
      <c r="A878" s="77" t="inlineStr">
        <is>
          <t>Solver.ToleranceMx</t>
        </is>
      </c>
      <c r="B878" s="77"/>
      <c r="C878" s="77"/>
      <c r="D878" s="77"/>
      <c r="E878" s="77"/>
      <c r="F878" s="77"/>
    </row>
    <row r="879" spans="1:6" outlineLevel="1" x14ac:dyDescent="0.2">
      <c r="A879" s="51">
        <v>1</v>
      </c>
      <c r="B879" s="52" t="inlineStr">
        <is>
          <t>Задайте положительный допуск по моменту Mx в INPUT Moment; единица выбирается на Config в Units.Moment.Input.</t>
        </is>
      </c>
      <c r="C879" s="46"/>
      <c r="D879" s="46"/>
      <c r="E879" s="46"/>
      <c r="F879" s="46"/>
    </row>
    <row r="880" spans="1:6" outlineLevel="1" x14ac:dyDescent="0.2">
      <c r="A880" s="51">
        <v>2</v>
      </c>
      <c r="B880" s="52" t="inlineStr">
        <is>
          <t>Условие сходимости: |Mx_int - Mx| ≤ Solver.ToleranceMx, где Mx_int - внутренний момент сечения по X.</t>
        </is>
      </c>
      <c r="C880" s="46"/>
      <c r="D880" s="46"/>
      <c r="E880" s="46"/>
      <c r="F880" s="46"/>
    </row>
    <row r="881" spans="1:6" ht="25.5" outlineLevel="1" x14ac:dyDescent="0.2">
      <c r="A881" s="51">
        <v>3</v>
      </c>
      <c r="B881" s="52" t="inlineStr">
        <is>
          <t>Около 1000 Н·мм соответствует 0,001 кН·м или 0,0001 tf·m. Меньший допуск строже, но может увеличить число итераций или дать NumFail.</t>
        </is>
      </c>
      <c r="C881" s="46"/>
      <c r="D881" s="46"/>
      <c r="E881" s="46"/>
      <c r="F881" s="46"/>
    </row>
    <row r="882" spans="1:6" outlineLevel="1" x14ac:dyDescent="0.2">
      <c r="A882" s="46"/>
      <c r="B882" s="46"/>
      <c r="C882" s="46"/>
      <c r="D882" s="46"/>
      <c r="E882" s="46"/>
      <c r="F882" s="46"/>
    </row>
    <row r="883" spans="1:6" ht="12.75" customHeight="1" outlineLevel="1" x14ac:dyDescent="0.2">
      <c r="A883" s="77" t="inlineStr">
        <is>
          <t>Solver.ToleranceMy</t>
        </is>
      </c>
      <c r="B883" s="77"/>
      <c r="C883" s="77"/>
      <c r="D883" s="77"/>
      <c r="E883" s="77"/>
      <c r="F883" s="77"/>
    </row>
    <row r="884" spans="1:6" outlineLevel="1" x14ac:dyDescent="0.2">
      <c r="A884" s="51">
        <v>1</v>
      </c>
      <c r="B884" s="52" t="inlineStr">
        <is>
          <t>Задайте положительный допуск по моменту My в INPUT Moment; единица выбирается на Config в Units.Moment.Input.</t>
        </is>
      </c>
      <c r="C884" s="46"/>
      <c r="D884" s="46"/>
      <c r="E884" s="46"/>
      <c r="F884" s="46"/>
    </row>
    <row r="885" spans="1:6" outlineLevel="1" x14ac:dyDescent="0.2">
      <c r="A885" s="51">
        <v>2</v>
      </c>
      <c r="B885" s="52" t="inlineStr">
        <is>
          <t>Условие сходимости: |My_int - My| ≤ Solver.ToleranceMy, где My_int - внутренний момент сечения по Y.</t>
        </is>
      </c>
      <c r="C885" s="46"/>
      <c r="D885" s="46"/>
      <c r="E885" s="46"/>
      <c r="F885" s="46"/>
    </row>
    <row r="886" spans="1:6" ht="25.5" outlineLevel="1" x14ac:dyDescent="0.2">
      <c r="A886" s="51">
        <v>3</v>
      </c>
      <c r="B886" s="52" t="inlineStr">
        <is>
          <t>Смысл и пересчет такие же, как у Config Solver.ToleranceMx. Меньший допуск строже, но может увеличить число итераций или дать NumFail.</t>
        </is>
      </c>
      <c r="C886" s="46"/>
      <c r="D886" s="46"/>
      <c r="E886" s="46"/>
      <c r="F886" s="46"/>
    </row>
    <row r="887" spans="1:6" outlineLevel="1" x14ac:dyDescent="0.2">
      <c r="A887" s="46"/>
      <c r="B887" s="46"/>
      <c r="C887" s="46"/>
      <c r="D887" s="46"/>
      <c r="E887" s="46"/>
      <c r="F887" s="46"/>
    </row>
    <row r="888" spans="1:6" ht="12.75" customHeight="1" outlineLevel="1" x14ac:dyDescent="0.2">
      <c r="A888" s="77" t="inlineStr">
        <is>
          <t>Solver.SecantMaxRestarts</t>
        </is>
      </c>
      <c r="B888" s="77"/>
      <c r="C888" s="77"/>
      <c r="D888" s="77"/>
      <c r="E888" s="77"/>
      <c r="F888" s="77"/>
    </row>
    <row r="889" spans="1:6" outlineLevel="1" x14ac:dyDescent="0.2">
      <c r="A889" s="51">
        <v>1</v>
      </c>
      <c r="B889" s="52" t="inlineStr">
        <is>
          <t>Настройка ограничивает число перестроений приближенной матрицы чувствительности при методе Secant.</t>
        </is>
      </c>
      <c r="C889" s="46"/>
      <c r="D889" s="46"/>
      <c r="E889" s="46"/>
      <c r="F889" s="46"/>
    </row>
    <row r="890" spans="1:6" outlineLevel="1" x14ac:dyDescent="0.2">
      <c r="A890" s="51">
        <v>2</v>
      </c>
      <c r="B890" s="52" t="inlineStr">
        <is>
          <t>Перестроение выполняется при застое, когда текущая матрица не обеспечивает уменьшение невязки.</t>
        </is>
      </c>
      <c r="C890" s="46"/>
      <c r="D890" s="46"/>
      <c r="E890" s="46"/>
      <c r="F890" s="46"/>
    </row>
    <row r="891" spans="1:6" outlineLevel="1" x14ac:dyDescent="0.2">
      <c r="A891" s="51">
        <v>3</v>
      </c>
      <c r="B891" s="52" t="inlineStr">
        <is>
          <t>Настройка используется только при Solver.Method = Secant.</t>
        </is>
      </c>
      <c r="C891" s="46"/>
      <c r="D891" s="46"/>
      <c r="E891" s="46"/>
      <c r="F891" s="46"/>
    </row>
    <row r="892" spans="1:6" outlineLevel="1" x14ac:dyDescent="0.2">
      <c r="A892" s="46"/>
      <c r="B892" s="46"/>
      <c r="C892" s="46"/>
      <c r="D892" s="46"/>
      <c r="E892" s="46"/>
      <c r="F892" s="46"/>
    </row>
    <row r="893" spans="1:6" ht="12.75" customHeight="1" outlineLevel="1" x14ac:dyDescent="0.2">
      <c r="A893" s="77" t="inlineStr">
        <is>
          <t>Capacity.SolutionStrategy</t>
        </is>
      </c>
      <c r="B893" s="77"/>
      <c r="C893" s="77"/>
      <c r="D893" s="77"/>
      <c r="E893" s="77"/>
      <c r="F893" s="77"/>
    </row>
    <row r="894" spans="1:6" ht="25.5" outlineLevel="1" x14ac:dyDescent="0.2">
      <c r="A894" s="51">
        <v>1</v>
      </c>
      <c r="B894" s="52" t="inlineStr">
        <is>
          <t>Выберите способ поиска предельной точки для LoadPath из таблицы сочетаний: Auto, UltimateStrain или LoadMultiplier. λ - множитель выбранных нагрузок; исходное сочетание соответствует λ = 1.</t>
        </is>
      </c>
      <c r="C894" s="46"/>
      <c r="D894" s="46"/>
      <c r="E894" s="46"/>
      <c r="F894" s="46"/>
    </row>
    <row r="895" spans="1:6" ht="25.5" outlineLevel="1" x14ac:dyDescent="0.2">
      <c r="A895" s="51">
        <v>2</v>
      </c>
      <c r="B895" s="52" t="inlineStr">
        <is>
          <t>UltimateStrain одновременно ищет равновесие и достижение предельной деформации. LoadMultiplier подбирает λ пробными расчетами равновесия. Auto сначала пробует UltimateStrain, а при численной неудаче повторяет тот же путь через LoadMultiplier.</t>
        </is>
      </c>
      <c r="C895" s="46"/>
      <c r="D895" s="46"/>
      <c r="E895" s="46"/>
      <c r="F895" s="46"/>
    </row>
    <row r="896" spans="1:6" ht="25.5" outlineLevel="1" x14ac:dyDescent="0.2">
      <c r="A896" s="51">
        <v>3</v>
      </c>
      <c r="B896" s="52" t="inlineStr">
        <is>
          <t>Для λ*N, а также λ*NMxy без пользовательских моментов сразу применяется LoadMultiplier: чистая силовая задача может быть вырожденной на горизонтальном плато диаграммы. Это не замена LoadPath.</t>
        </is>
      </c>
      <c r="C896" s="46"/>
      <c r="D896" s="46"/>
      <c r="E896" s="46"/>
      <c r="F896" s="46"/>
    </row>
    <row r="897" spans="1:6" ht="25.5" outlineLevel="1" x14ac:dyDescent="0.2">
      <c r="A897" s="51">
        <v>4</v>
      </c>
      <c r="B897" s="52" t="inlineStr">
        <is>
          <t>CapacitySolutionMethod в Results показывает фактически использованный метод. Подробное построение путей описано в разделах сочетаний и несущей способности.</t>
        </is>
      </c>
      <c r="C897" s="46"/>
      <c r="D897" s="46"/>
      <c r="E897" s="46"/>
      <c r="F897" s="46"/>
    </row>
    <row r="898" spans="1:6" ht="25.5" outlineLevel="1" x14ac:dyDescent="0.2">
      <c r="A898" s="51">
        <v>5</v>
      </c>
      <c r="B898" s="52" t="inlineStr">
        <is>
          <t>Оба метода используют одинаковые материалы и физические пределы. Несходимость - NumFail, а не доказательство разрушения. Пустой или неизвестный выбор требует исправления Config.</t>
        </is>
      </c>
      <c r="C898" s="46"/>
      <c r="D898" s="46"/>
      <c r="E898" s="46"/>
      <c r="F898" s="46"/>
    </row>
    <row r="899" spans="1:6" outlineLevel="1" x14ac:dyDescent="0.2">
      <c r="A899" s="46"/>
      <c r="B899" s="46"/>
      <c r="C899" s="46"/>
      <c r="D899" s="46"/>
      <c r="E899" s="46"/>
      <c r="F899" s="46"/>
    </row>
    <row r="900" spans="1:6" ht="12.75" customHeight="1" outlineLevel="1" x14ac:dyDescent="0.2">
      <c r="A900" s="77" t="inlineStr">
        <is>
          <t>Capacity.SolverMaxIterations</t>
        </is>
      </c>
      <c r="B900" s="77"/>
      <c r="C900" s="77"/>
      <c r="D900" s="77"/>
      <c r="E900" s="77"/>
      <c r="F900" s="77"/>
    </row>
    <row r="901" spans="1:6" ht="25.5" outlineLevel="1" x14ac:dyDescent="0.2">
      <c r="A901" s="51">
        <v>1</v>
      </c>
      <c r="B901" s="52" t="inlineStr">
        <is>
          <t>Для LoadMultiplier эта настройка задает, сколько итераций можно сделать на каждой проверяемой точке λ, прежде чем считать эту точку численно несошедшейся.</t>
        </is>
      </c>
      <c r="C901" s="46"/>
      <c r="D901" s="46"/>
      <c r="E901" s="46"/>
      <c r="F901" s="46"/>
    </row>
    <row r="902" spans="1:6" ht="25.5" outlineLevel="1" x14ac:dyDescent="0.2">
      <c r="A902" s="51">
        <v>2</v>
      </c>
      <c r="B902" s="52" t="inlineStr">
        <is>
          <t>Допустимо целое число больше нуля. Ноль, отрицательное значение, дробь, явно пустая ячейка или ошибка формулы дают InputErr с ключом и текущим адресом Config до запуска НДС.</t>
        </is>
      </c>
      <c r="C902" s="46"/>
      <c r="D902" s="46"/>
      <c r="E902" s="46"/>
      <c r="F902" s="46"/>
    </row>
    <row r="903" spans="1:6" outlineLevel="1" x14ac:dyDescent="0.2">
      <c r="A903" s="51">
        <v>3</v>
      </c>
      <c r="B903" s="52" t="inlineStr">
        <is>
          <t>Для UltimateStrain эта же настройка ограничивает число итераций прямого поиска предельной плоскости деформаций.</t>
        </is>
      </c>
      <c r="C903" s="46"/>
      <c r="D903" s="46"/>
      <c r="E903" s="46"/>
      <c r="F903" s="46"/>
    </row>
    <row r="904" spans="1:6" ht="25.5" outlineLevel="1" x14ac:dyDescent="0.2">
      <c r="A904" s="51">
        <v>4</v>
      </c>
      <c r="B904" s="52" t="inlineStr">
        <is>
          <t>Один шаг Newton может включать несколько оценок плоскости: исходную невязку, колонки численного Якобиана и подбор демпфирования. Число строк оценок в диагностике поэтому не обязано совпадать с лимитом итераций.</t>
        </is>
      </c>
      <c r="C904" s="46"/>
      <c r="D904" s="46"/>
      <c r="E904" s="46"/>
      <c r="F904" s="46"/>
    </row>
    <row r="905" spans="1:6" ht="25.5" outlineLevel="1" x14ac:dyDescent="0.2">
      <c r="A905" s="51">
        <v>5</v>
      </c>
      <c r="B905" s="52" t="inlineStr">
        <is>
          <t>Недостаточный лимит может дать NumFail для физически допустимой нагрузки. Завышенный лимит увеличивает время неуспешного поиска.</t>
        </is>
      </c>
      <c r="C905" s="46"/>
      <c r="D905" s="46"/>
      <c r="E905" s="46"/>
      <c r="F905" s="46"/>
    </row>
    <row r="906" spans="1:6" ht="25.5" outlineLevel="1" x14ac:dyDescent="0.2">
      <c r="A906" s="51">
        <v>6</v>
      </c>
      <c r="B906" s="52" t="inlineStr">
        <is>
          <t>Лимит следует увеличивать при остановке по числу итераций после проверки исходных данных и диаграмм. Увеличение не исправляет ошибки единиц, материалов или геометрии.</t>
        </is>
      </c>
      <c r="C906" s="46"/>
      <c r="D906" s="46"/>
      <c r="E906" s="46"/>
      <c r="F906" s="46"/>
    </row>
    <row r="907" spans="1:6" outlineLevel="1" x14ac:dyDescent="0.2">
      <c r="A907" s="51">
        <v>7</v>
      </c>
      <c r="B907" s="52" t="inlineStr">
        <is>
          <t>Capacity.SolverMaxIterations - это защитный численный параметр программы. Он не является расчетным коэффициентом СП.</t>
        </is>
      </c>
      <c r="C907" s="46"/>
      <c r="D907" s="46"/>
      <c r="E907" s="46"/>
      <c r="F907" s="46"/>
    </row>
    <row r="908" spans="1:6" outlineLevel="1" x14ac:dyDescent="0.2">
      <c r="A908" s="46"/>
      <c r="B908" s="46"/>
      <c r="C908" s="46"/>
      <c r="D908" s="46"/>
      <c r="E908" s="46"/>
      <c r="F908" s="46"/>
    </row>
    <row r="909" spans="1:6" ht="12.75" customHeight="1" outlineLevel="1" x14ac:dyDescent="0.2">
      <c r="A909" s="77" t="inlineStr">
        <is>
          <t>Capacity.ToleranceStrain</t>
        </is>
      </c>
      <c r="B909" s="77"/>
      <c r="C909" s="77"/>
      <c r="D909" s="77"/>
      <c r="E909" s="77"/>
      <c r="F909" s="77"/>
    </row>
    <row r="910" spans="1:6" ht="25.5" outlineLevel="1" x14ac:dyDescent="0.2">
      <c r="A910" s="51">
        <v>1</v>
      </c>
      <c r="B910" s="52" t="inlineStr">
        <is>
          <t>Задайте положительный безразмерный допуск для попадания в предельную деформацию при UltimateStrain. Он не является самим физическим пределом.</t>
        </is>
      </c>
      <c r="C910" s="46"/>
      <c r="D910" s="46"/>
      <c r="E910" s="46"/>
      <c r="F910" s="46"/>
    </row>
    <row r="911" spans="1:6" ht="25.5" outlineLevel="1" x14ac:dyDescent="0.2">
      <c r="A911" s="51">
        <v>2</v>
      </c>
      <c r="B911" s="52" t="inlineStr">
        <is>
          <t>Физический предел берется из диаграммы выбранной модели материала. ε_ult означает его модуль; ult - предельный. Допуск отношения текущей деформации к пределу равен max(10⁻⁶; Capacity.ToleranceStrain / max(|ε_ult|; 10⁻⁹)).</t>
        </is>
      </c>
      <c r="C911" s="46"/>
      <c r="D911" s="46"/>
      <c r="E911" s="46"/>
      <c r="F911" s="46"/>
    </row>
    <row r="912" spans="1:6" ht="25.5" outlineLevel="1" x14ac:dyDescent="0.2">
      <c r="A912" s="51">
        <v>3</v>
      </c>
      <c r="B912" s="52" t="inlineStr">
        <is>
          <t>Финальная точка также должна удовлетворять равновесию и физическим пределам. Численный допуск не разрешает превышение диаграммы и не обязан менять уже более точно найденный результат.</t>
        </is>
      </c>
      <c r="C912" s="46"/>
      <c r="D912" s="46"/>
      <c r="E912" s="46"/>
      <c r="F912" s="46"/>
    </row>
    <row r="913" spans="1:6" ht="25.5" outlineLevel="1" x14ac:dyDescent="0.2">
      <c r="A913" s="51">
        <v>4</v>
      </c>
      <c r="B913" s="52" t="inlineStr">
        <is>
          <t>Для LoadMultiplier точность множителя задает Config Capacity.ToleranceLambda. Допустимое значение Capacity.ToleranceStrain все равно обязательно.</t>
        </is>
      </c>
      <c r="C913" s="46"/>
      <c r="D913" s="46"/>
      <c r="E913" s="46"/>
      <c r="F913" s="46"/>
    </row>
    <row r="914" spans="1:6" outlineLevel="1" x14ac:dyDescent="0.2">
      <c r="A914" s="51">
        <v>5</v>
      </c>
      <c r="B914" s="52" t="inlineStr">
        <is>
          <t>Меньший допуск может повысить точность, но увеличить число итераций. Он безразмерен и не меняется вместе с единицами.</t>
        </is>
      </c>
      <c r="C914" s="46"/>
      <c r="D914" s="46"/>
      <c r="E914" s="46"/>
      <c r="F914" s="46"/>
    </row>
    <row r="915" spans="1:6" outlineLevel="1" x14ac:dyDescent="0.2">
      <c r="A915" s="46"/>
      <c r="B915" s="46"/>
      <c r="C915" s="46"/>
      <c r="D915" s="46"/>
      <c r="E915" s="46"/>
      <c r="F915" s="46"/>
    </row>
    <row r="916" spans="1:6" ht="12.75" customHeight="1" outlineLevel="1" x14ac:dyDescent="0.2">
      <c r="A916" s="77" t="inlineStr">
        <is>
          <t>Capacity.MaxLambda</t>
        </is>
      </c>
      <c r="B916" s="77"/>
      <c r="C916" s="77"/>
      <c r="D916" s="77"/>
      <c r="E916" s="77"/>
      <c r="F916" s="77"/>
    </row>
    <row r="917" spans="1:6" outlineLevel="1" x14ac:dyDescent="0.2">
      <c r="A917" s="51">
        <v>1</v>
      </c>
      <c r="B917" s="52" t="inlineStr">
        <is>
          <t>Это защитная верхняя граница расширения интервала в методе LoadMultiplier.</t>
        </is>
      </c>
      <c r="C917" s="46"/>
      <c r="D917" s="46"/>
      <c r="E917" s="46"/>
      <c r="F917" s="46"/>
    </row>
    <row r="918" spans="1:6" ht="38.25" outlineLevel="1" x14ac:dyDescent="0.2">
      <c r="A918" s="51">
        <v>2</v>
      </c>
      <c r="B918" s="52" t="inlineStr">
        <is>
          <t>Допустимо число больше нуля. Ноль, отрицательное значение, явно пустая ячейка или ошибка формулы дают InputErr с актуальным адресом Config до запуска НДС. Если InitialLambda больше MaxLambda, первая положительная проба ограничивается MaxLambda, а не выходит за него.</t>
        </is>
      </c>
      <c r="C918" s="46"/>
      <c r="D918" s="46"/>
      <c r="E918" s="46"/>
      <c r="F918" s="46"/>
    </row>
    <row r="919" spans="1:6" ht="25.5" outlineLevel="1" x14ac:dyDescent="0.2">
      <c r="A919" s="51">
        <v>3</v>
      </c>
      <c r="B919" s="52" t="inlineStr">
        <is>
          <t>В LoadMultiplier программа расширяет интервал поиска только до этого значения. Если предельное состояние не найдено до MaxLambda, расчет должен завершиться диагностируемым статусом.</t>
        </is>
      </c>
      <c r="C919" s="46"/>
      <c r="D919" s="46"/>
      <c r="E919" s="46"/>
      <c r="F919" s="46"/>
    </row>
    <row r="920" spans="1:6" ht="25.5" outlineLevel="1" x14ac:dyDescent="0.2">
      <c r="A920" s="51">
        <v>4</v>
      </c>
      <c r="B920" s="52" t="inlineStr">
        <is>
          <t>В UltimateStrain эта настройка не ограничивает найденную λ: там программа напрямую ищет предельную плоскость деформаций и принимает результат, если λ положительная и численно конечная.</t>
        </is>
      </c>
      <c r="C920" s="46"/>
      <c r="D920" s="46"/>
      <c r="E920" s="46"/>
      <c r="F920" s="46"/>
    </row>
    <row r="921" spans="1:6" ht="25.5" outlineLevel="1" x14ac:dyDescent="0.2">
      <c r="A921" s="51">
        <v>5</v>
      </c>
      <c r="B921" s="52" t="inlineStr">
        <is>
          <t>Ориентиры для LoadMultiplier: 10...20 удобно для быстрой оценки; 1024 - значение по умолчанию с большим запасом для малых исходных нагрузок и контрольных расчетов. λ безразмерна и не зависит от выбранных единиц.</t>
        </is>
      </c>
      <c r="C921" s="46"/>
      <c r="D921" s="46"/>
      <c r="E921" s="46"/>
      <c r="F921" s="46"/>
    </row>
    <row r="922" spans="1:6" outlineLevel="1" x14ac:dyDescent="0.2">
      <c r="A922" s="46"/>
      <c r="B922" s="46"/>
      <c r="C922" s="46"/>
      <c r="D922" s="46"/>
      <c r="E922" s="46"/>
      <c r="F922" s="46"/>
    </row>
    <row r="923" spans="1:6" ht="12.75" customHeight="1" outlineLevel="1" x14ac:dyDescent="0.2">
      <c r="A923" s="77" t="inlineStr">
        <is>
          <t>Capacity.SearchMethod</t>
        </is>
      </c>
      <c r="B923" s="77"/>
      <c r="C923" s="77"/>
      <c r="D923" s="77"/>
      <c r="E923" s="77"/>
      <c r="F923" s="77"/>
    </row>
    <row r="924" spans="1:6" outlineLevel="1" x14ac:dyDescent="0.2">
      <c r="A924" s="51">
        <v>1</v>
      </c>
      <c r="B924" s="52" t="inlineStr">
        <is>
          <t>Настройка выбирает численный поиск λ - множителя нагрузок - только для фактически используемого LoadMultiplier.</t>
        </is>
      </c>
      <c r="C924" s="46"/>
      <c r="D924" s="46"/>
      <c r="E924" s="46"/>
      <c r="F924" s="46"/>
    </row>
    <row r="925" spans="1:6" ht="25.5" outlineLevel="1" x14ac:dyDescent="0.2">
      <c r="A925" s="51">
        <v>2</v>
      </c>
      <c r="B925" s="52" t="inlineStr">
        <is>
          <t>Bisection делит надежный интервал поиска пополам; Brent сохраняет интервал и пробует более быстрые шаги по промежуточным точкам; Secant прогнозирует следующую точку по двум предыдущим и чувствительнее к неровной зависимости.</t>
        </is>
      </c>
      <c r="C925" s="46"/>
      <c r="D925" s="46"/>
      <c r="E925" s="46"/>
      <c r="F925" s="46"/>
    </row>
    <row r="926" spans="1:6" ht="25.5" outlineLevel="1" x14ac:dyDescent="0.2">
      <c r="A926" s="51">
        <v>3</v>
      </c>
      <c r="B926" s="52" t="inlineStr">
        <is>
          <t>В успешном прямом UltimateStrain эта настройка не участвует, но допустимый выбор Bisection, Brent или Secant обязателен. Ошибка не заменяется другим методом.</t>
        </is>
      </c>
      <c r="C926" s="46"/>
      <c r="D926" s="46"/>
      <c r="E926" s="46"/>
      <c r="F926" s="46"/>
    </row>
    <row r="927" spans="1:6" ht="25.5" outlineLevel="1" x14ac:dyDescent="0.2">
      <c r="A927" s="51">
        <v>4</v>
      </c>
      <c r="B927" s="52" t="inlineStr">
        <is>
          <t>Это способы численного поиска программы, а не отдельные нормативные коэффициенты. Условия перехода к LoadMultiplier описаны у Config Capacity.SolutionStrategy.</t>
        </is>
      </c>
      <c r="C927" s="46"/>
      <c r="D927" s="46"/>
      <c r="E927" s="46"/>
      <c r="F927" s="46"/>
    </row>
    <row r="928" spans="1:6" outlineLevel="1" x14ac:dyDescent="0.2">
      <c r="A928" s="46"/>
      <c r="B928" s="46"/>
      <c r="C928" s="46"/>
      <c r="D928" s="46"/>
      <c r="E928" s="46"/>
      <c r="F928" s="46"/>
    </row>
    <row r="929" spans="1:6" ht="12.75" customHeight="1" outlineLevel="1" x14ac:dyDescent="0.2">
      <c r="A929" s="77" t="inlineStr">
        <is>
          <t>Capacity.InitialLambda</t>
        </is>
      </c>
      <c r="B929" s="77"/>
      <c r="C929" s="77"/>
      <c r="D929" s="77"/>
      <c r="E929" s="77"/>
      <c r="F929" s="77"/>
    </row>
    <row r="930" spans="1:6" outlineLevel="1" x14ac:dyDescent="0.2">
      <c r="A930" s="51">
        <v>1</v>
      </c>
      <c r="B930" s="52" t="inlineStr">
        <is>
          <t>Это начальная величина λ для метода LoadMultiplier на выбранной траектории LoadPath.</t>
        </is>
      </c>
      <c r="C930" s="46"/>
      <c r="D930" s="46"/>
      <c r="E930" s="46"/>
      <c r="F930" s="46"/>
    </row>
    <row r="931" spans="1:6" ht="25.5" outlineLevel="1" x14ac:dyDescent="0.2">
      <c r="A931" s="51">
        <v>2</v>
      </c>
      <c r="B931" s="52" t="inlineStr">
        <is>
          <t>Введите положительное число. Пустая ячейка, текст или ошибка формулы остановят запуск; сообщение укажет, какое поле Config нужно исправить.</t>
        </is>
      </c>
      <c r="C931" s="46"/>
      <c r="D931" s="46"/>
      <c r="E931" s="46"/>
      <c r="F931" s="46"/>
    </row>
    <row r="932" spans="1:6" outlineLevel="1" x14ac:dyDescent="0.2">
      <c r="A932" s="51">
        <v>3</v>
      </c>
      <c r="B932" s="52" t="inlineStr">
        <is>
          <t>Если при этом λ сечение еще не достигло предельного состояния, программа расширяет верхнюю границу поиска.</t>
        </is>
      </c>
      <c r="C932" s="46"/>
      <c r="D932" s="46"/>
      <c r="E932" s="46"/>
      <c r="F932" s="46"/>
    </row>
    <row r="933" spans="1:6" ht="25.5" outlineLevel="1" x14ac:dyDescent="0.2">
      <c r="A933" s="51">
        <v>4</v>
      </c>
      <c r="B933" s="52" t="inlineStr">
        <is>
          <t>Если начальное значение слишком маленькое, может потребоваться больше расчетных точек. Если слишком большое, первая попытка чаще будет несходящейся или сразу за пределом.</t>
        </is>
      </c>
      <c r="C933" s="46"/>
      <c r="D933" s="46"/>
      <c r="E933" s="46"/>
      <c r="F933" s="46"/>
    </row>
    <row r="934" spans="1:6" ht="38.25" outlineLevel="1" x14ac:dyDescent="0.2">
      <c r="A934" s="51">
        <v>5</v>
      </c>
      <c r="B934" s="52" t="inlineStr">
        <is>
          <t>Обычно удобно начать с 1: это соответствует исходному уровню выбранной части нагрузки. Для очень слабых сечений можно поставить 0.5, для заведомо малых нагрузок — 2. Множитель λ безразмерен, поэтому при переходе с tf*m на kN*m значение не пересчитывается.</t>
        </is>
      </c>
      <c r="C934" s="46"/>
      <c r="D934" s="46"/>
      <c r="E934" s="46"/>
      <c r="F934" s="46"/>
    </row>
    <row r="935" spans="1:6" outlineLevel="1" x14ac:dyDescent="0.2">
      <c r="A935" s="46"/>
      <c r="B935" s="46"/>
      <c r="C935" s="46"/>
      <c r="D935" s="46"/>
      <c r="E935" s="46"/>
      <c r="F935" s="46"/>
    </row>
    <row r="936" spans="1:6" ht="12.75" customHeight="1" outlineLevel="1" x14ac:dyDescent="0.2">
      <c r="A936" s="77" t="inlineStr">
        <is>
          <t>Capacity.ToleranceLambda</t>
        </is>
      </c>
      <c r="B936" s="77"/>
      <c r="C936" s="77"/>
      <c r="D936" s="77"/>
      <c r="E936" s="77"/>
      <c r="F936" s="77"/>
    </row>
    <row r="937" spans="1:6" outlineLevel="1" x14ac:dyDescent="0.2">
      <c r="A937" s="51">
        <v>1</v>
      </c>
      <c r="B937" s="52" t="inlineStr">
        <is>
          <t>Это точность одномерного поиска предельного множителя λ в LoadMultiplier.</t>
        </is>
      </c>
      <c r="C937" s="46"/>
      <c r="D937" s="46"/>
      <c r="E937" s="46"/>
      <c r="F937" s="46"/>
    </row>
    <row r="938" spans="1:6" ht="38.25" outlineLevel="1" x14ac:dyDescent="0.2">
      <c r="A938" s="51">
        <v>2</v>
      </c>
      <c r="B938" s="52" t="inlineStr">
        <is>
          <t>Допустимо число больше нуля. Явно пустая или неверная ячейка, ноль и отрицательное значение дают InputErr с актуальным адресом Config до запуска НДС. Допустимость значения проверяется и тогда, когда выбран UltimateStrain, хотя само значение не участвует в его успешном прямом поиске.</t>
        </is>
      </c>
      <c r="C938" s="46"/>
      <c r="D938" s="46"/>
      <c r="E938" s="46"/>
      <c r="F938" s="46"/>
    </row>
    <row r="939" spans="1:6" outlineLevel="1" x14ac:dyDescent="0.2">
      <c r="A939" s="51">
        <v>3</v>
      </c>
      <c r="B939" s="52" t="inlineStr">
        <is>
          <t>Bisection, Brent и Secant останавливаются, когда интервал/шаг по λ становится достаточно малым по этому допуску.</t>
        </is>
      </c>
      <c r="C939" s="46"/>
      <c r="D939" s="46"/>
      <c r="E939" s="46"/>
      <c r="F939" s="46"/>
    </row>
    <row r="940" spans="1:6" outlineLevel="1" x14ac:dyDescent="0.2">
      <c r="A940" s="51">
        <v>4</v>
      </c>
      <c r="B940" s="52" t="inlineStr">
        <is>
          <t>Это допуск именно по коэффициенту λ, а не по деформациям. Для UltimateStrain используется Capacity.ToleranceStrain.</t>
        </is>
      </c>
      <c r="C940" s="46"/>
      <c r="D940" s="46"/>
      <c r="E940" s="46"/>
      <c r="F940" s="46"/>
    </row>
    <row r="941" spans="1:6" ht="25.5" outlineLevel="1" x14ac:dyDescent="0.2">
      <c r="A941" s="51">
        <v>5</v>
      </c>
      <c r="B941" s="52" t="inlineStr">
        <is>
          <t>Практические ориентиры: 0.1 - грубая быстрая оценка; 0.01 - обычный инженерный расчет; 0.001 - более точный, но медленный поиск. Значение безразмерно и не зависит от выбранных единиц N/Mx/My.</t>
        </is>
      </c>
      <c r="C941" s="46"/>
      <c r="D941" s="46"/>
      <c r="E941" s="46"/>
      <c r="F941" s="46"/>
    </row>
    <row r="942" spans="1:6" outlineLevel="1" x14ac:dyDescent="0.2">
      <c r="A942" s="46"/>
      <c r="B942" s="46"/>
      <c r="C942" s="46"/>
      <c r="D942" s="46"/>
      <c r="E942" s="46"/>
      <c r="F942" s="46"/>
    </row>
    <row r="943" spans="1:6" ht="12.75" customHeight="1" outlineLevel="1" x14ac:dyDescent="0.2">
      <c r="A943" s="77" t="inlineStr">
        <is>
          <t>Capacity.MaxRetries</t>
        </is>
      </c>
      <c r="B943" s="77"/>
      <c r="C943" s="77"/>
      <c r="D943" s="77"/>
      <c r="E943" s="77"/>
      <c r="F943" s="77"/>
    </row>
    <row r="944" spans="1:6" outlineLevel="1" x14ac:dyDescent="0.2">
      <c r="A944" s="51">
        <v>1</v>
      </c>
      <c r="B944" s="52" t="inlineStr">
        <is>
          <t>Это число дополнительных попыток для одной и той же точки λ, если внутренний расчет НДС не сошелся.</t>
        </is>
      </c>
      <c r="C944" s="46"/>
      <c r="D944" s="46"/>
      <c r="E944" s="46"/>
      <c r="F944" s="46"/>
    </row>
    <row r="945" spans="1:6" ht="25.5" outlineLevel="1" x14ac:dyDescent="0.2">
      <c r="A945" s="51">
        <v>2</v>
      </c>
      <c r="B945" s="52" t="inlineStr">
        <is>
          <t>Допустимо целое число не меньше нуля. Ноль корректен и отключает дополнительные повторы; дробь, отрицательное значение, пустая ячейка, TODO и ошибка формулы дают InputErr с актуальным местом исправления до запуска НДС.</t>
        </is>
      </c>
      <c r="C945" s="46"/>
      <c r="D945" s="46"/>
      <c r="E945" s="46"/>
      <c r="F945" s="46"/>
    </row>
    <row r="946" spans="1:6" ht="25.5" outlineLevel="1" x14ac:dyDescent="0.2">
      <c r="A946" s="51">
        <v>3</v>
      </c>
      <c r="B946" s="52" t="inlineStr">
        <is>
          <t>Первая попытка имеет номер attempt = 0. Если она дала NumFail или SingularTangent, следующая попытка решает ту же самую точку λ, но с более осторожными численными настройками.</t>
        </is>
      </c>
      <c r="C946" s="46"/>
      <c r="D946" s="46"/>
      <c r="E946" s="46"/>
      <c r="F946" s="46"/>
    </row>
    <row r="947" spans="1:6" ht="38.25" outlineLevel="1" x14ac:dyDescent="0.2">
      <c r="A947" s="51">
        <v>4</v>
      </c>
      <c r="B947" s="52" t="inlineStr">
        <is>
          <t>Связь с Capacity.BaseLoadSteps прямая: LoadSteps_eff = Capacity.BaseLoadSteps · 2^{attempt}. При BaseLoadSteps = 1 и MaxRetries = 0 выполняется только первая попытка с 1 ступенью; при MaxRetries = 1 добавляется единственный повтор с 2 ступенями.</t>
        </is>
      </c>
      <c r="C947" s="46"/>
      <c r="D947" s="46"/>
      <c r="E947" s="46"/>
      <c r="F947" s="46"/>
    </row>
    <row r="948" spans="1:6" ht="38.25" outlineLevel="1" x14ac:dyDescent="0.2">
      <c r="A948" s="51">
        <v>5</v>
      </c>
      <c r="B948" s="52" t="inlineStr">
        <is>
          <t>Число ступеней после всех разрешённых удвоений не должно превышать 2147483646. Например, при BaseLoadSteps = 1 допускается не более 30 повторов. Это техническая граница программы; если она превышена, уменьшите число ступеней или повторов в указанной ячейке.</t>
        </is>
      </c>
      <c r="C948" s="46"/>
      <c r="D948" s="46"/>
      <c r="E948" s="46"/>
      <c r="F948" s="46"/>
    </row>
    <row r="949" spans="1:6" ht="25.5" outlineLevel="1" x14ac:dyDescent="0.2">
      <c r="A949" s="51">
        <v>6</v>
      </c>
      <c r="B949" s="52" t="inlineStr">
        <is>
          <t>Повтор использует больше ступеней нагрузки. Длина каждого шага подбирается автоматически без изменения заданной физической нагрузки.</t>
        </is>
      </c>
      <c r="C949" s="46"/>
      <c r="D949" s="46"/>
      <c r="E949" s="46"/>
      <c r="F949" s="46"/>
    </row>
    <row r="950" spans="1:6" ht="38.25" outlineLevel="1" x14ac:dyDescent="0.2">
      <c r="A950" s="51">
        <v>7</v>
      </c>
      <c r="B950" s="52" t="inlineStr">
        <is>
          <t>Если расчет при каждом пробном λ сходится с первой попытки, MaxRetries не добавляет повторных решений НДС. Повторы запускаются только после численной несходимости конкретной пробы. На некоторых осевых путях такие пробы встречаются часто, поэтому разрешенные повторы заметно увеличивают время.</t>
        </is>
      </c>
      <c r="C950" s="46"/>
      <c r="D950" s="46"/>
      <c r="E950" s="46"/>
      <c r="F950" s="46"/>
    </row>
    <row r="951" spans="1:6" outlineLevel="1" x14ac:dyDescent="0.2">
      <c r="A951" s="51">
        <v>8</v>
      </c>
      <c r="B951" s="52" t="inlineStr">
        <is>
          <t>Если повторы исчерпаны, точка λ получает NumFail. Такая несходимость не считается разрушением сечения.</t>
        </is>
      </c>
      <c r="C951" s="46"/>
      <c r="D951" s="46"/>
      <c r="E951" s="46"/>
      <c r="F951" s="46"/>
    </row>
    <row r="952" spans="1:6" ht="25.5" outlineLevel="1" x14ac:dyDescent="0.2">
      <c r="A952" s="51">
        <v>9</v>
      </c>
      <c r="B952" s="52" t="inlineStr">
        <is>
          <t>Значение по умолчанию - 0. Один повтор ограничивает дополнительные затраты одной попыткой с уменьшенным шагом; 2...3 повтора увеличивают затраты при несходимости. Параметр не зависит от единиц измерения.</t>
        </is>
      </c>
      <c r="C952" s="46"/>
      <c r="D952" s="46"/>
      <c r="E952" s="46"/>
      <c r="F952" s="46"/>
    </row>
    <row r="953" spans="1:6" outlineLevel="1" x14ac:dyDescent="0.2">
      <c r="A953" s="46"/>
      <c r="B953" s="46"/>
      <c r="C953" s="46"/>
      <c r="D953" s="46"/>
      <c r="E953" s="46"/>
      <c r="F953" s="46"/>
    </row>
    <row r="954" spans="1:6" ht="12.75" customHeight="1" outlineLevel="1" x14ac:dyDescent="0.2">
      <c r="A954" s="77" t="inlineStr">
        <is>
          <t>Capacity.BaseLoadSteps</t>
        </is>
      </c>
      <c r="B954" s="77"/>
      <c r="C954" s="77"/>
      <c r="D954" s="77"/>
      <c r="E954" s="77"/>
      <c r="F954" s="77"/>
    </row>
    <row r="955" spans="1:6" outlineLevel="1" x14ac:dyDescent="0.2">
      <c r="A955" s="51">
        <v>1</v>
      </c>
      <c r="B955" s="52" t="inlineStr">
        <is>
          <t>Это базовое число ступеней приложения нагрузки для каждой λ-точки в LoadMultiplier.</t>
        </is>
      </c>
      <c r="C955" s="46"/>
      <c r="D955" s="46"/>
      <c r="E955" s="46"/>
      <c r="F955" s="46"/>
    </row>
    <row r="956" spans="1:6" ht="25.5" outlineLevel="1" x14ac:dyDescent="0.2">
      <c r="A956" s="51">
        <v>2</v>
      </c>
      <c r="B956" s="52" t="inlineStr">
        <is>
          <t>Допустимо целое число больше нуля. Ноль, отрицательное значение, дробь, явно пустая ячейка или ошибка формулы дают InputErr до запуска НДС; комментарий называет текущую ячейку Config и действие пользователя.</t>
        </is>
      </c>
      <c r="C956" s="46"/>
      <c r="D956" s="46"/>
      <c r="E956" s="46"/>
      <c r="F956" s="46"/>
    </row>
    <row r="957" spans="1:6" ht="25.5" outlineLevel="1" x14ac:dyDescent="0.2">
      <c r="A957" s="51">
        <v>3</v>
      </c>
      <c r="B957" s="52" t="inlineStr">
        <is>
          <t>BaseLoadSteps задает только первую попытку λ-точки. Если MaxRetries разрешает повтор, фактическое число ступеней на повторе увеличивается по формуле BaseLoadSteps·2^attempt.</t>
        </is>
      </c>
      <c r="C957" s="46"/>
      <c r="D957" s="46"/>
      <c r="E957" s="46"/>
      <c r="F957" s="46"/>
    </row>
    <row r="958" spans="1:6" ht="38.25" outlineLevel="1" x14ac:dyDescent="0.2">
      <c r="A958" s="51">
        <v>4</v>
      </c>
      <c r="B958" s="52" t="inlineStr">
        <is>
          <t>Для всех разрешённых повторов должно выполняться BaseLoadSteps·2^{MaxRetries} ≤ 2147483646. При превышении программа попросит уменьшить число ступеней или повторов. Не используйте очень большие значения без необходимости: они могут сильно замедлить расчёт.</t>
        </is>
      </c>
      <c r="C958" s="46"/>
      <c r="D958" s="46"/>
      <c r="E958" s="46"/>
      <c r="F958" s="46"/>
    </row>
    <row r="959" spans="1:6" ht="25.5" outlineLevel="1" x14ac:dyDescent="0.2">
      <c r="A959" s="51">
        <v>5</v>
      </c>
      <c r="B959" s="52" t="inlineStr">
        <is>
          <t>Например при BaseLoadSteps = 1 и MaxRetries = 0 каждая λ-точка решается один раз с одной ступенью. Если поставить MaxRetries = 1, несошедшаяся точка будет повторена с двумя ступенями и более осторожным шагом кривизны.</t>
        </is>
      </c>
      <c r="C959" s="46"/>
      <c r="D959" s="46"/>
      <c r="E959" s="46"/>
      <c r="F959" s="46"/>
    </row>
    <row r="960" spans="1:6" ht="25.5" outlineLevel="1" x14ac:dyDescent="0.2">
      <c r="A960" s="51">
        <v>6</v>
      </c>
      <c r="B960" s="52" t="inlineStr">
        <is>
          <t>Большее базовое значение делает каждую первую λ-точку устойчивее, но замедляет весь LoadMultiplier даже там, где сходимость была бы нормальной.</t>
        </is>
      </c>
      <c r="C960" s="46"/>
      <c r="D960" s="46"/>
      <c r="E960" s="46"/>
      <c r="F960" s="46"/>
    </row>
    <row r="961" spans="1:6" outlineLevel="1" x14ac:dyDescent="0.2">
      <c r="A961" s="51">
        <v>7</v>
      </c>
      <c r="B961" s="52" t="inlineStr">
        <is>
          <t>Настройка не используется как физический шаг увеличения нагрузки. Внешний поиск λ выполняют Bisection, Brent или Secant.</t>
        </is>
      </c>
      <c r="C961" s="46"/>
      <c r="D961" s="46"/>
      <c r="E961" s="46"/>
      <c r="F961" s="46"/>
    </row>
    <row r="962" spans="1:6" outlineLevel="1" x14ac:dyDescent="0.2">
      <c r="A962" s="51">
        <v>8</v>
      </c>
      <c r="B962" s="52" t="inlineStr">
        <is>
          <t>Значение по умолчанию - 1. Дополнительные ступени только после численной неудачи задаются через Capacity.MaxRetries.</t>
        </is>
      </c>
      <c r="C962" s="46"/>
      <c r="D962" s="46"/>
      <c r="E962" s="46"/>
      <c r="F962" s="46"/>
    </row>
    <row r="963" spans="1:6" ht="25.5" outlineLevel="1" x14ac:dyDescent="0.2">
      <c r="A963" s="51">
        <v>9</v>
      </c>
      <c r="B963" s="52" t="inlineStr">
        <is>
          <t>Значения 2...4 повышают дробность приложения нагрузки и затраты каждой λ-точки. Дальнейшее увеличение оправдано только при подтвержденном влиянии числа ступеней на сходимость.</t>
        </is>
      </c>
      <c r="C963" s="46"/>
      <c r="D963" s="46"/>
      <c r="E963" s="46"/>
      <c r="F963" s="46"/>
    </row>
    <row r="964" spans="1:6" outlineLevel="1" x14ac:dyDescent="0.2">
      <c r="A964" s="46"/>
      <c r="B964" s="46"/>
      <c r="C964" s="46"/>
      <c r="D964" s="46"/>
      <c r="E964" s="46"/>
      <c r="F964" s="46"/>
    </row>
    <row r="965" spans="1:6" ht="12.75" customHeight="1" outlineLevel="1" x14ac:dyDescent="0.2">
      <c r="A965" s="77" t="inlineStr">
        <is>
          <t>Stability.Code</t>
        </is>
      </c>
      <c r="B965" s="77"/>
      <c r="C965" s="77"/>
      <c r="D965" s="77"/>
      <c r="E965" s="77"/>
      <c r="F965" s="77"/>
    </row>
    <row r="966" spans="1:6" ht="25.5" outlineLevel="1" x14ac:dyDescent="0.2">
      <c r="A966" s="51">
        <v>1</v>
      </c>
      <c r="B966" s="52" t="inlineStr">
        <is>
          <t>Выберите SP63 или SP35. Перед расчётом программа проверяет обязательные настройки устойчивости. Если значение отсутствует или неверно, сообщение укажет поле Config и способ исправления.</t>
        </is>
      </c>
      <c r="C966" s="46"/>
      <c r="D966" s="46"/>
      <c r="E966" s="46"/>
      <c r="F966" s="46"/>
    </row>
    <row r="967" spans="1:6" ht="25.5" outlineLevel="1" x14ac:dyDescent="0.2">
      <c r="A967" s="51">
        <v>2</v>
      </c>
      <c r="B967" s="52" t="inlineStr">
        <is>
          <t>SP63 включает учет продольного изгиба по формулам СП 63.13330.2018, п. 8.1.15: условная жесткость D, критическая сила N_cr и коэффициент η.</t>
        </is>
      </c>
      <c r="C967" s="46"/>
      <c r="D967" s="46"/>
      <c r="E967" s="46"/>
      <c r="F967" s="46"/>
    </row>
    <row r="968" spans="1:6" ht="25.5" outlineLevel="1" x14ac:dyDescent="0.2">
      <c r="A968" s="51">
        <v>3</v>
      </c>
      <c r="B968" s="52" t="inlineStr">
        <is>
          <t>SP35 включает ветвь СП 35.13330.2011: для малых эксцентриситетов используется отдельная проверка устойчивости, для больших - увеличение момента через η.</t>
        </is>
      </c>
      <c r="C968" s="46"/>
      <c r="D968" s="46"/>
      <c r="E968" s="46"/>
      <c r="F968" s="46"/>
    </row>
    <row r="969" spans="1:6" ht="38.25" outlineLevel="1" x14ac:dyDescent="0.2">
      <c r="A969" s="51">
        <v>4</v>
      </c>
      <c r="B969" s="52" t="inlineStr">
        <is>
          <t>В обоих вариантах эксцентриситет продольной силы считается относительно центра тяжести приведенного сечения бетон + арматура. Пользователь при этом вводит нагрузки относительно бетонного центра и Load.ReferenceOffset; программа переносит моменты к приведенному центру перед расчетом устойчивости.</t>
        </is>
      </c>
      <c r="C969" s="46"/>
      <c r="D969" s="46"/>
      <c r="E969" s="46"/>
      <c r="F969" s="46"/>
    </row>
    <row r="970" spans="1:6" outlineLevel="1" x14ac:dyDescent="0.2">
      <c r="A970" s="51">
        <v>5</v>
      </c>
      <c r="B970" s="52" t="inlineStr">
        <is>
          <t>Расчет запускается только для тех сочетаний, где выбранный профиль имеет Calculation.Stability.Enabled = Yes.</t>
        </is>
      </c>
      <c r="C970" s="46"/>
      <c r="D970" s="46"/>
      <c r="E970" s="46"/>
      <c r="F970" s="46"/>
    </row>
    <row r="971" spans="1:6" outlineLevel="1" x14ac:dyDescent="0.2">
      <c r="A971" s="46"/>
      <c r="B971" s="46"/>
      <c r="C971" s="46"/>
      <c r="D971" s="46"/>
      <c r="E971" s="46"/>
      <c r="F971" s="46"/>
    </row>
    <row r="972" spans="1:6" ht="12.75" customHeight="1" outlineLevel="1" x14ac:dyDescent="0.2">
      <c r="A972" s="77" t="inlineStr">
        <is>
          <t>Stability.ElementLength</t>
        </is>
      </c>
      <c r="B972" s="77"/>
      <c r="C972" s="77"/>
      <c r="D972" s="77"/>
      <c r="E972" s="77"/>
      <c r="F972" s="77"/>
    </row>
    <row r="973" spans="1:6" outlineLevel="1" x14ac:dyDescent="0.2">
      <c r="A973" s="51">
        <v>1</v>
      </c>
      <c r="B973" s="52" t="inlineStr">
        <is>
          <t>Это геометрическая длина элемента L до умножения на μ1/μ2.</t>
        </is>
      </c>
      <c r="C973" s="46"/>
      <c r="D973" s="46"/>
      <c r="E973" s="46"/>
      <c r="F973" s="46"/>
    </row>
    <row r="974" spans="1:6" ht="25.5" outlineLevel="1" x14ac:dyDescent="0.2">
      <c r="A974" s="51">
        <v>2</v>
      </c>
      <c r="B974" s="52" t="inlineStr">
        <is>
          <t>Введите положительное число в текущей INPUT-единице длины. Ноль и отрицательная длина являются ошибкой ввода, а не основанием взять 8000 по умолчанию.</t>
        </is>
      </c>
      <c r="C974" s="46"/>
      <c r="D974" s="46"/>
      <c r="E974" s="46"/>
      <c r="F974" s="46"/>
    </row>
    <row r="975" spans="1:6" outlineLevel="1" x14ac:dyDescent="0.2">
      <c r="A975" s="51">
        <v>3</v>
      </c>
      <c r="B975" s="52" t="inlineStr">
        <is>
          <t>Для критической силы и гибкости программа считает расчетные длины l_0,1 = μ1·L и l_0,2 = μ2·L.</t>
        </is>
      </c>
      <c r="C975" s="46"/>
      <c r="D975" s="46"/>
      <c r="E975" s="46"/>
      <c r="F975" s="46"/>
    </row>
    <row r="976" spans="1:6" ht="38.25" outlineLevel="1" x14ac:dyDescent="0.2">
      <c r="A976" s="51">
        <v>4</v>
      </c>
      <c r="B976" s="52" t="inlineStr">
        <is>
          <t>Если длина L или коэффициент μ настолько велики или малы, что расчётную длину нельзя вычислить надёжно, программа укажет ошибку ввода. Проверьте единицы и значения в указанных ячейках. Это ограничение числового расчёта, а не дополнительный нормативный предел.</t>
        </is>
      </c>
      <c r="C976" s="46"/>
      <c r="D976" s="46"/>
      <c r="E976" s="46"/>
      <c r="F976" s="46"/>
    </row>
    <row r="977" spans="1:6" outlineLevel="1" x14ac:dyDescent="0.2">
      <c r="A977" s="51">
        <v>5</v>
      </c>
      <c r="B977" s="52" t="inlineStr">
        <is>
          <t>По СП 63 п. 8.1.7 и СП 35 п. 7.52 случайный эксцентриситет в режиме AutoWithL берется именно по L, а не по l_0.</t>
        </is>
      </c>
      <c r="C977" s="46"/>
      <c r="D977" s="46"/>
      <c r="E977" s="46"/>
      <c r="F977" s="46"/>
    </row>
    <row r="978" spans="1:6" ht="25.5" outlineLevel="1" x14ac:dyDescent="0.2">
      <c r="A978" s="51">
        <v>6</v>
      </c>
      <c r="B978" s="52" t="inlineStr">
        <is>
          <t>Программа не анализирует закрепления элемента автоматически: пользователь задает длину и коэффициенты расчетной длины уже по своей расчетной схеме.</t>
        </is>
      </c>
      <c r="C978" s="46"/>
      <c r="D978" s="46"/>
      <c r="E978" s="46"/>
      <c r="F978" s="46"/>
    </row>
    <row r="979" spans="1:6" outlineLevel="1" x14ac:dyDescent="0.2">
      <c r="A979" s="46"/>
      <c r="B979" s="46"/>
      <c r="C979" s="46"/>
      <c r="D979" s="46"/>
      <c r="E979" s="46"/>
      <c r="F979" s="46"/>
    </row>
    <row r="980" spans="1:6" ht="12.75" customHeight="1" outlineLevel="1" x14ac:dyDescent="0.2">
      <c r="A980" s="77" t="inlineStr">
        <is>
          <t>Stability.Mu1</t>
        </is>
      </c>
      <c r="B980" s="77"/>
      <c r="C980" s="77"/>
      <c r="D980" s="77"/>
      <c r="E980" s="77"/>
      <c r="F980" s="77"/>
    </row>
    <row r="981" spans="1:6" ht="25.5" outlineLevel="1" x14ac:dyDescent="0.2">
      <c r="A981" s="51">
        <v>1</v>
      </c>
      <c r="B981" s="52" t="inlineStr">
        <is>
          <t>Задайте коэффициент расчётной длины μ1 для изгиба вокруг главной оси 1 приведённого сечения. Расчётная длина равна μ1·L, где L задаётся в Stability.ElementLength.</t>
        </is>
      </c>
      <c r="C981" s="46"/>
      <c r="D981" s="46"/>
      <c r="E981" s="46"/>
      <c r="F981" s="46"/>
    </row>
    <row r="982" spans="1:6" ht="25.5" outlineLevel="1" x14ac:dyDescent="0.2">
      <c r="A982" s="51">
        <v>2</v>
      </c>
      <c r="B982" s="52" t="inlineStr">
        <is>
          <t>Введите положительное число без единиц. В новой книге установлено 2, но нужное значение выбирайте по своей расчётной схеме: программа не определяет закрепления автоматически.</t>
        </is>
      </c>
      <c r="C982" s="46"/>
      <c r="D982" s="46"/>
      <c r="E982" s="46"/>
      <c r="F982" s="46"/>
    </row>
    <row r="983" spans="1:6" ht="25.5" outlineLevel="1" x14ac:dyDescent="0.2">
      <c r="A983" s="51">
        <v>3</v>
      </c>
      <c r="B983" s="52" t="inlineStr">
        <is>
          <t>Для круга и других почти изотропных сечений главная ось 1 совпадает с X: плоскость соответствует изгибу Mx, а эксцентриситет и габарит определяются по Y.</t>
        </is>
      </c>
      <c r="C983" s="46"/>
      <c r="D983" s="46"/>
      <c r="E983" s="46"/>
      <c r="F983" s="46"/>
    </row>
    <row r="984" spans="1:6" ht="25.5" outlineLevel="1" x14ac:dyDescent="0.2">
      <c r="A984" s="51">
        <v>4</v>
      </c>
      <c r="B984" s="52" t="inlineStr">
        <is>
          <t>Если μ1·L невозможно надёжно вычислить из-за слишком большого или малого числа, программа укажет участвующие ячейки. Исправьте коэффициент, длину или её единицы.</t>
        </is>
      </c>
      <c r="C984" s="46"/>
      <c r="D984" s="46"/>
      <c r="E984" s="46"/>
      <c r="F984" s="46"/>
    </row>
    <row r="985" spans="1:6" outlineLevel="1" x14ac:dyDescent="0.2">
      <c r="A985" s="46"/>
      <c r="B985" s="46"/>
      <c r="C985" s="46"/>
      <c r="D985" s="46"/>
      <c r="E985" s="46"/>
      <c r="F985" s="46"/>
    </row>
    <row r="986" spans="1:6" ht="12.75" customHeight="1" outlineLevel="1" x14ac:dyDescent="0.2">
      <c r="A986" s="77" t="inlineStr">
        <is>
          <t>Stability.Mu2</t>
        </is>
      </c>
      <c r="B986" s="77"/>
      <c r="C986" s="77"/>
      <c r="D986" s="77"/>
      <c r="E986" s="77"/>
      <c r="F986" s="77"/>
    </row>
    <row r="987" spans="1:6" ht="38.25" outlineLevel="1" x14ac:dyDescent="0.2">
      <c r="A987" s="51">
        <v>1</v>
      </c>
      <c r="B987" s="52" t="inlineStr">
        <is>
          <t>Укажите положительный безразмерный коэффициент для главной плоскости 2; у круга она соответствует изгибу My. Общие ограничения ввода и связь с расчётной длиной описаны в разделе Stability.Mu1; коэффициенты двух плоскостей задаются независимо.</t>
        </is>
      </c>
      <c r="C987" s="46"/>
      <c r="D987" s="46"/>
      <c r="E987" s="46"/>
      <c r="F987" s="46"/>
    </row>
    <row r="988" spans="1:6" outlineLevel="1" x14ac:dyDescent="0.2">
      <c r="A988" s="46"/>
      <c r="B988" s="46"/>
      <c r="C988" s="46"/>
      <c r="D988" s="46"/>
      <c r="E988" s="46"/>
      <c r="F988" s="46"/>
    </row>
    <row r="989" spans="1:6" ht="12.75" customHeight="1" outlineLevel="1" x14ac:dyDescent="0.2">
      <c r="A989" s="77" t="inlineStr">
        <is>
          <t>Stability.SystemType</t>
        </is>
      </c>
      <c r="B989" s="77"/>
      <c r="C989" s="77"/>
      <c r="D989" s="77"/>
      <c r="E989" s="77"/>
      <c r="F989" s="77"/>
    </row>
    <row r="990" spans="1:6" ht="25.5" outlineLevel="1" x14ac:dyDescent="0.2">
      <c r="A990" s="51">
        <v>1</v>
      </c>
      <c r="B990" s="52" t="inlineStr">
        <is>
          <t>Допустимы только Determinate и Indeterminate, без учета регистра. Неизвестный вариант не трактуется как определимая схема и дает InputErr с указанием места исправления.</t>
        </is>
      </c>
      <c r="C990" s="46"/>
      <c r="D990" s="46"/>
      <c r="E990" s="46"/>
      <c r="F990" s="46"/>
    </row>
    <row r="991" spans="1:6" ht="25.5" outlineLevel="1" x14ac:dyDescent="0.2">
      <c r="A991" s="51">
        <v>2</v>
      </c>
      <c r="B991" s="52" t="inlineStr">
        <is>
          <t>Determinate выбирают для статически определимой расчетной схемы: программа складывает эксцентриситет от заданного момента и случайный эксцентриситет.</t>
        </is>
      </c>
      <c r="C991" s="46"/>
      <c r="D991" s="46"/>
      <c r="E991" s="46"/>
      <c r="F991" s="46"/>
    </row>
    <row r="992" spans="1:6" ht="25.5" outlineLevel="1" x14ac:dyDescent="0.2">
      <c r="A992" s="51">
        <v>3</v>
      </c>
      <c r="B992" s="52" t="inlineStr">
        <is>
          <t>Indeterminate выбирают для статически неопределимой расчетной схемы: программа берет расчетный эксцентриситет не меньше случайного, то есть большее значение по модулю.</t>
        </is>
      </c>
      <c r="C992" s="46"/>
      <c r="D992" s="46"/>
      <c r="E992" s="46"/>
      <c r="F992" s="46"/>
    </row>
    <row r="993" spans="1:6" outlineLevel="1" x14ac:dyDescent="0.2">
      <c r="A993" s="51">
        <v>4</v>
      </c>
      <c r="B993" s="52" t="inlineStr">
        <is>
          <t>В обозначениях СП 63 это формирование e_0 с учетом e_a; в обозначениях СП 35 - формирование e_c с учетом e_c,sl.</t>
        </is>
      </c>
      <c r="C993" s="46"/>
      <c r="D993" s="46"/>
      <c r="E993" s="46"/>
      <c r="F993" s="46"/>
    </row>
    <row r="994" spans="1:6" ht="25.5" outlineLevel="1" x14ac:dyDescent="0.2">
      <c r="A994" s="51">
        <v>5</v>
      </c>
      <c r="B994" s="52" t="inlineStr">
        <is>
          <t>Настройка влияет только на правило объединения основного и случайного эксцентриситета. Остальные формулы СП 63 или СП 35 выбираются настройкой Stability.Code.</t>
        </is>
      </c>
      <c r="C994" s="46"/>
      <c r="D994" s="46"/>
      <c r="E994" s="46"/>
      <c r="F994" s="46"/>
    </row>
    <row r="995" spans="1:6" outlineLevel="1" x14ac:dyDescent="0.2">
      <c r="A995" s="46"/>
      <c r="B995" s="46"/>
      <c r="C995" s="46"/>
      <c r="D995" s="46"/>
      <c r="E995" s="46"/>
      <c r="F995" s="46"/>
    </row>
    <row r="996" spans="1:6" ht="12.75" customHeight="1" outlineLevel="1" x14ac:dyDescent="0.2">
      <c r="A996" s="77" t="inlineStr">
        <is>
          <t>Stability.ZeroMomentEccentricitySign1</t>
        </is>
      </c>
      <c r="B996" s="77"/>
      <c r="C996" s="77"/>
      <c r="D996" s="77"/>
      <c r="E996" s="77"/>
      <c r="F996" s="77"/>
    </row>
    <row r="997" spans="1:6" ht="25.5" outlineLevel="1" x14ac:dyDescent="0.2">
      <c r="A997" s="51">
        <v>1</v>
      </c>
      <c r="B997" s="52" t="inlineStr">
        <is>
          <t>Укажите направление случайного эксцентриситета в первой главной плоскости, когда момент в ней равен нулю. Значение 1 задаёт положительное направление, −1 — противоположное.</t>
        </is>
      </c>
      <c r="C997" s="46"/>
      <c r="D997" s="46"/>
      <c r="E997" s="46"/>
      <c r="F997" s="46"/>
    </row>
    <row r="998" spans="1:6" ht="25.5" outlineLevel="1" x14ac:dyDescent="0.2">
      <c r="A998" s="51">
        <v>2</v>
      </c>
      <c r="B998" s="52" t="inlineStr">
        <is>
          <t>Для круга и других почти изотропных сечений это направление по Y при изгибе Mx. В общем случае используются главные оси приведённого сечения.</t>
        </is>
      </c>
      <c r="C998" s="46"/>
      <c r="D998" s="46"/>
      <c r="E998" s="46"/>
      <c r="F998" s="46"/>
    </row>
    <row r="999" spans="1:6" ht="25.5" outlineLevel="1" x14ac:dyDescent="0.2">
      <c r="A999" s="51">
        <v>3</v>
      </c>
      <c r="B999" s="52" t="inlineStr">
        <is>
          <t>Здесь задаётся только знак. Величину эксцентриситета определяет Stability.AccidentalEccentricityMode. Ноль, пустая ячейка и другое число требуют исправления.</t>
        </is>
      </c>
      <c r="C999" s="46"/>
      <c r="D999" s="46"/>
      <c r="E999" s="46"/>
      <c r="F999" s="46"/>
    </row>
    <row r="1000" spans="1:6" outlineLevel="1" x14ac:dyDescent="0.2">
      <c r="A1000" s="46"/>
      <c r="B1000" s="46"/>
      <c r="C1000" s="46"/>
      <c r="D1000" s="46"/>
      <c r="E1000" s="46"/>
      <c r="F1000" s="46"/>
    </row>
    <row r="1001" spans="1:6" ht="12.75" customHeight="1" outlineLevel="1" x14ac:dyDescent="0.2">
      <c r="A1001" s="77" t="inlineStr">
        <is>
          <t>Stability.ZeroMomentEccentricitySign2</t>
        </is>
      </c>
      <c r="B1001" s="77"/>
      <c r="C1001" s="77"/>
      <c r="D1001" s="77"/>
      <c r="E1001" s="77"/>
      <c r="F1001" s="77"/>
    </row>
    <row r="1002" spans="1:6" ht="38.25" outlineLevel="1" x14ac:dyDescent="0.2">
      <c r="A1002" s="51">
        <v>1</v>
      </c>
      <c r="B1002" s="52" t="inlineStr">
        <is>
          <t>Укажите 1 или −1 для направления случайного эксцентриситета при нулевом моменте во второй главной плоскости; для круга это направление по X при изгибе My. Общий порядок применения описан в разделе Stability.ZeroMomentEccentricitySign1; знак второй плоскости задаётся отдельно.</t>
        </is>
      </c>
      <c r="C1002" s="46"/>
      <c r="D1002" s="46"/>
      <c r="E1002" s="46"/>
      <c r="F1002" s="46"/>
    </row>
    <row r="1003" spans="1:6" outlineLevel="1" x14ac:dyDescent="0.2">
      <c r="A1003" s="46"/>
      <c r="B1003" s="46"/>
      <c r="C1003" s="46"/>
      <c r="D1003" s="46"/>
      <c r="E1003" s="46"/>
      <c r="F1003" s="46"/>
    </row>
    <row r="1004" spans="1:6" ht="12.75" customHeight="1" outlineLevel="1" x14ac:dyDescent="0.2">
      <c r="A1004" s="77" t="inlineStr">
        <is>
          <t>Stability.AccidentalEccentricityMode</t>
        </is>
      </c>
      <c r="B1004" s="77"/>
      <c r="C1004" s="77"/>
      <c r="D1004" s="77"/>
      <c r="E1004" s="77"/>
      <c r="F1004" s="77"/>
    </row>
    <row r="1005" spans="1:6" ht="25.5" outlineLevel="1" x14ac:dyDescent="0.2">
      <c r="A1005" s="51">
        <v>1</v>
      </c>
      <c r="B1005" s="52" t="inlineStr">
        <is>
          <t>Допустимы AutoWithL, AutoWithμL (также запись AutoWithMuL) и User. Неизвестный вариант не заменяется автоматическим режимом. Ввод проверяется и при растягивающем сочетании, для которого сама устойчивость неприменима.</t>
        </is>
      </c>
      <c r="C1005" s="46"/>
      <c r="D1005" s="46"/>
      <c r="E1005" s="46"/>
      <c r="F1005" s="46"/>
    </row>
    <row r="1006" spans="1:6" ht="25.5" outlineLevel="1" x14ac:dyDescent="0.2">
      <c r="A1006" s="51">
        <v>2</v>
      </c>
      <c r="B1006" s="52" t="inlineStr">
        <is>
          <t>AutoWithL - нормативный режим по геометрической длине: СП 63 использует e_a = max(L/600; h/30; 10 мм), СП 35 использует e_c,sl = L/400.</t>
        </is>
      </c>
      <c r="C1006" s="46"/>
      <c r="D1006" s="46"/>
      <c r="E1006" s="46"/>
      <c r="F1006" s="46"/>
    </row>
    <row r="1007" spans="1:6" ht="25.5" outlineLevel="1" x14ac:dyDescent="0.2">
      <c r="A1007" s="51">
        <v>3</v>
      </c>
      <c r="B1007" s="52" t="inlineStr">
        <is>
          <t>AutoWithμL - режим по умолчанию в книге: вместо геометрической длины L в случайном эксцентриситете используется расчетная длина l_0 = μL.</t>
        </is>
      </c>
      <c r="C1007" s="46"/>
      <c r="D1007" s="46"/>
      <c r="E1007" s="46"/>
      <c r="F1007" s="46"/>
    </row>
    <row r="1008" spans="1:6" ht="25.5" outlineLevel="1" x14ac:dyDescent="0.2">
      <c r="A1008" s="51">
        <v>4</v>
      </c>
      <c r="B1008" s="52" t="inlineStr">
        <is>
          <t>User означает, что пользователь сам задает модуль случайного эксцентриситета отдельно для двух главных плоскостей: Stability.AccidentalEccentricityUser1/2.</t>
        </is>
      </c>
      <c r="C1008" s="46"/>
      <c r="D1008" s="46"/>
      <c r="E1008" s="46"/>
      <c r="F1008" s="46"/>
    </row>
    <row r="1009" spans="1:6" ht="25.5" outlineLevel="1" x14ac:dyDescent="0.2">
      <c r="A1009" s="51">
        <v>5</v>
      </c>
      <c r="B1009" s="52" t="inlineStr">
        <is>
          <t>Знак эксцентриситета программа выбирает отдельно: по знаку момента в главной плоскости, а при чистом сжатии - по настройкам Stability.ZeroMomentEccentricitySign1/2.</t>
        </is>
      </c>
      <c r="C1009" s="46"/>
      <c r="D1009" s="46"/>
      <c r="E1009" s="46"/>
      <c r="F1009" s="46"/>
    </row>
    <row r="1010" spans="1:6" outlineLevel="1" x14ac:dyDescent="0.2">
      <c r="A1010" s="46"/>
      <c r="B1010" s="46"/>
      <c r="C1010" s="46"/>
      <c r="D1010" s="46"/>
      <c r="E1010" s="46"/>
      <c r="F1010" s="46"/>
    </row>
    <row r="1011" spans="1:6" ht="12.75" customHeight="1" outlineLevel="1" x14ac:dyDescent="0.2">
      <c r="A1011" s="77" t="inlineStr">
        <is>
          <t>Stability.AccidentalEccentricityUser1</t>
        </is>
      </c>
      <c r="B1011" s="77"/>
      <c r="C1011" s="77"/>
      <c r="D1011" s="77"/>
      <c r="E1011" s="77"/>
      <c r="F1011" s="77"/>
    </row>
    <row r="1012" spans="1:6" ht="25.5" outlineLevel="1" x14ac:dyDescent="0.2">
      <c r="A1012" s="51">
        <v>1</v>
      </c>
      <c r="B1012" s="52" t="inlineStr">
        <is>
          <t>В режиме Stability.AccidentalEccentricityMode = User задайте положительную величину случайного эксцентриситета первой главной плоскости. Используются единицы INPUT Length.</t>
        </is>
      </c>
      <c r="C1012" s="46"/>
      <c r="D1012" s="46"/>
      <c r="E1012" s="46"/>
      <c r="F1012" s="46"/>
    </row>
    <row r="1013" spans="1:6" ht="25.5" outlineLevel="1" x14ac:dyDescent="0.2">
      <c r="A1013" s="51">
        <v>2</v>
      </c>
      <c r="B1013" s="52" t="inlineStr">
        <is>
          <t>Для круга и других почти изотропных сечений это плечо по Y при изгибе Mx. Направление определяется отдельно; отрицательное число здесь не заменяется своим модулем.</t>
        </is>
      </c>
      <c r="C1013" s="46"/>
      <c r="D1013" s="46"/>
      <c r="E1013" s="46"/>
      <c r="F1013" s="46"/>
    </row>
    <row r="1014" spans="1:6" outlineLevel="1" x14ac:dyDescent="0.2">
      <c r="A1014" s="51">
        <v>3</v>
      </c>
      <c r="B1014" s="52" t="inlineStr">
        <is>
          <t>В автоматических режимах поле не участвует в формуле, но должно содержать корректное неотрицательное число; допускается 0.</t>
        </is>
      </c>
      <c r="C1014" s="46"/>
      <c r="D1014" s="46"/>
      <c r="E1014" s="46"/>
      <c r="F1014" s="46"/>
    </row>
    <row r="1015" spans="1:6" outlineLevel="1" x14ac:dyDescent="0.2">
      <c r="A1015" s="46"/>
      <c r="B1015" s="46"/>
      <c r="C1015" s="46"/>
      <c r="D1015" s="46"/>
      <c r="E1015" s="46"/>
      <c r="F1015" s="46"/>
    </row>
    <row r="1016" spans="1:6" ht="12.75" customHeight="1" outlineLevel="1" x14ac:dyDescent="0.2">
      <c r="A1016" s="77" t="inlineStr">
        <is>
          <t>Stability.AccidentalEccentricityUser2</t>
        </is>
      </c>
      <c r="B1016" s="77"/>
      <c r="C1016" s="77"/>
      <c r="D1016" s="77"/>
      <c r="E1016" s="77"/>
      <c r="F1016" s="77"/>
    </row>
    <row r="1017" spans="1:6" ht="38.25" outlineLevel="1" x14ac:dyDescent="0.2">
      <c r="A1017" s="51">
        <v>1</v>
      </c>
      <c r="B1017" s="52" t="inlineStr">
        <is>
          <t>В режиме User задайте положительный модуль эксцентриситета второй главной плоскости в INPUT-единице длины; для круга это плечо по X при изгибе My. Общие ограничения ввода, в том числе для автоматических режимов, описаны в разделе Stability.AccidentalEccentricityUser1; направление задаётся отдельно от модуля.</t>
        </is>
      </c>
      <c r="C1017" s="46"/>
      <c r="D1017" s="46"/>
      <c r="E1017" s="46"/>
      <c r="F1017" s="46"/>
    </row>
    <row r="1018" spans="1:6" outlineLevel="1" x14ac:dyDescent="0.2">
      <c r="A1018" s="46"/>
      <c r="B1018" s="46"/>
      <c r="C1018" s="46"/>
      <c r="D1018" s="46"/>
      <c r="E1018" s="46"/>
      <c r="F1018" s="46"/>
    </row>
    <row r="1019" spans="1:6" ht="12.75" customHeight="1" outlineLevel="1" x14ac:dyDescent="0.2">
      <c r="A1019" s="77" t="inlineStr">
        <is>
          <t>Stability.AccidentalEccentricityPlanes</t>
        </is>
      </c>
      <c r="B1019" s="77"/>
      <c r="C1019" s="77"/>
      <c r="D1019" s="77"/>
      <c r="E1019" s="77"/>
      <c r="F1019" s="77"/>
    </row>
    <row r="1020" spans="1:6" ht="25.5" outlineLevel="1" x14ac:dyDescent="0.2">
      <c r="A1020" s="51">
        <v>1</v>
      </c>
      <c r="B1020" s="52" t="inlineStr">
        <is>
          <t>Допустимы OnlyMomentPlane и BothPlanes. Неизвестный вариант, пустая ячейка или ошибка формулы дают InputErr с актуальным адресом Config.</t>
        </is>
      </c>
      <c r="C1020" s="46"/>
      <c r="D1020" s="46"/>
      <c r="E1020" s="46"/>
      <c r="F1020" s="46"/>
    </row>
    <row r="1021" spans="1:6" ht="25.5" outlineLevel="1" x14ac:dyDescent="0.2">
      <c r="A1021" s="51">
        <v>2</v>
      </c>
      <c r="B1021" s="52" t="inlineStr">
        <is>
          <t>OnlyMomentPlane сохраняет принятую упрощенную схему: если момент есть только в одной главной плоскости, случайный эксцентриситет добавляется только в этой плоскости.</t>
        </is>
      </c>
      <c r="C1021" s="46"/>
      <c r="D1021" s="46"/>
      <c r="E1021" s="46"/>
      <c r="F1021" s="46"/>
    </row>
    <row r="1022" spans="1:6" ht="25.5" outlineLevel="1" x14ac:dyDescent="0.2">
      <c r="A1022" s="51">
        <v>3</v>
      </c>
      <c r="B1022" s="52" t="inlineStr">
        <is>
          <t>BothPlanes добавляет случайный эксцентриситет в обеих главных плоскостях. Если момент в плоскости ненулевой, знак берется по направлению увеличения этого момента; если момент равен нулю, знак берется из Stability.ZeroMomentEccentricitySign1/2.</t>
        </is>
      </c>
      <c r="C1022" s="46"/>
      <c r="D1022" s="46"/>
      <c r="E1022" s="46"/>
      <c r="F1022" s="46"/>
    </row>
    <row r="1023" spans="1:6" outlineLevel="1" x14ac:dyDescent="0.2">
      <c r="A1023" s="51">
        <v>4</v>
      </c>
      <c r="B1023" s="52" t="inlineStr">
        <is>
          <t>Настройка не запускает перебор знаков и не добавляет дополнительных НДМ-расчетов.</t>
        </is>
      </c>
      <c r="C1023" s="46"/>
      <c r="D1023" s="46"/>
      <c r="E1023" s="46"/>
      <c r="F1023" s="46"/>
    </row>
    <row r="1024" spans="1:6" outlineLevel="1" x14ac:dyDescent="0.2">
      <c r="A1024" s="46"/>
      <c r="B1024" s="46"/>
      <c r="C1024" s="46"/>
      <c r="D1024" s="46"/>
      <c r="E1024" s="46"/>
      <c r="F1024" s="46"/>
    </row>
    <row r="1025" spans="1:6" ht="12.75" customHeight="1" outlineLevel="1" x14ac:dyDescent="0.2">
      <c r="A1025" s="77" t="inlineStr">
        <is>
          <t>Stability.PhiLMode</t>
        </is>
      </c>
      <c r="B1025" s="77"/>
      <c r="C1025" s="77"/>
      <c r="D1025" s="77"/>
      <c r="E1025" s="77"/>
      <c r="F1025" s="77"/>
    </row>
    <row r="1026" spans="1:6" ht="25.5" outlineLevel="1" x14ac:dyDescent="0.2">
      <c r="A1026" s="51">
        <v>1</v>
      </c>
      <c r="B1026" s="52" t="inlineStr">
        <is>
          <t>Допустимы Auto и PhiL2. Неизвестный режим не заменяется значением по умолчанию, даже если текущая табличная ветвь не использует эту настройку.</t>
        </is>
      </c>
      <c r="C1026" s="46"/>
      <c r="D1026" s="46"/>
      <c r="E1026" s="46"/>
      <c r="F1026" s="46"/>
    </row>
    <row r="1027" spans="1:6" outlineLevel="1" x14ac:dyDescent="0.2">
      <c r="A1027" s="51">
        <v>2</v>
      </c>
      <c r="B1027" s="52" t="inlineStr">
        <is>
          <t>Auto считает коэффициент длительности по нормативному отношению длительного момента к полному моменту.</t>
        </is>
      </c>
      <c r="C1027" s="46"/>
      <c r="D1027" s="46"/>
      <c r="E1027" s="46"/>
      <c r="F1027" s="46"/>
    </row>
    <row r="1028" spans="1:6" outlineLevel="1" x14ac:dyDescent="0.2">
      <c r="A1028" s="51">
        <v>3</v>
      </c>
      <c r="B1028" s="52" t="inlineStr">
        <is>
          <t>Для СП 63 моменты берутся относительно центра наиболее растянутого или наименее сжатого стержня арматуры.</t>
        </is>
      </c>
      <c r="C1028" s="46"/>
      <c r="D1028" s="46"/>
      <c r="E1028" s="46"/>
      <c r="F1028" s="46"/>
    </row>
    <row r="1029" spans="1:6" ht="25.5" outlineLevel="1" x14ac:dyDescent="0.2">
      <c r="A1029" s="51">
        <v>4</v>
      </c>
      <c r="B1029" s="52" t="inlineStr">
        <is>
          <t>Для СП 35 в ветви e_c &gt; r моменты берутся относительно соответствующей грани сечения; при противоположных знаках полного и длительного моментов применяется специальное правило СП 35.</t>
        </is>
      </c>
      <c r="C1029" s="46"/>
      <c r="D1029" s="46"/>
      <c r="E1029" s="46"/>
      <c r="F1029" s="46"/>
    </row>
    <row r="1030" spans="1:6" outlineLevel="1" x14ac:dyDescent="0.2">
      <c r="A1030" s="51">
        <v>5</v>
      </c>
      <c r="B1030" s="52" t="inlineStr">
        <is>
          <t>PhiL2 принимает φ_l = 2 как консервативный пользовательский режим только в расчетных ветвях N_cr/η.</t>
        </is>
      </c>
      <c r="C1030" s="46"/>
      <c r="D1030" s="46"/>
      <c r="E1030" s="46"/>
      <c r="F1030" s="46"/>
    </row>
    <row r="1031" spans="1:6" ht="25.5" outlineLevel="1" x14ac:dyDescent="0.2">
      <c r="A1031" s="51">
        <v>6</v>
      </c>
      <c r="B1031" s="52" t="inlineStr">
        <is>
          <t>В режиме Auto программа ограничивает коэффициент диапазоном 1...2. Нижняя граница 1 принята как консервативное проектное правило: длительная часть не должна искусственно уменьшать расчетный эффект.</t>
        </is>
      </c>
      <c r="C1031" s="46"/>
      <c r="D1031" s="46"/>
      <c r="E1031" s="46"/>
      <c r="F1031" s="46"/>
    </row>
    <row r="1032" spans="1:6" ht="25.5" outlineLevel="1" x14ac:dyDescent="0.2">
      <c r="A1032" s="51">
        <v>7</v>
      </c>
      <c r="B1032" s="52" t="inlineStr">
        <is>
          <t>В табличной ветви СП 35 при e_c ≤ r эта настройка не заменяет табличный φ_l: там всегда используются φ_m и φ_l из таблицы 7.21.</t>
        </is>
      </c>
      <c r="C1032" s="46"/>
      <c r="D1032" s="46"/>
      <c r="E1032" s="46"/>
      <c r="F1032" s="46"/>
    </row>
    <row r="1033" spans="1:6" outlineLevel="1" x14ac:dyDescent="0.2">
      <c r="A1033" s="51">
        <v>8</v>
      </c>
      <c r="B1033" s="52" t="inlineStr">
        <is>
          <t>Для СП 63 таблица нагрузок означает постоянные + длительные нагрузки. Для СП 35 таблица означает постоянные нагрузки.</t>
        </is>
      </c>
      <c r="C1033" s="46"/>
      <c r="D1033" s="46"/>
      <c r="E1033" s="46"/>
      <c r="F1033" s="46"/>
    </row>
    <row r="1034" spans="1:6" outlineLevel="1" x14ac:dyDescent="0.2">
      <c r="A1034" s="46"/>
      <c r="B1034" s="46"/>
      <c r="C1034" s="46"/>
      <c r="D1034" s="46"/>
      <c r="E1034" s="46"/>
      <c r="F1034" s="46"/>
    </row>
    <row r="1035" spans="1:6" ht="12.75" customHeight="1" outlineLevel="1" x14ac:dyDescent="0.2">
      <c r="A1035" s="77" t="inlineStr">
        <is>
          <t>Stability.SP63.Ks</t>
        </is>
      </c>
      <c r="B1035" s="77"/>
      <c r="C1035" s="77"/>
      <c r="D1035" s="77"/>
      <c r="E1035" s="77"/>
      <c r="F1035" s="77"/>
    </row>
    <row r="1036" spans="1:6" outlineLevel="1" x14ac:dyDescent="0.2">
      <c r="A1036" s="51">
        <v>1</v>
      </c>
      <c r="B1036" s="52" t="inlineStr">
        <is>
          <t>Коэффициент k_s учитывает вклад арматуры в условную жесткость D = k_b·E_b·I_b + k_s·E_s·I_s по СП 63.</t>
        </is>
      </c>
      <c r="C1036" s="46"/>
      <c r="D1036" s="46"/>
      <c r="E1036" s="46"/>
      <c r="F1036" s="46"/>
    </row>
    <row r="1037" spans="1:6" outlineLevel="1" x14ac:dyDescent="0.2">
      <c r="A1037" s="51">
        <v>2</v>
      </c>
      <c r="B1037" s="52" t="inlineStr">
        <is>
          <t>Задайте положительное число. Некорректное значение дает InputErr с адресом Config, в том числе при неактивной ветви СП 63.</t>
        </is>
      </c>
      <c r="C1037" s="46"/>
      <c r="D1037" s="46"/>
      <c r="E1037" s="46"/>
      <c r="F1037" s="46"/>
    </row>
    <row r="1038" spans="1:6" outlineLevel="1" x14ac:dyDescent="0.2">
      <c r="A1038" s="46"/>
      <c r="B1038" s="46"/>
      <c r="C1038" s="46"/>
      <c r="D1038" s="46"/>
      <c r="E1038" s="46"/>
      <c r="F1038" s="46"/>
    </row>
    <row r="1039" spans="1:6" ht="12.75" customHeight="1" outlineLevel="1" x14ac:dyDescent="0.2">
      <c r="A1039" s="77" t="inlineStr">
        <is>
          <t>Stability.SP63.DeltaEMin</t>
        </is>
      </c>
      <c r="B1039" s="77"/>
      <c r="C1039" s="77"/>
      <c r="D1039" s="77"/>
      <c r="E1039" s="77"/>
      <c r="F1039" s="77"/>
    </row>
    <row r="1040" spans="1:6" outlineLevel="1" x14ac:dyDescent="0.2">
      <c r="A1040" s="51">
        <v>1</v>
      </c>
      <c r="B1040" s="52" t="inlineStr">
        <is>
          <t>Нижняя граница δ_e = e_0/h в формуле k_b по СП 63. Принятая нормативная граница - 0.15.</t>
        </is>
      </c>
      <c r="C1040" s="46"/>
      <c r="D1040" s="46"/>
      <c r="E1040" s="46"/>
      <c r="F1040" s="46"/>
    </row>
    <row r="1041" spans="1:6" ht="38.25" outlineLevel="1" x14ac:dyDescent="0.2">
      <c r="A1041" s="51">
        <v>2</v>
      </c>
      <c r="B1041" s="52" t="inlineStr">
        <is>
          <t>Задайте неотрицательное число; ноль отключает эту программную границу. Если верхняя граница DeltaEMax также включена, нижняя не должна превышать верхнюю. Некорректный диапазон дает InputErr с адресом Config, в том числе при неактивной ветви СП 63.</t>
        </is>
      </c>
      <c r="C1041" s="46"/>
      <c r="D1041" s="46"/>
      <c r="E1041" s="46"/>
      <c r="F1041" s="46"/>
    </row>
    <row r="1042" spans="1:6" outlineLevel="1" x14ac:dyDescent="0.2">
      <c r="A1042" s="46"/>
      <c r="B1042" s="46"/>
      <c r="C1042" s="46"/>
      <c r="D1042" s="46"/>
      <c r="E1042" s="46"/>
      <c r="F1042" s="46"/>
    </row>
    <row r="1043" spans="1:6" ht="12.75" customHeight="1" outlineLevel="1" x14ac:dyDescent="0.2">
      <c r="A1043" s="77" t="inlineStr">
        <is>
          <t>Stability.SP63.DeltaEMax</t>
        </is>
      </c>
      <c r="B1043" s="77"/>
      <c r="C1043" s="77"/>
      <c r="D1043" s="77"/>
      <c r="E1043" s="77"/>
      <c r="F1043" s="77"/>
    </row>
    <row r="1044" spans="1:6" outlineLevel="1" x14ac:dyDescent="0.2">
      <c r="A1044" s="51">
        <v>1</v>
      </c>
      <c r="B1044" s="52" t="inlineStr">
        <is>
          <t>Верхняя граница δ_e = e_0/h в формуле k_b по СП 63. Принятая нормативная граница - 1.5.</t>
        </is>
      </c>
      <c r="C1044" s="46"/>
      <c r="D1044" s="46"/>
      <c r="E1044" s="46"/>
      <c r="F1044" s="46"/>
    </row>
    <row r="1045" spans="1:6" ht="38.25" outlineLevel="1" x14ac:dyDescent="0.2">
      <c r="A1045" s="51">
        <v>2</v>
      </c>
      <c r="B1045" s="52" t="inlineStr">
        <is>
          <t>Задайте неотрицательное число; ноль отключает эту программную границу. Если нижняя граница DeltaEMin также включена, верхняя не должна быть меньше нижней. Некорректный диапазон дает InputErr с адресом Config, в том числе при неактивной ветви СП 63.</t>
        </is>
      </c>
      <c r="C1045" s="46"/>
      <c r="D1045" s="46"/>
      <c r="E1045" s="46"/>
      <c r="F1045" s="46"/>
    </row>
    <row r="1046" spans="1:6" outlineLevel="1" x14ac:dyDescent="0.2">
      <c r="A1046" s="46"/>
      <c r="B1046" s="46"/>
      <c r="C1046" s="46"/>
      <c r="D1046" s="46"/>
      <c r="E1046" s="46"/>
      <c r="F1046" s="46"/>
    </row>
    <row r="1047" spans="1:6" ht="12.75" customHeight="1" outlineLevel="1" x14ac:dyDescent="0.2">
      <c r="A1047" s="77" t="inlineStr">
        <is>
          <t>Stability.SP35.PhiP</t>
        </is>
      </c>
      <c r="B1047" s="77"/>
      <c r="C1047" s="77"/>
      <c r="D1047" s="77"/>
      <c r="E1047" s="77"/>
      <c r="F1047" s="77"/>
    </row>
    <row r="1048" spans="1:6" ht="25.5" outlineLevel="1" x14ac:dyDescent="0.2">
      <c r="A1048" s="51">
        <v>1</v>
      </c>
      <c r="B1048" s="52" t="inlineStr">
        <is>
          <t>Пользовательский коэффициент φ_p для устойчивости по СП 35. Для ненапрягаемой арматуры в текущей постановке обычно используется 1.</t>
        </is>
      </c>
      <c r="C1048" s="46"/>
      <c r="D1048" s="46"/>
      <c r="E1048" s="46"/>
      <c r="F1048" s="46"/>
    </row>
    <row r="1049" spans="1:6" ht="25.5" outlineLevel="1" x14ac:dyDescent="0.2">
      <c r="A1049" s="51">
        <v>2</v>
      </c>
      <c r="B1049" s="52" t="inlineStr">
        <is>
          <t>Задайте положительное число. Некорректный ввод дает InputErr до расчетов, в том числе при неактивной ветви СП 35; допустимость числа не означает нормативного подтверждения произвольного коэффициента.</t>
        </is>
      </c>
      <c r="C1049" s="46"/>
      <c r="D1049" s="46"/>
      <c r="E1049" s="46"/>
      <c r="F1049" s="46"/>
    </row>
    <row r="1050" spans="1:6" outlineLevel="1" x14ac:dyDescent="0.2">
      <c r="A1050" s="46"/>
      <c r="B1050" s="46"/>
      <c r="C1050" s="46"/>
      <c r="D1050" s="46"/>
      <c r="E1050" s="46"/>
      <c r="F1050" s="46"/>
    </row>
    <row r="1051" spans="1:6" ht="12.75" customHeight="1" outlineLevel="1" x14ac:dyDescent="0.2">
      <c r="A1051" s="77" t="inlineStr">
        <is>
          <t>Stability.SP35.NOverNcrLimit</t>
        </is>
      </c>
      <c r="B1051" s="77"/>
      <c r="C1051" s="77"/>
      <c r="D1051" s="77"/>
      <c r="E1051" s="77"/>
      <c r="F1051" s="77"/>
    </row>
    <row r="1052" spans="1:6" ht="25.5" outlineLevel="1" x14ac:dyDescent="0.2">
      <c r="A1052" s="51">
        <v>1</v>
      </c>
      <c r="B1052" s="52" t="inlineStr">
        <is>
          <t>Предел отношения N/N_cr для ветви η СП 35. В Results условие выводится как коэффициент запаса NOverNcrLimit·N_cr/N: значение больше 1 означает, что оно выполняется.</t>
        </is>
      </c>
      <c r="C1052" s="46"/>
      <c r="D1052" s="46"/>
      <c r="E1052" s="46"/>
      <c r="F1052" s="46"/>
    </row>
    <row r="1053" spans="1:6" outlineLevel="1" x14ac:dyDescent="0.2">
      <c r="A1053" s="51">
        <v>2</v>
      </c>
      <c r="B1053" s="52" t="inlineStr">
        <is>
          <t>Задайте положительное число. Некорректный ввод дает InputErr с адресом Config, в том числе при неактивной ветви СП 35.</t>
        </is>
      </c>
      <c r="C1053" s="46"/>
      <c r="D1053" s="46"/>
      <c r="E1053" s="46"/>
      <c r="F1053" s="46"/>
    </row>
    <row r="1054" spans="1:6" outlineLevel="1" x14ac:dyDescent="0.2">
      <c r="A1054" s="46"/>
      <c r="B1054" s="46"/>
      <c r="C1054" s="46"/>
      <c r="D1054" s="46"/>
      <c r="E1054" s="46"/>
      <c r="F1054" s="46"/>
    </row>
    <row r="1055" spans="1:6" ht="12.75" customHeight="1" outlineLevel="1" x14ac:dyDescent="0.2">
      <c r="A1055" s="77" t="inlineStr">
        <is>
          <t>SLS.Crack.Code</t>
        </is>
      </c>
      <c r="B1055" s="77"/>
      <c r="C1055" s="77"/>
      <c r="D1055" s="77"/>
      <c r="E1055" s="77"/>
      <c r="F1055" s="77"/>
    </row>
    <row r="1056" spans="1:6" ht="25.5" outlineLevel="1" x14ac:dyDescent="0.2">
      <c r="A1056" s="51">
        <v>1</v>
      </c>
      <c r="B1056" s="52" t="inlineStr">
        <is>
          <t>Выберите SP35 или SP63 для ширины нормальных трещин. Общий расчет включается настройкой профиля Calculation.Crack.Width на Config.</t>
        </is>
      </c>
      <c r="C1056" s="46"/>
      <c r="D1056" s="46"/>
      <c r="E1056" s="46"/>
      <c r="F1056" s="46"/>
    </row>
    <row r="1057" spans="1:6" ht="25.5" outlineLevel="1" x14ac:dyDescent="0.2">
      <c r="A1057" s="51">
        <v>2</v>
      </c>
      <c r="B1057" s="52" t="inlineStr">
        <is>
          <t>Методика устойчивости выбирается независимо настройкой Config Stability.Code. Продольные трещины проверяются по текущему сжатому бетону при любой методике ширины.</t>
        </is>
      </c>
      <c r="C1057" s="46"/>
      <c r="D1057" s="46"/>
      <c r="E1057" s="46"/>
      <c r="F1057" s="46"/>
    </row>
    <row r="1058" spans="1:6" outlineLevel="1" x14ac:dyDescent="0.2">
      <c r="A1058" s="46"/>
      <c r="B1058" s="46"/>
      <c r="C1058" s="46"/>
      <c r="D1058" s="46"/>
      <c r="E1058" s="46"/>
      <c r="F1058" s="46"/>
    </row>
    <row r="1059" spans="1:6" ht="12.75" customHeight="1" outlineLevel="1" x14ac:dyDescent="0.2">
      <c r="A1059" s="77" t="inlineStr">
        <is>
          <t>SLS.Crack.Allowable</t>
        </is>
      </c>
      <c r="B1059" s="77"/>
      <c r="C1059" s="77"/>
      <c r="D1059" s="77"/>
      <c r="E1059" s="77"/>
      <c r="F1059" s="77"/>
    </row>
    <row r="1060" spans="1:6" outlineLevel="1" x14ac:dyDescent="0.2">
      <c r="A1060" s="51">
        <v>1</v>
      </c>
      <c r="B1060" s="52" t="inlineStr">
        <is>
          <t>Это предельно допустимая ширина раскрытия нормальной трещины a_crc,ult.</t>
        </is>
      </c>
      <c r="C1060" s="46"/>
      <c r="D1060" s="46"/>
      <c r="E1060" s="46"/>
      <c r="F1060" s="46"/>
    </row>
    <row r="1061" spans="1:6" ht="25.5" outlineLevel="1" x14ac:dyDescent="0.2">
      <c r="A1061" s="51">
        <v>2</v>
      </c>
      <c r="B1061" s="52" t="inlineStr">
        <is>
          <t>Программа не назначает это значение автоматически. Пользователь выбирает его по нормам, категории трещиностойкости, условиям эксплуатации и проектным требованиям.</t>
        </is>
      </c>
      <c r="C1061" s="46"/>
      <c r="D1061" s="46"/>
      <c r="E1061" s="46"/>
      <c r="F1061" s="46"/>
    </row>
    <row r="1062" spans="1:6" outlineLevel="1" x14ac:dyDescent="0.2">
      <c r="A1062" s="51">
        <v>3</v>
      </c>
      <c r="B1062" s="52" t="inlineStr">
        <is>
          <t>После расчета программа выводит коэффициент запаса по трещинам: SF_crc = a_crc,ult·a_crc⁻¹.</t>
        </is>
      </c>
      <c r="C1062" s="46"/>
      <c r="D1062" s="46"/>
      <c r="E1062" s="46"/>
      <c r="F1062" s="46"/>
    </row>
    <row r="1063" spans="1:6" ht="25.5" outlineLevel="1" x14ac:dyDescent="0.2">
      <c r="A1063" s="51">
        <v>4</v>
      </c>
      <c r="B1063" s="52" t="inlineStr">
        <is>
          <t>Если SF_crc &lt; 1, рассчитанная ширина раскрытия превышает заданный пользователем предел. Это не численная ошибка, а результат проверки.</t>
        </is>
      </c>
      <c r="C1063" s="46"/>
      <c r="D1063" s="46"/>
      <c r="E1063" s="46"/>
      <c r="F1063" s="46"/>
    </row>
    <row r="1064" spans="1:6" ht="25.5" outlineLevel="1" x14ac:dyDescent="0.2">
      <c r="A1064" s="51">
        <v>5</v>
      </c>
      <c r="B1064" s="52" t="inlineStr">
        <is>
          <t>Число вводится в текущей INPUT-единице длины. Например допустимые 0.3 mm задаются как 0.3 при Units.Length.Input = mm, 0.03 при cm или 0.0003 при m.</t>
        </is>
      </c>
      <c r="C1064" s="46"/>
      <c r="D1064" s="46"/>
      <c r="E1064" s="46"/>
      <c r="F1064" s="46"/>
    </row>
    <row r="1065" spans="1:6" ht="25.5" outlineLevel="1" x14ac:dyDescent="0.2">
      <c r="A1065" s="51">
        <v>6</v>
      </c>
      <c r="B1065" s="52" t="inlineStr">
        <is>
          <t>Условие проверки раскрытия трещин приведено в СП 63.13330.2018, п. 8.2.6, формула (8.118). Конкретное допустимое значение зависит от расчетной ситуации и должно быть подтверждено пользователем.</t>
        </is>
      </c>
      <c r="C1065" s="46"/>
      <c r="D1065" s="46"/>
      <c r="E1065" s="46"/>
      <c r="F1065" s="46"/>
    </row>
    <row r="1066" spans="1:6" outlineLevel="1" x14ac:dyDescent="0.2">
      <c r="A1066" s="46"/>
      <c r="B1066" s="46"/>
      <c r="C1066" s="46"/>
      <c r="D1066" s="46"/>
      <c r="E1066" s="46"/>
      <c r="F1066" s="46"/>
    </row>
    <row r="1067" spans="1:6" ht="12.75" customHeight="1" outlineLevel="1" x14ac:dyDescent="0.2">
      <c r="A1067" s="77" t="inlineStr">
        <is>
          <t>SLS.Crack.InitiationSolutionStrategy</t>
        </is>
      </c>
      <c r="B1067" s="77"/>
      <c r="C1067" s="77"/>
      <c r="D1067" s="77"/>
      <c r="E1067" s="77"/>
      <c r="F1067" s="77"/>
    </row>
    <row r="1068" spans="1:6" ht="25.5" outlineLevel="1" x14ac:dyDescent="0.2">
      <c r="A1068" s="51">
        <v>1</v>
      </c>
      <c r="B1068" s="52" t="inlineStr">
        <is>
          <t>Выберите способ поиска точки образования нормальной трещины. Физический путь задается отдельно столбцом LoadPath в таблице сочетаний на Config.</t>
        </is>
      </c>
      <c r="C1068" s="46"/>
      <c r="D1068" s="46"/>
      <c r="E1068" s="46"/>
      <c r="F1068" s="46"/>
    </row>
    <row r="1069" spans="1:6" ht="25.5" outlineLevel="1" x14ac:dyDescent="0.2">
      <c r="A1069" s="51">
        <v>2</v>
      </c>
      <c r="B1069" s="52" t="inlineStr">
        <is>
          <t>UltimateStrain напрямую ищет равновесие на первом деформационном пределе. LoadMultiplier подбирает множитель нагрузки λ пробными расчетами и уточняет найденную предельную плоскость. λ = 1 соответствует исходному сочетанию.</t>
        </is>
      </c>
      <c r="C1069" s="46"/>
      <c r="D1069" s="46"/>
      <c r="E1069" s="46"/>
      <c r="F1069" s="46"/>
    </row>
    <row r="1070" spans="1:6" ht="38.25" outlineLevel="1" x14ac:dyDescent="0.2">
      <c r="A1070" s="51">
        <v>3</v>
      </c>
      <c r="B1070" s="52" t="inlineStr">
        <is>
          <t>Проверяются образование трещины, сжатие бетона, растяжение и сжатие арматуры. Если другой предел достигнут раньше трещины, он не выдается за точку трещинообразования. NotCracked требует подтвержденного допустимого НДС при исходной нагрузке.</t>
        </is>
      </c>
      <c r="C1070" s="46"/>
      <c r="D1070" s="46"/>
      <c r="E1070" s="46"/>
      <c r="F1070" s="46"/>
    </row>
    <row r="1071" spans="1:6" ht="38.25" outlineLevel="1" x14ac:dyDescent="0.2">
      <c r="A1071" s="51">
        <v>4</v>
      </c>
      <c r="B1071" s="52" t="inlineStr">
        <is>
          <t>Auto сначала пробует UltimateStrain, при численной неудаче повторяет тот же путь через LoadMultiplier. На пути λ*N такой резерв используется и при явно выбранном UltimateStrain: постоянные моменты и эксцентриситет не меняются. Отрицательный λ сам по себе не означает отсутствие трещины. Неудача поиска точки образования не блокирует ширину при пригодном текущем НДС.</t>
        </is>
      </c>
      <c r="C1071" s="46"/>
      <c r="D1071" s="46"/>
      <c r="E1071" s="46"/>
      <c r="F1071" s="46"/>
    </row>
    <row r="1072" spans="1:6" outlineLevel="1" x14ac:dyDescent="0.2">
      <c r="A1072" s="46"/>
      <c r="B1072" s="46"/>
      <c r="C1072" s="46"/>
      <c r="D1072" s="46"/>
      <c r="E1072" s="46"/>
      <c r="F1072" s="46"/>
    </row>
    <row r="1073" spans="1:6" ht="12.75" customHeight="1" outlineLevel="1" x14ac:dyDescent="0.2">
      <c r="A1073" s="77" t="inlineStr">
        <is>
          <t>SLS.Crack.ToleranceLambda</t>
        </is>
      </c>
      <c r="B1073" s="77"/>
      <c r="C1073" s="77"/>
      <c r="D1073" s="77"/>
      <c r="E1073" s="77"/>
      <c r="F1073" s="77"/>
    </row>
    <row r="1074" spans="1:6" ht="25.5" outlineLevel="1" x14ac:dyDescent="0.2">
      <c r="A1074" s="51">
        <v>1</v>
      </c>
      <c r="B1074" s="52" t="inlineStr">
        <is>
          <t>Введите положительное число без единиц. Оно ограничивает разность верхней и нижней пробных λ при поиске точки образования трещины методом LoadMultiplier. λ = 1 соответствует исходному сочетанию.</t>
        </is>
      </c>
      <c r="C1074" s="46"/>
      <c r="D1074" s="46"/>
      <c r="E1074" s="46"/>
      <c r="F1074" s="46"/>
    </row>
    <row r="1075" spans="1:6" ht="38.25" outlineLevel="1" x14ac:dyDescent="0.2">
      <c r="A1075" s="51">
        <v>2</v>
      </c>
      <c r="B1075" s="52" t="inlineStr">
        <is>
          <t>Больший допуск может уменьшить число проб, но дает менее точное начальное приближение предельной нагрузки. Найденная плоскость по-прежнему проверяется по равновесию и физическим пределам материалов. Если точка не подтверждена, программа дополнительно сужает тот же интервал, не обнуляя предельное число итераций.</t>
        </is>
      </c>
      <c r="C1075" s="46"/>
      <c r="D1075" s="46"/>
      <c r="E1075" s="46"/>
      <c r="F1075" s="46"/>
    </row>
    <row r="1076" spans="1:6" ht="25.5" outlineLevel="1" x14ac:dyDescent="0.2">
      <c r="A1076" s="51">
        <v>3</v>
      </c>
      <c r="B1076" s="52" t="inlineStr">
        <is>
          <t>Настройка применяется также при переходе Auto к LoadMultiplier. Прямой поиск UltimateStrain и отдельный допуск несущей способности Capacity.ToleranceLambda она не изменяет.</t>
        </is>
      </c>
      <c r="C1076" s="46"/>
      <c r="D1076" s="46"/>
      <c r="E1076" s="46"/>
      <c r="F1076" s="46"/>
    </row>
    <row r="1077" spans="1:6" outlineLevel="1" x14ac:dyDescent="0.2">
      <c r="A1077" s="46"/>
      <c r="B1077" s="46"/>
      <c r="C1077" s="46"/>
      <c r="D1077" s="46"/>
      <c r="E1077" s="46"/>
      <c r="F1077" s="46"/>
    </row>
    <row r="1078" spans="1:6" ht="12.75" customHeight="1" outlineLevel="1" x14ac:dyDescent="0.2">
      <c r="A1078" s="77" t="inlineStr">
        <is>
          <t>SLS.Crack.TensionZoneMode</t>
        </is>
      </c>
      <c r="B1078" s="77"/>
      <c r="C1078" s="77"/>
      <c r="D1078" s="77"/>
      <c r="E1078" s="77"/>
      <c r="F1078" s="77"/>
    </row>
    <row r="1079" spans="1:6" outlineLevel="1" x14ac:dyDescent="0.2">
      <c r="A1079" s="51">
        <v>1</v>
      </c>
      <c r="B1079" s="52" t="inlineStr">
        <is>
          <t>Площадь бетона A_bt для СП 63: FullTension - вся растянутая часть; Effective - ограниченная полоса у растянутой поверхности.</t>
        </is>
      </c>
      <c r="C1079" s="46"/>
      <c r="D1079" s="46"/>
      <c r="E1079" s="46"/>
      <c r="F1079" s="46"/>
    </row>
    <row r="1080" spans="1:6" ht="25.5" outlineLevel="1" x14ac:dyDescent="0.2">
      <c r="A1080" s="51">
        <v>2</v>
      </c>
      <c r="B1080" s="52" t="inlineStr">
        <is>
          <t>Для Effective: h_bt = min(max(x_t; 2a_s); 0,5h), где x_t - глубина растянутой зоны до НЛ; a_s - отступ крайнего выбранного стержня от бетонной границы; h - габарит по нормали к НЛ.</t>
        </is>
      </c>
      <c r="C1080" s="46"/>
      <c r="D1080" s="46"/>
      <c r="E1080" s="46"/>
      <c r="F1080" s="46"/>
    </row>
    <row r="1081" spans="1:6" ht="25.5" outlineLevel="1" x14ac:dyDescent="0.2">
      <c r="A1081" s="51">
        <v>3</v>
      </c>
      <c r="B1081" s="52" t="inlineStr">
        <is>
          <t>При x_t &lt; 2a_s полоса может зайти за нейтральную линию, но сжатые стержни не добавляются в расчет ширины. Смысл отступа задается отдельно на Config в SLS.Crack.CoverDistanceMode.</t>
        </is>
      </c>
      <c r="C1081" s="46"/>
      <c r="D1081" s="46"/>
      <c r="E1081" s="46"/>
      <c r="F1081" s="46"/>
    </row>
    <row r="1082" spans="1:6" ht="38.25" outlineLevel="1" x14ac:dyDescent="0.2">
      <c r="A1082" s="51">
        <v>4</v>
      </c>
      <c r="B1082" s="52" t="inlineStr">
        <is>
          <t>Площадь определяется пересечением полосы с бетонной областью за вычетом учитываемых отверстий, в том числе с частичным пересечением элементов. Центр бетонного элемента не является правилом включения всей его площади. Выбор точного контура или сетки описан в конце раздела подготовки AutoCAD.</t>
        </is>
      </c>
      <c r="C1082" s="46"/>
      <c r="D1082" s="46"/>
      <c r="E1082" s="46"/>
      <c r="F1082" s="46"/>
    </row>
    <row r="1083" spans="1:6" ht="28.5" outlineLevel="1" x14ac:dyDescent="0.2">
      <c r="A1083" s="51">
        <v>5</v>
      </c>
      <c r="B1083" s="54" t="inlineStr">
        <is>
          <t>Формула расстояния между трещинами и ограничения приведены в методике СП 63. Для SLS.Crack.Code = SP35 эта настройка не применяется.</t>
        </is>
      </c>
      <c r="C1083" s="46"/>
      <c r="D1083" s="46"/>
      <c r="E1083" s="46"/>
      <c r="F1083" s="46"/>
    </row>
    <row r="1084" spans="1:6" outlineLevel="1" x14ac:dyDescent="0.2">
      <c r="A1084" s="46"/>
      <c r="B1084" s="46"/>
      <c r="C1084" s="46"/>
      <c r="D1084" s="46"/>
      <c r="E1084" s="46"/>
      <c r="F1084" s="46"/>
    </row>
    <row r="1085" spans="1:6" ht="12.75" customHeight="1" outlineLevel="1" x14ac:dyDescent="0.2">
      <c r="A1085" s="77" t="inlineStr">
        <is>
          <t>SLS.Crack.CoverDistanceMode</t>
        </is>
      </c>
      <c r="B1085" s="77"/>
      <c r="C1085" s="77"/>
      <c r="D1085" s="77"/>
      <c r="E1085" s="77"/>
      <c r="F1085" s="77"/>
    </row>
    <row r="1086" spans="1:6" outlineLevel="1" x14ac:dyDescent="0.2">
      <c r="A1086" s="51">
        <v>1</v>
      </c>
      <c r="B1086" s="52" t="inlineStr">
        <is>
          <t>Способ определения a_s от оси крайнего растянутого стержня до бетонной границы по нормали к НЛ. Применяется только в СП 63.</t>
        </is>
      </c>
      <c r="C1086" s="46"/>
      <c r="D1086" s="46"/>
      <c r="E1086" s="46"/>
      <c r="F1086" s="46"/>
    </row>
    <row r="1087" spans="1:6" ht="25.5" outlineLevel="1" x14ac:dyDescent="0.2">
      <c r="A1087" s="51">
        <v>2</v>
      </c>
      <c r="B1087" s="52" t="inlineStr">
        <is>
          <t>NearestContour берет ближайший выход из бетона в сторону растянутой поверхности. GlobalExtreme берет дальнюю опорную линию всего сечения в том же направлении; для невыпуклой формы расстояние может быть больше.</t>
        </is>
      </c>
      <c r="C1087" s="46"/>
      <c r="D1087" s="46"/>
      <c r="E1087" s="46"/>
      <c r="F1087" s="46"/>
    </row>
    <row r="1088" spans="1:6" ht="25.5" outlineLevel="1" x14ac:dyDescent="0.2">
      <c r="A1088" s="51">
        <v>3</v>
      </c>
      <c r="B1088" s="52" t="inlineStr">
        <is>
          <t>Это расстояние участвует в эффективной полосе Config SLS.Crack.TensionZoneMode = Effective. Оно не меняет НДС, прочность или устойчивость. При центральном растяжении без нейтральной линии настройка не участвует.</t>
        </is>
      </c>
      <c r="C1088" s="46"/>
      <c r="D1088" s="46"/>
      <c r="E1088" s="46"/>
      <c r="F1088" s="46"/>
    </row>
    <row r="1089" spans="1:6" outlineLevel="1" x14ac:dyDescent="0.2">
      <c r="A1089" s="46"/>
      <c r="B1089" s="46"/>
      <c r="C1089" s="46"/>
      <c r="D1089" s="46"/>
      <c r="E1089" s="46"/>
      <c r="F1089" s="46"/>
    </row>
    <row r="1090" spans="1:6" ht="12.75" customHeight="1" outlineLevel="1" x14ac:dyDescent="0.2">
      <c r="A1090" s="77" t="inlineStr">
        <is>
          <t>SLS.Crack.Phi1</t>
        </is>
      </c>
      <c r="B1090" s="77"/>
      <c r="C1090" s="77"/>
      <c r="D1090" s="77"/>
      <c r="E1090" s="77"/>
      <c r="F1090" s="77"/>
    </row>
    <row r="1091" spans="1:6" outlineLevel="1" x14ac:dyDescent="0.2">
      <c r="A1091" s="51">
        <v>1</v>
      </c>
      <c r="B1091" s="52" t="inlineStr">
        <is>
          <t>Коэффициент длительности нагрузки φ_1 в формуле ширины СП 63. Для продолжительного раскрытия - 1,4 по п. 8.2.6.</t>
        </is>
      </c>
      <c r="C1091" s="46"/>
      <c r="D1091" s="46"/>
      <c r="E1091" s="46"/>
      <c r="F1091" s="46"/>
    </row>
    <row r="1092" spans="1:6" ht="25.5" outlineLevel="1" x14ac:dyDescent="0.2">
      <c r="A1092" s="51">
        <v>2</v>
      </c>
      <c r="B1092" s="52" t="inlineStr">
        <is>
          <t>Введите применимое положительное значение на Config. Программа рассчитывает продолжительное раскрытие; отдельная процедура непродолжительного раскрытия по нескольким состояниям не реализована. Для СП 35 эта настройка не используется.</t>
        </is>
      </c>
      <c r="C1092" s="46"/>
      <c r="D1092" s="46"/>
      <c r="E1092" s="46"/>
      <c r="F1092" s="46"/>
    </row>
    <row r="1093" spans="1:6" outlineLevel="1" x14ac:dyDescent="0.2">
      <c r="A1093" s="46"/>
      <c r="B1093" s="46"/>
      <c r="C1093" s="46"/>
      <c r="D1093" s="46"/>
      <c r="E1093" s="46"/>
      <c r="F1093" s="46"/>
    </row>
    <row r="1094" spans="1:6" ht="12.75" customHeight="1" outlineLevel="1" x14ac:dyDescent="0.2">
      <c r="A1094" s="77" t="inlineStr">
        <is>
          <t>SLS.Crack.Phi2</t>
        </is>
      </c>
      <c r="B1094" s="77"/>
      <c r="C1094" s="77"/>
      <c r="D1094" s="77"/>
      <c r="E1094" s="77"/>
      <c r="F1094" s="77"/>
    </row>
    <row r="1095" spans="1:6" outlineLevel="1" x14ac:dyDescent="0.2">
      <c r="A1095" s="51">
        <v>1</v>
      </c>
      <c r="B1095" s="52" t="inlineStr">
        <is>
          <t>Коэффициент профиля арматуры φ_2 в формуле ширины СП 63.</t>
        </is>
      </c>
      <c r="C1095" s="46"/>
      <c r="D1095" s="46"/>
      <c r="E1095" s="46"/>
      <c r="F1095" s="46"/>
    </row>
    <row r="1096" spans="1:6" ht="25.5" outlineLevel="1" x14ac:dyDescent="0.2">
      <c r="A1096" s="51">
        <v>2</v>
      </c>
      <c r="B1096" s="52" t="inlineStr">
        <is>
          <t>Периодическому профилю соответствует 0,5, гладкому - 0,8 по СП 63, п. 8.2.6. Введите применимое значение на Config; при SLS.Crack.Code = SP35 эта настройка не используется.</t>
        </is>
      </c>
      <c r="C1096" s="46"/>
      <c r="D1096" s="46"/>
      <c r="E1096" s="46"/>
      <c r="F1096" s="46"/>
    </row>
    <row r="1097" spans="1:6" outlineLevel="1" x14ac:dyDescent="0.2">
      <c r="A1097" s="46"/>
      <c r="B1097" s="46"/>
      <c r="C1097" s="46"/>
      <c r="D1097" s="46"/>
      <c r="E1097" s="46"/>
      <c r="F1097" s="46"/>
    </row>
    <row r="1098" spans="1:6" ht="12.75" customHeight="1" outlineLevel="1" x14ac:dyDescent="0.2">
      <c r="A1098" s="77" t="inlineStr">
        <is>
          <t>SLS.Crack.Phi3Mode</t>
        </is>
      </c>
      <c r="B1098" s="77"/>
      <c r="C1098" s="77"/>
      <c r="D1098" s="77"/>
      <c r="E1098" s="77"/>
      <c r="F1098" s="77"/>
    </row>
    <row r="1099" spans="1:6" outlineLevel="1" x14ac:dyDescent="0.2">
      <c r="A1099" s="51">
        <v>1</v>
      </c>
      <c r="B1099" s="52" t="inlineStr">
        <is>
          <t>Режим определения коэффициента характера работы элемента φ_3 в формуле ширины СП 63.</t>
        </is>
      </c>
      <c r="C1099" s="46"/>
      <c r="D1099" s="46"/>
      <c r="E1099" s="46"/>
      <c r="F1099" s="46"/>
    </row>
    <row r="1100" spans="1:6" ht="25.5" outlineLevel="1" x14ac:dyDescent="0.2">
      <c r="A1100" s="51">
        <v>2</v>
      </c>
      <c r="B1100" s="52" t="inlineStr">
        <is>
          <t>Auto принимает 1,2 при растягивающей продольной силе, 1,0 в остальных реализованных случаях. User использует число Config SLS.Crack.Phi3.</t>
        </is>
      </c>
      <c r="C1100" s="46"/>
      <c r="D1100" s="46"/>
      <c r="E1100" s="46"/>
      <c r="F1100" s="46"/>
    </row>
    <row r="1101" spans="1:6" outlineLevel="1" x14ac:dyDescent="0.2">
      <c r="A1101" s="51">
        <v>3</v>
      </c>
      <c r="B1101" s="52" t="inlineStr">
        <is>
          <t>Настройка не меняет НДС или бетонную площадь. Для SLS.Crack.Code = SP35 она не используется.</t>
        </is>
      </c>
      <c r="C1101" s="46"/>
      <c r="D1101" s="46"/>
      <c r="E1101" s="46"/>
      <c r="F1101" s="46"/>
    </row>
    <row r="1102" spans="1:6" outlineLevel="1" x14ac:dyDescent="0.2">
      <c r="A1102" s="46"/>
      <c r="B1102" s="46"/>
      <c r="C1102" s="46"/>
      <c r="D1102" s="46"/>
      <c r="E1102" s="46"/>
      <c r="F1102" s="46"/>
    </row>
    <row r="1103" spans="1:6" ht="12.75" customHeight="1" outlineLevel="1" x14ac:dyDescent="0.2">
      <c r="A1103" s="77" t="inlineStr">
        <is>
          <t>SLS.Crack.Phi3</t>
        </is>
      </c>
      <c r="B1103" s="77"/>
      <c r="C1103" s="77"/>
      <c r="D1103" s="77"/>
      <c r="E1103" s="77"/>
      <c r="F1103" s="77"/>
    </row>
    <row r="1104" spans="1:6" outlineLevel="1" x14ac:dyDescent="0.2">
      <c r="A1104" s="51">
        <v>1</v>
      </c>
      <c r="B1104" s="52" t="inlineStr">
        <is>
          <t>Коэффициент φ_3 применяется при SLS.Crack.Phi3Mode = User и должен быть положительным.</t>
        </is>
      </c>
      <c r="C1104" s="46"/>
      <c r="D1104" s="46"/>
      <c r="E1104" s="46"/>
      <c r="F1104" s="46"/>
    </row>
    <row r="1105" spans="1:6" ht="25.5" outlineLevel="1" x14ac:dyDescent="0.2">
      <c r="A1105" s="51">
        <v>2</v>
      </c>
      <c r="B1105" s="52" t="inlineStr">
        <is>
          <t>В режиме Auto число не подставляется в формулу, но для СП 63 ячейка все равно должна содержать корректный положительный коэффициент. Для SLS.Crack.Code = SP35 настройка не используется.</t>
        </is>
      </c>
      <c r="C1105" s="46"/>
      <c r="D1105" s="46"/>
      <c r="E1105" s="46"/>
      <c r="F1105" s="46"/>
    </row>
    <row r="1106" spans="1:6" outlineLevel="1" x14ac:dyDescent="0.2">
      <c r="A1106" s="46"/>
      <c r="B1106" s="46"/>
      <c r="C1106" s="46"/>
      <c r="D1106" s="46"/>
      <c r="E1106" s="46"/>
      <c r="F1106" s="46"/>
    </row>
    <row r="1107" spans="1:6" ht="12.75" customHeight="1" outlineLevel="1" x14ac:dyDescent="0.2">
      <c r="A1107" s="77" t="inlineStr">
        <is>
          <t>SLS.Crack.PsiMode</t>
        </is>
      </c>
      <c r="B1107" s="77"/>
      <c r="C1107" s="77"/>
      <c r="D1107" s="77"/>
      <c r="E1107" s="77"/>
      <c r="F1107" s="77"/>
    </row>
    <row r="1108" spans="1:6" ht="25.5" outlineLevel="1" x14ac:dyDescent="0.2">
      <c r="A1108" s="51">
        <v>1</v>
      </c>
      <c r="B1108" s="52" t="inlineStr">
        <is>
          <t>Режим определения ψ_s - коэффициента неравномерности деформаций арматуры между трещинами в формуле СП 63. При SLS.Crack.Code = SP35 не используется.</t>
        </is>
      </c>
      <c r="C1108" s="46"/>
      <c r="D1108" s="46"/>
      <c r="E1108" s="46"/>
      <c r="F1108" s="46"/>
    </row>
    <row r="1109" spans="1:6" ht="38.25" outlineLevel="1" x14ac:dyDescent="0.2">
      <c r="A1109" s="51">
        <v>2</v>
      </c>
      <c r="B1109" s="52" t="inlineStr">
        <is>
          <t>User при пригодной точке образования берет число из Config SLS.Crack.PsiS. Auto сначала считает ширину с 1 и уточняет коэффициент только при превышении допуска Config SLS.Crack.Allowable. AlwaysCalc выполняет уточнение всегда, когда оно возможно.</t>
        </is>
      </c>
      <c r="C1109" s="46"/>
      <c r="D1109" s="46"/>
      <c r="E1109" s="46"/>
      <c r="F1109" s="46"/>
    </row>
    <row r="1110" spans="1:6" ht="25.5" outlineLevel="1" x14ac:dyDescent="0.2">
      <c r="A1110" s="51">
        <v>3</v>
      </c>
      <c r="B1110" s="52" t="inlineStr">
        <is>
          <t>Уточнение сравнивает средние по площади напряжения одного и того же набора стержней при текущей нагрузке и сразу после образования трещины. Формула и обозначения приведены в разделе СП 63.</t>
        </is>
      </c>
      <c r="C1110" s="46"/>
      <c r="D1110" s="46"/>
      <c r="E1110" s="46"/>
      <c r="F1110" s="46"/>
    </row>
    <row r="1111" spans="1:6" ht="38.25" outlineLevel="1" x14ac:dyDescent="0.2">
      <c r="A1111" s="51">
        <v>4</v>
      </c>
      <c r="B1111" s="52" t="inlineStr">
        <is>
          <t>При непригодной точке трещинообразования либо отсутствии растяжения выбранной арматуры в ней ширина по допустимому текущему НДС определяется с ψ_s = 1 во всех режимах. Предупреждение в ResultComment выводится только при фактическом использовании коэффициента.</t>
        </is>
      </c>
      <c r="C1111" s="46"/>
      <c r="D1111" s="46"/>
      <c r="E1111" s="46"/>
      <c r="F1111" s="46"/>
    </row>
    <row r="1112" spans="1:6" ht="25.5" outlineLevel="1" x14ac:dyDescent="0.2">
      <c r="A1112" s="51">
        <v>5</v>
      </c>
      <c r="B1112" s="52" t="inlineStr">
        <is>
          <t>Подтвержденный NotCracked означает отсутствие нормальной трещины: ширина не считается, имеет N/A, пользовательское PsiS не меняется и предупреждения о назначении 1 нет. Продольные трещины при пригодном текущем НДС проверяются независимо.</t>
        </is>
      </c>
      <c r="C1112" s="46"/>
      <c r="D1112" s="46"/>
      <c r="E1112" s="46"/>
      <c r="F1112" s="46"/>
    </row>
    <row r="1113" spans="1:6" outlineLevel="1" x14ac:dyDescent="0.2">
      <c r="A1113" s="46"/>
      <c r="B1113" s="46"/>
      <c r="C1113" s="46"/>
      <c r="D1113" s="46"/>
      <c r="E1113" s="46"/>
      <c r="F1113" s="46"/>
    </row>
    <row r="1114" spans="1:6" ht="12.75" customHeight="1" outlineLevel="1" x14ac:dyDescent="0.2">
      <c r="A1114" s="77" t="inlineStr">
        <is>
          <t>SLS.Crack.SigmaSCrcAveragingMode</t>
        </is>
      </c>
      <c r="B1114" s="77"/>
      <c r="C1114" s="77"/>
      <c r="D1114" s="77"/>
      <c r="E1114" s="77"/>
      <c r="F1114" s="77"/>
    </row>
    <row r="1115" spans="1:6" ht="25.5" outlineLevel="1" x14ac:dyDescent="0.2">
      <c r="A1115" s="51">
        <v>1</v>
      </c>
      <c r="B1115" s="52" t="inlineStr">
        <is>
          <t>Способ учета сжатых стержней при определении среднего по площади напряжения σ_s,crc сразу после трещинообразования по СП 63.</t>
        </is>
      </c>
      <c r="C1115" s="46"/>
      <c r="D1115" s="46"/>
      <c r="E1115" s="46"/>
      <c r="F1115" s="46"/>
    </row>
    <row r="1116" spans="1:6" ht="25.5" outlineLevel="1" x14ac:dyDescent="0.2">
      <c r="A1116" s="51">
        <v>2</v>
      </c>
      <c r="B1116" s="52" t="inlineStr">
        <is>
          <t>AllSelected учитывает напряжения со знаком. TensionOnly принимает сжимающие напряжения за 0, но сохраняет площади этих стержней в знаменателе среднего.</t>
        </is>
      </c>
      <c r="C1116" s="46"/>
      <c r="D1116" s="46"/>
      <c r="E1116" s="46"/>
      <c r="F1116" s="46"/>
    </row>
    <row r="1117" spans="1:6" ht="25.5" outlineLevel="1" x14ac:dyDescent="0.2">
      <c r="A1117" s="51">
        <v>3</v>
      </c>
      <c r="B1117" s="52" t="inlineStr">
        <is>
          <t>Набор стержней выбирается по текущему НДС и не пересобирается для порогового состояния. Настройка влияет только на уточнение коэффициента Config SLS.Crack.PsiMode, а не на текущие напряжения, площадь или диаметр арматуры.</t>
        </is>
      </c>
      <c r="C1117" s="46"/>
      <c r="D1117" s="46"/>
      <c r="E1117" s="46"/>
      <c r="F1117" s="46"/>
    </row>
    <row r="1118" spans="1:6" outlineLevel="1" x14ac:dyDescent="0.2">
      <c r="A1118" s="46"/>
      <c r="B1118" s="46"/>
      <c r="C1118" s="46"/>
      <c r="D1118" s="46"/>
      <c r="E1118" s="46"/>
      <c r="F1118" s="46"/>
    </row>
    <row r="1119" spans="1:6" ht="12.75" customHeight="1" outlineLevel="1" x14ac:dyDescent="0.2">
      <c r="A1119" s="77" t="inlineStr">
        <is>
          <t>SLS.Crack.PsiS</t>
        </is>
      </c>
      <c r="B1119" s="77"/>
      <c r="C1119" s="77"/>
      <c r="D1119" s="77"/>
      <c r="E1119" s="77"/>
      <c r="F1119" s="77"/>
    </row>
    <row r="1120" spans="1:6" ht="25.5" outlineLevel="1" x14ac:dyDescent="0.2">
      <c r="A1120" s="51">
        <v>1</v>
      </c>
      <c r="B1120" s="52" t="inlineStr">
        <is>
          <t>Пользовательский коэффициент неравномерности деформаций ψ_s применяется при SLS.Crack.PsiMode = User и пригодных данных трещинообразования.</t>
        </is>
      </c>
      <c r="C1120" s="46"/>
      <c r="D1120" s="46"/>
      <c r="E1120" s="46"/>
      <c r="F1120" s="46"/>
    </row>
    <row r="1121" spans="1:6" ht="25.5" outlineLevel="1" x14ac:dyDescent="0.2">
      <c r="A1121" s="51">
        <v>2</v>
      </c>
      <c r="B1121" s="52" t="inlineStr">
        <is>
          <t>Для СП 63 положительное число обязательно и в режимах Auto/AlwaysCalc, хотя тогда оно не задает итоговый коэффициент. Для SLS.Crack.Code = SP35 эта настройка не используется.</t>
        </is>
      </c>
      <c r="C1121" s="46"/>
      <c r="D1121" s="46"/>
      <c r="E1121" s="46"/>
      <c r="F1121" s="46"/>
    </row>
    <row r="1122" spans="1:6" ht="25.5" outlineLevel="1" x14ac:dyDescent="0.2">
      <c r="A1122" s="51">
        <v>3</v>
      </c>
      <c r="B1122" s="52" t="inlineStr">
        <is>
          <t>Правила уточнения и принятия 1 при недоступных пороговых данных описаны у Config SLS.Crack.PsiMode. При подтвержденном NotCracked число не меняется: формула ширины не вызывается.</t>
        </is>
      </c>
      <c r="C1122" s="46"/>
      <c r="D1122" s="46"/>
      <c r="E1122" s="46"/>
      <c r="F1122" s="46"/>
    </row>
    <row r="1123" spans="1:6" outlineLevel="1" x14ac:dyDescent="0.2">
      <c r="A1123" s="46"/>
      <c r="B1123" s="46"/>
      <c r="C1123" s="46"/>
      <c r="D1123" s="46"/>
      <c r="E1123" s="46"/>
      <c r="F1123" s="46"/>
    </row>
    <row r="1124" spans="1:6" ht="12.75" customHeight="1" outlineLevel="1" x14ac:dyDescent="0.2">
      <c r="A1124" s="77" t="inlineStr">
        <is>
          <t>SLS.Crack.SP35.GroupGapTolerance</t>
        </is>
      </c>
      <c r="B1124" s="77"/>
      <c r="C1124" s="77"/>
      <c r="D1124" s="77"/>
      <c r="E1124" s="77"/>
      <c r="F1124" s="77"/>
    </row>
    <row r="1125" spans="1:6" ht="25.5" outlineLevel="1" x14ac:dyDescent="0.2">
      <c r="A1125" s="51">
        <v>1</v>
      </c>
      <c r="B1125" s="52" t="inlineStr">
        <is>
          <t>Задайте наибольшее расстояние между поверхностями растянутых стержней, при котором они объединяются в группу. Число неотрицательное, в INPUT Length; в новой книге 10 мм.</t>
        </is>
      </c>
      <c r="C1125" s="46"/>
      <c r="D1125" s="46"/>
      <c r="E1125" s="46"/>
      <c r="F1125" s="46"/>
    </row>
    <row r="1126" spans="1:6" ht="25.5" outlineLevel="1" x14ac:dyDescent="0.2">
      <c r="A1126" s="51">
        <v>2</v>
      </c>
      <c r="B1126" s="52" t="inlineStr">
        <is>
          <t>0 объединяет касающиеся стержни. Положительный допуск разрешает небольшой зазор и является допущением программы, не требованием СП. Группа неделима: в площадь взаимодействия она входит целиком по своему центру.</t>
        </is>
      </c>
      <c r="C1126" s="46"/>
      <c r="D1126" s="46"/>
      <c r="E1126" s="46"/>
      <c r="F1126" s="46"/>
    </row>
    <row r="1127" spans="1:6" outlineLevel="1" x14ac:dyDescent="0.2">
      <c r="A1127" s="46"/>
      <c r="B1127" s="46"/>
      <c r="C1127" s="46"/>
      <c r="D1127" s="46"/>
      <c r="E1127" s="46"/>
      <c r="F1127" s="46"/>
    </row>
    <row r="1128" spans="1:6" ht="12.75" customHeight="1" outlineLevel="1" x14ac:dyDescent="0.2">
      <c r="A1128" s="77" t="inlineStr">
        <is>
          <t>SLS.Crack.SP35.RowTolerance</t>
        </is>
      </c>
      <c r="B1128" s="77"/>
      <c r="C1128" s="77"/>
      <c r="D1128" s="77"/>
      <c r="E1128" s="77"/>
      <c r="F1128" s="77"/>
    </row>
    <row r="1129" spans="1:6" ht="25.5" outlineLevel="1" x14ac:dyDescent="0.2">
      <c r="A1129" s="51">
        <v>1</v>
      </c>
      <c r="B1129" s="52" t="inlineStr">
        <is>
          <t>Задайте допустимый разнос центров групп, относящихся к одному ряду арматуры, по нормали к нейтральной линии (НЛ). Используются единицы INPUT Length; значение по умолчанию 50 мм.</t>
        </is>
      </c>
      <c r="C1129" s="46"/>
      <c r="D1129" s="46"/>
      <c r="E1129" s="46"/>
      <c r="F1129" s="46"/>
    </row>
    <row r="1130" spans="1:6" ht="38.25" outlineLevel="1" x14ac:dyDescent="0.2">
      <c r="A1130" s="51">
        <v>2</v>
      </c>
      <c r="B1130" s="52" t="inlineStr">
        <is>
          <t>Первый ряд арматуры находится у растянутой поверхности бетона; следующие ряды нумеруются в направлении нейтральной линии. Этот допуск только распределяет группы по рядам: боковые границы площади взаимодействия и выбор соседей он не меняет.</t>
        </is>
      </c>
      <c r="C1130" s="46"/>
      <c r="D1130" s="46"/>
      <c r="E1130" s="46"/>
      <c r="F1130" s="46"/>
    </row>
    <row r="1131" spans="1:6" outlineLevel="1" x14ac:dyDescent="0.2">
      <c r="A1131" s="46"/>
      <c r="B1131" s="46"/>
      <c r="C1131" s="46"/>
      <c r="D1131" s="46"/>
      <c r="E1131" s="46"/>
      <c r="F1131" s="46"/>
    </row>
    <row r="1132" spans="1:6" ht="12.75" customHeight="1" outlineLevel="1" x14ac:dyDescent="0.2">
      <c r="A1132" s="77" t="inlineStr">
        <is>
          <t>SLS.Crack.SP35.NeighborRatioLimit</t>
        </is>
      </c>
      <c r="B1132" s="77"/>
      <c r="C1132" s="77"/>
      <c r="D1132" s="77"/>
      <c r="E1132" s="77"/>
      <c r="F1132" s="77"/>
    </row>
    <row r="1133" spans="1:6" ht="25.5" outlineLevel="1" x14ac:dyDescent="0.2">
      <c r="A1133" s="51">
        <v>1</v>
      </c>
      <c r="B1133" s="52" t="inlineStr">
        <is>
          <t>Порог сравнивается отдельно для ближайшей растянутой группы арматурных стержней слева и справа от рассматриваемой группы вдоль нейтральной линии (НЛ). L - полное расстояние между центрами групп, t - расстояние между их проекциями на НЛ.</t>
        </is>
      </c>
      <c r="C1133" s="46"/>
      <c r="D1133" s="46"/>
      <c r="E1133" s="46"/>
      <c r="F1133" s="46"/>
    </row>
    <row r="1134" spans="1:6" ht="25.5" outlineLevel="1" x14ac:dyDescent="0.2">
      <c r="A1134" s="51">
        <v>2</v>
      </c>
      <c r="B1134" s="52" t="inlineStr">
        <is>
          <t>Допустимый диапазон 0...1; значение по умолчанию 0,2. При t/L ниже порога боковой отступ равен r; при равенстве или превышении - min(r; t/2).</t>
        </is>
      </c>
      <c r="C1134" s="46"/>
      <c r="D1134" s="46"/>
      <c r="E1134" s="46"/>
      <c r="F1134" s="46"/>
    </row>
    <row r="1135" spans="1:6" outlineLevel="1" x14ac:dyDescent="0.2">
      <c r="A1135" s="46"/>
      <c r="B1135" s="46"/>
      <c r="C1135" s="46"/>
      <c r="D1135" s="46"/>
      <c r="E1135" s="46"/>
      <c r="F1135" s="46"/>
    </row>
    <row r="1136" spans="1:6" ht="12.75" customHeight="1" outlineLevel="1" x14ac:dyDescent="0.2">
      <c r="A1136" s="77" t="inlineStr">
        <is>
          <t>SLS.Crack.SP35.RadiusDiameterMode</t>
        </is>
      </c>
      <c r="B1136" s="77"/>
      <c r="C1136" s="77"/>
      <c r="D1136" s="77"/>
      <c r="E1136" s="77"/>
      <c r="F1136" s="77"/>
    </row>
    <row r="1137" spans="1:6" ht="25.5" outlineLevel="1" x14ac:dyDescent="0.2">
      <c r="A1137" s="51">
        <v>1</v>
      </c>
      <c r="B1137" s="52" t="inlineStr">
        <is>
          <t>Выберите диаметр d для расстояния r, которым ограничивается площадь взаимодействия: Max - наибольший, Min - наименьший, Average - среднее арифметическое диаметров отдельных стержней.</t>
        </is>
      </c>
      <c r="C1137" s="46"/>
      <c r="D1137" s="46"/>
      <c r="E1137" s="46"/>
      <c r="F1137" s="46"/>
    </row>
    <row r="1138" spans="1:6" ht="38.25" outlineLevel="1" x14ac:dyDescent="0.2">
      <c r="A1138" s="51">
        <v>2</v>
      </c>
      <c r="B1138" s="52" t="inlineStr">
        <is>
          <t>Для боковых границ учитываются стержни рассматриваемой группы, для границы в сторону нейтральной линии - стержни опорного ряда. В формуле радиуса армирования R_r всегда складываются реальные диаметры, независимо от этого выбора. R_r - отношение площади бетона к вкладу арматуры.</t>
        </is>
      </c>
      <c r="C1138" s="46"/>
      <c r="D1138" s="46"/>
      <c r="E1138" s="46"/>
      <c r="F1138" s="46"/>
    </row>
    <row r="1139" spans="1:6" outlineLevel="1" x14ac:dyDescent="0.2">
      <c r="A1139" s="46"/>
      <c r="B1139" s="46"/>
      <c r="C1139" s="46"/>
      <c r="D1139" s="46"/>
      <c r="E1139" s="46"/>
      <c r="F1139" s="46"/>
    </row>
    <row r="1140" spans="1:6" ht="12.75" customHeight="1" outlineLevel="1" x14ac:dyDescent="0.2">
      <c r="A1140" s="77" t="inlineStr">
        <is>
          <t>SLS.Crack.SP35.InteractionRadiusMode</t>
        </is>
      </c>
      <c r="B1140" s="77"/>
      <c r="C1140" s="77"/>
      <c r="D1140" s="77"/>
      <c r="E1140" s="77"/>
      <c r="F1140" s="77"/>
    </row>
    <row r="1141" spans="1:6" ht="25.5" outlineLevel="1" x14ac:dyDescent="0.2">
      <c r="A1141" s="51">
        <v>1</v>
      </c>
      <c r="B1141" s="52" t="inlineStr">
        <is>
          <t>Выберите 3d, 5d или 6d: этот множитель задает отступ r для боковых границ площади взаимодействия и границы в сторону нейтральной линии. В новой книге установлен вариант 6d.</t>
        </is>
      </c>
      <c r="C1141" s="46"/>
      <c r="D1141" s="46"/>
      <c r="E1141" s="46"/>
      <c r="F1141" s="46"/>
    </row>
    <row r="1142" spans="1:6" ht="25.5" outlineLevel="1" x14ac:dyDescent="0.2">
      <c r="A1142" s="51">
        <v>2</v>
      </c>
      <c r="B1142" s="52" t="inlineStr">
        <is>
          <t>СП 35, п. 7.110: 6d - общий случай; 3d - непрямоугольное сечение с равномерной арматурой по контуру; 5d - пучки и канаты. Последние не поддерживаются этой версией; выбор режима требует проверки нормативной применимости.</t>
        </is>
      </c>
      <c r="C1142" s="46"/>
      <c r="D1142" s="46"/>
      <c r="E1142" s="46"/>
      <c r="F1142" s="46"/>
    </row>
    <row r="1143" spans="1:6" outlineLevel="1" x14ac:dyDescent="0.2">
      <c r="A1143" s="46"/>
      <c r="B1143" s="46"/>
      <c r="C1143" s="46"/>
      <c r="D1143" s="46"/>
      <c r="E1143" s="46"/>
      <c r="F1143" s="46"/>
    </row>
    <row r="1144" spans="1:6" ht="12.75" customHeight="1" outlineLevel="1" x14ac:dyDescent="0.2">
      <c r="A1144" s="77" t="inlineStr">
        <is>
          <t>SLS.Crack.SP35.RebarProfile</t>
        </is>
      </c>
      <c r="B1144" s="77"/>
      <c r="C1144" s="77"/>
      <c r="D1144" s="77"/>
      <c r="E1144" s="77"/>
      <c r="F1144" s="77"/>
    </row>
    <row r="1145" spans="1:6" ht="25.5" outlineLevel="1" x14ac:dyDescent="0.2">
      <c r="A1145" s="51">
        <v>1</v>
      </c>
      <c r="B1145" s="52" t="inlineStr">
        <is>
          <t>Выберите Periodic для периодического профиля или Smooth для гладкой арматуры. Этот выбор задает зависимость коэффициента ψ от радиуса армирования R_r в формуле ширины.</t>
        </is>
      </c>
      <c r="C1145" s="46"/>
      <c r="D1145" s="46"/>
      <c r="E1145" s="46"/>
      <c r="F1145" s="46"/>
    </row>
    <row r="1146" spans="1:6" ht="25.5" outlineLevel="1" x14ac:dyDescent="0.2">
      <c r="A1146" s="51">
        <v>2</v>
      </c>
      <c r="B1146" s="52" t="inlineStr">
        <is>
          <t>ψ - размерный коэффициент раскрытия, R_r - отношение площади взаимодействия к вкладу арматуры. По СП 35 п. 7.109 арматура в стенках также относится к первой зависимости: для этого случая выбирайте Periodic.</t>
        </is>
      </c>
      <c r="C1146" s="46"/>
      <c r="D1146" s="46"/>
      <c r="E1146" s="46"/>
      <c r="F1146" s="46"/>
    </row>
    <row r="1147" spans="1:6" outlineLevel="1" x14ac:dyDescent="0.2">
      <c r="A1147" s="46"/>
      <c r="B1147" s="46"/>
      <c r="C1147" s="46"/>
      <c r="D1147" s="46"/>
      <c r="E1147" s="46"/>
      <c r="F1147" s="46"/>
    </row>
    <row r="1148" spans="1:6" ht="12.75" customHeight="1" outlineLevel="1" x14ac:dyDescent="0.2">
      <c r="A1148" s="77" t="inlineStr">
        <is>
          <t>AutoCAD.Common.ConcreteLayer</t>
        </is>
      </c>
      <c r="B1148" s="77"/>
      <c r="C1148" s="77"/>
      <c r="D1148" s="77"/>
      <c r="E1148" s="77"/>
      <c r="F1148" s="77"/>
    </row>
    <row r="1149" spans="1:6" ht="25.5" outlineLevel="1" x14ac:dyDescent="0.2">
      <c r="A1149" s="51">
        <v>1</v>
      </c>
      <c r="B1149" s="52" t="inlineStr">
        <is>
          <t>Единый слой расчетных бетонных элементов для импорта и экспорта. Каждый Region - объект «Область» - на этом слое становится одним элементом сетки. Полилинии, блоки и текст не становятся расчетными элементами.</t>
        </is>
      </c>
      <c r="C1149" s="46"/>
      <c r="D1149" s="46"/>
      <c r="E1149" s="46"/>
      <c r="F1149" s="46"/>
    </row>
    <row r="1150" spans="1:6" ht="38.25" outlineLevel="1" x14ac:dyDescent="0.2">
      <c r="A1150" s="51">
        <v>2</v>
      </c>
      <c r="B1150" s="52" t="inlineStr">
        <is>
          <t>Если на слое нет ни одного объекта, бетонная сетка автоматически генерируется по точному наружному контуру и всем заданным отверстиям с настройками Mesh. Если нет и наружного контура, импорт отклоняется. Непригодные объекты или Region, отсеянные MinArea, не считаются пустым слоем и не запускают генерацию.</t>
        </is>
      </c>
      <c r="C1150" s="46"/>
      <c r="D1150" s="46"/>
      <c r="E1150" s="46"/>
      <c r="F1150" s="46"/>
    </row>
    <row r="1151" spans="1:6" ht="25.5" outlineLevel="1" x14ac:dyDescent="0.2">
      <c r="A1151" s="51">
        <v>3</v>
      </c>
      <c r="B1151" s="52" t="inlineStr">
        <is>
          <t>Имя обязательно и должно отличаться от Config AutoCAD.Common.RebarLayer. Точные границы задаются отдельно на Config через AutoCAD.Common.SectionContourLayer и AutoCAD.Common.OpeningContourLayer.</t>
        </is>
      </c>
      <c r="C1151" s="46"/>
      <c r="D1151" s="46"/>
      <c r="E1151" s="46"/>
      <c r="F1151" s="46"/>
    </row>
    <row r="1152" spans="1:6" ht="25.5" outlineLevel="1" x14ac:dyDescent="0.2">
      <c r="A1152" s="51">
        <v>4</v>
      </c>
      <c r="B1152" s="52" t="inlineStr">
        <is>
          <t>Координаты и размеры Region читаются как мм, площадь как мм2, инерции как мм4 независимо от INPUT/OUTPUT и единиц чертежа. Config AutoCAD.Import.MinArea - только пользовательский порог в INPUT Area; он не масштабирует чертеж.</t>
        </is>
      </c>
      <c r="C1152" s="46"/>
      <c r="D1152" s="46"/>
      <c r="E1152" s="46"/>
      <c r="F1152" s="46"/>
    </row>
    <row r="1153" spans="1:6" ht="38.25" outlineLevel="1" x14ac:dyDescent="0.2">
      <c r="A1153" s="51">
        <v>5</v>
      </c>
      <c r="B1153" s="52" t="inlineStr">
        <is>
          <t>В расчете НДС используются фактические площадь и инерции Region. На схеме произвольная форма представляется прямоугольником той же площади, отношения главных инерций и направления главных осей. Метки представления: Rectangle - исходный прямоугольник; Equivalent rectangle - эквивалентный прямоугольник; Equivalent square - равноплощадный квадрат.</t>
        </is>
      </c>
      <c r="C1153" s="46"/>
      <c r="D1153" s="46"/>
      <c r="E1153" s="46"/>
      <c r="F1153" s="46"/>
    </row>
    <row r="1154" spans="1:6" ht="38.25" outlineLevel="1" x14ac:dyDescent="0.2">
      <c r="A1154" s="51">
        <v>6</v>
      </c>
      <c r="B1154" s="52" t="inlineStr">
        <is>
          <t>У квадрата направление берется по пригодной прямой грани. У круга и других элементов без определимого направления - по среднему направлению остальных ориентированных бетонных элементов. Если такого направления нет, угол 0. Поэтому углы около +89° и -89° дают вертикаль, а не горизонталь.</t>
        </is>
      </c>
      <c r="C1154" s="46"/>
      <c r="D1154" s="46"/>
      <c r="E1154" s="46"/>
      <c r="F1154" s="46"/>
    </row>
    <row r="1155" spans="1:6" ht="25.5" outlineLevel="1" x14ac:dyDescent="0.2">
      <c r="A1155" s="51">
        <v>7</v>
      </c>
      <c r="B1155" s="52" t="inlineStr">
        <is>
          <t>Сохраненные ширина, высота и поворот нужны для схемы и границ сетки; они не заменяют реальные инерции в расчете. Цвет при экспорте определяется физическим сжатием или растяжением из сохраненного Results.</t>
        </is>
      </c>
      <c r="C1155" s="46"/>
      <c r="D1155" s="46"/>
      <c r="E1155" s="46"/>
      <c r="F1155" s="46"/>
    </row>
    <row r="1156" spans="1:6" outlineLevel="1" x14ac:dyDescent="0.2">
      <c r="A1156" s="46"/>
      <c r="B1156" s="46"/>
      <c r="C1156" s="46"/>
      <c r="D1156" s="46"/>
      <c r="E1156" s="46"/>
      <c r="F1156" s="46"/>
    </row>
    <row r="1157" spans="1:6" ht="12.75" customHeight="1" outlineLevel="1" x14ac:dyDescent="0.2">
      <c r="A1157" s="77" t="inlineStr">
        <is>
          <t>AutoCAD.Common.RebarLayer</t>
        </is>
      </c>
      <c r="B1157" s="77"/>
      <c r="C1157" s="77"/>
      <c r="D1157" s="77"/>
      <c r="E1157" s="77"/>
      <c r="F1157" s="77"/>
    </row>
    <row r="1158" spans="1:6" ht="25.5" outlineLevel="1" x14ac:dyDescent="0.2">
      <c r="A1158" s="51">
        <v>1</v>
      </c>
      <c r="B1158" s="52" t="inlineStr">
        <is>
          <t>Единый слой арматуры для импорта и экспорта. Каждый Region - объект «Область» - на этом слое становится одним стержнем; эквивалентный круглый диаметр определяется по его площади.</t>
        </is>
      </c>
      <c r="C1158" s="46"/>
      <c r="D1158" s="46"/>
      <c r="E1158" s="46"/>
      <c r="F1158" s="46"/>
    </row>
    <row r="1159" spans="1:6" ht="25.5" outlineLevel="1" x14ac:dyDescent="0.2">
      <c r="A1159" s="51">
        <v>2</v>
      </c>
      <c r="B1159" s="52" t="inlineStr">
        <is>
          <t>Имя обязательно и должно отличаться от Config AutoCAD.Common.ConcreteLayer. Материал выбирается при расчете по профилю на Config, а не по имени слоя.</t>
        </is>
      </c>
      <c r="C1159" s="46"/>
      <c r="D1159" s="46"/>
      <c r="E1159" s="46"/>
      <c r="F1159" s="46"/>
    </row>
    <row r="1160" spans="1:6" ht="25.5" outlineLevel="1" x14ac:dyDescent="0.2">
      <c r="A1160" s="51">
        <v>3</v>
      </c>
      <c r="B1160" s="52" t="inlineStr">
        <is>
          <t>Цвет экспортируемого стержня показывает его физическое сжатие или растяжение из Results. Разные материалы и профили арматуры в одном сечении эта версия не поддерживает.</t>
        </is>
      </c>
      <c r="C1160" s="46"/>
      <c r="D1160" s="46"/>
      <c r="E1160" s="46"/>
      <c r="F1160" s="46"/>
    </row>
    <row r="1161" spans="1:6" outlineLevel="1" x14ac:dyDescent="0.2">
      <c r="A1161" s="46"/>
      <c r="B1161" s="46"/>
      <c r="C1161" s="46"/>
      <c r="D1161" s="46"/>
      <c r="E1161" s="46"/>
      <c r="F1161" s="46"/>
    </row>
    <row r="1162" spans="1:6" ht="12.75" customHeight="1" outlineLevel="1" x14ac:dyDescent="0.2">
      <c r="A1162" s="77" t="inlineStr">
        <is>
          <t>AutoCAD.Common.SectionContourLayer</t>
        </is>
      </c>
      <c r="B1162" s="77"/>
      <c r="C1162" s="77"/>
      <c r="D1162" s="77"/>
      <c r="E1162" s="77"/>
      <c r="F1162" s="77"/>
    </row>
    <row r="1163" spans="1:6" ht="25.5" outlineLevel="1" x14ac:dyDescent="0.2">
      <c r="A1163" s="51">
        <v>1</v>
      </c>
      <c r="B1163" s="52" t="inlineStr">
        <is>
          <t>Единый слой точной наружной границы для импорта и экспорта. На нем допустимы замкнутая 2D-полилиния, окружность или Region - объект «Область». Region с вырезанными отверстиями передает также все эти отверстия; взрывать его не нужно.</t>
        </is>
      </c>
      <c r="C1163" s="46"/>
      <c r="D1163" s="46"/>
      <c r="E1163" s="46"/>
      <c r="F1163" s="46"/>
    </row>
    <row r="1164" spans="1:6" ht="25.5" outlineLevel="1" x14ac:dyDescent="0.2">
      <c r="A1164" s="51">
        <v>2</v>
      </c>
      <c r="B1164" s="52" t="inlineStr">
        <is>
          <t>Слой может отсутствовать или быть пустым: импорт бетонных элементов продолжается. Если точный наружный контур задан без отверстий, внутри него считается сплошной бетон. При необходимости задайте отверстия тоже.</t>
        </is>
      </c>
      <c r="C1164" s="46"/>
      <c r="D1164" s="46"/>
      <c r="E1164" s="46"/>
      <c r="F1164" s="46"/>
    </row>
    <row r="1165" spans="1:6" ht="25.5" outlineLevel="1" x14ac:dyDescent="0.2">
      <c r="A1165" s="51">
        <v>3</v>
      </c>
      <c r="B1165" s="52" t="inlineStr">
        <is>
          <t>Порядок подготовки, глобальная система координат, замыкание полилиний и четыре случая выбора границ описаны в первом разделе справки «Подготовка геометрии в AutoCAD и импорт». Контур не заменяет сетку для НДС.</t>
        </is>
      </c>
      <c r="C1165" s="46"/>
      <c r="D1165" s="46"/>
      <c r="E1165" s="46"/>
      <c r="F1165" s="46"/>
    </row>
    <row r="1166" spans="1:6" outlineLevel="1" x14ac:dyDescent="0.2">
      <c r="A1166" s="46"/>
      <c r="B1166" s="46"/>
      <c r="C1166" s="46"/>
      <c r="D1166" s="46"/>
      <c r="E1166" s="46"/>
      <c r="F1166" s="46"/>
    </row>
    <row r="1167" spans="1:6" ht="12.75" customHeight="1" outlineLevel="1" x14ac:dyDescent="0.2">
      <c r="A1167" s="77" t="inlineStr">
        <is>
          <t>AutoCAD.Common.OpeningContourLayer</t>
        </is>
      </c>
      <c r="B1167" s="77"/>
      <c r="C1167" s="77"/>
      <c r="D1167" s="77"/>
      <c r="E1167" s="77"/>
      <c r="F1167" s="77"/>
    </row>
    <row r="1168" spans="1:6" ht="25.5" outlineLevel="1" x14ac:dyDescent="0.2">
      <c r="A1168" s="51">
        <v>1</v>
      </c>
      <c r="B1168" s="52" t="inlineStr">
        <is>
          <t>Единый слой отдельно заданных отверстий для импорта и экспорта. Можно разместить несколько замкнутых 2D-полилиний, окружностей или Region - объектов «Область». Отверстия, уже вырезанные в наружном Region, здесь не дублируйте.</t>
        </is>
      </c>
      <c r="C1168" s="46"/>
      <c r="D1168" s="46"/>
      <c r="E1168" s="46"/>
      <c r="F1168" s="46"/>
    </row>
    <row r="1169" spans="1:6" ht="25.5" outlineLevel="1" x14ac:dyDescent="0.2">
      <c r="A1169" s="51">
        <v>2</v>
      </c>
      <c r="B1169" s="52" t="inlineStr">
        <is>
          <t>Отверстия можно задать и без наружного контура: наружная граница берется по сетке, а вычитаются только эти точные отверстия. Пустой или отсутствующий слой не блокирует импорт.</t>
        </is>
      </c>
      <c r="C1169" s="46"/>
      <c r="D1169" s="46"/>
      <c r="E1169" s="46"/>
      <c r="F1169" s="46"/>
    </row>
    <row r="1170" spans="1:6" ht="25.5" outlineLevel="1" x14ac:dyDescent="0.2">
      <c r="A1170" s="51">
        <v>3</v>
      </c>
      <c r="B1170" s="52" t="inlineStr">
        <is>
          <t>Отверстия не должны касаться или пересекать друг друга и известную наружную границу. Остальные правила и четыре случая учета границ приведены в первом разделе подготовки AutoCAD.</t>
        </is>
      </c>
      <c r="C1170" s="46"/>
      <c r="D1170" s="46"/>
      <c r="E1170" s="46"/>
      <c r="F1170" s="46"/>
    </row>
    <row r="1171" spans="1:6" outlineLevel="1" x14ac:dyDescent="0.2">
      <c r="A1171" s="46"/>
      <c r="B1171" s="46"/>
      <c r="C1171" s="46"/>
      <c r="D1171" s="46"/>
      <c r="E1171" s="46"/>
      <c r="F1171" s="46"/>
    </row>
    <row r="1172" spans="1:6" ht="12.75" customHeight="1" outlineLevel="1" x14ac:dyDescent="0.2">
      <c r="A1172" s="77" t="inlineStr">
        <is>
          <t>AutoCAD.Import.MinArea</t>
        </is>
      </c>
      <c r="B1172" s="77"/>
      <c r="C1172" s="77"/>
      <c r="D1172" s="77"/>
      <c r="E1172" s="77"/>
      <c r="F1172" s="77"/>
    </row>
    <row r="1173" spans="1:6" outlineLevel="1" x14ac:dyDescent="0.2">
      <c r="A1173" s="51">
        <v>1</v>
      </c>
      <c r="B1173" s="52" t="inlineStr">
        <is>
          <t>Это нижний порог площади Region для импорта.</t>
        </is>
      </c>
      <c r="C1173" s="46"/>
      <c r="D1173" s="46"/>
      <c r="E1173" s="46"/>
      <c r="F1173" s="46"/>
    </row>
    <row r="1174" spans="1:6" outlineLevel="1" x14ac:dyDescent="0.2">
      <c r="A1174" s="51">
        <v>2</v>
      </c>
      <c r="B1174" s="52" t="inlineStr">
        <is>
          <t>Region с меньшей площадью исключаются из расчетной модели. Порог применяется к бетону и арматуре.</t>
        </is>
      </c>
      <c r="C1174" s="46"/>
      <c r="D1174" s="46"/>
      <c r="E1174" s="46"/>
      <c r="F1174" s="46"/>
    </row>
    <row r="1175" spans="1:6" outlineLevel="1" x14ac:dyDescent="0.2">
      <c r="A1175" s="51">
        <v>3</v>
      </c>
      <c r="B1175" s="52" t="inlineStr">
        <is>
          <t>Завышенный порог исключает расчетные стержни малой площади.</t>
        </is>
      </c>
      <c r="C1175" s="46"/>
      <c r="D1175" s="46"/>
      <c r="E1175" s="46"/>
      <c r="F1175" s="46"/>
    </row>
    <row r="1176" spans="1:6" ht="25.5" outlineLevel="1" x14ac:dyDescent="0.2">
      <c r="A1176" s="51">
        <v>4</v>
      </c>
      <c r="B1176" s="52" t="inlineStr">
        <is>
          <t>Число задается в INPUT-единице площади из блока Units и перед сравнением переводится во внутренние мм2. Например 25 mm2, 0.25 cm2 и 0.000025 m2 задают одинаковый порог.</t>
        </is>
      </c>
      <c r="C1176" s="46"/>
      <c r="D1176" s="46"/>
      <c r="E1176" s="46"/>
      <c r="F1176" s="46"/>
    </row>
    <row r="1177" spans="1:6" ht="25.5" outlineLevel="1" x14ac:dyDescent="0.2">
      <c r="A1177" s="51">
        <v>5</v>
      </c>
      <c r="B1177" s="52" t="inlineStr">
        <is>
          <t>Сам чертеж импортируется в мм: координаты, площади и инерции Region не масштабируются через INPUT. Пользовательская INPUT-площадь влияет только на введенный порог фильтрации, а не на геометрию DWG.</t>
        </is>
      </c>
      <c r="C1177" s="46"/>
      <c r="D1177" s="46"/>
      <c r="E1177" s="46"/>
      <c r="F1177" s="46"/>
    </row>
    <row r="1178" spans="1:6" ht="38.25" outlineLevel="1" x14ac:dyDescent="0.2">
      <c r="A1178" s="51">
        <v>6</v>
      </c>
      <c r="B1178" s="52" t="inlineStr">
        <is>
          <t>Допустимо неотрицательное число. Нулевой порог отключает отбрасывание по малой площади. Пустая ячейка, ошибка формулы, отрицательное или слишком большое для перевода значение останавливают импорт с указанием AutoCAD.Import.MinArea; скрытого значения по умолчанию нет.</t>
        </is>
      </c>
      <c r="C1178" s="46"/>
      <c r="D1178" s="46"/>
      <c r="E1178" s="46"/>
      <c r="F1178" s="46"/>
    </row>
    <row r="1179" spans="1:6" outlineLevel="1" x14ac:dyDescent="0.2">
      <c r="A1179" s="46"/>
      <c r="B1179" s="46"/>
      <c r="C1179" s="46"/>
      <c r="D1179" s="46"/>
      <c r="E1179" s="46"/>
      <c r="F1179" s="46"/>
    </row>
    <row r="1180" spans="1:6" ht="12.75" customHeight="1" outlineLevel="1" x14ac:dyDescent="0.2">
      <c r="A1180" s="77" t="inlineStr">
        <is>
          <t>AutoCAD.Export.CombinationID</t>
        </is>
      </c>
      <c r="B1180" s="77"/>
      <c r="C1180" s="77"/>
      <c r="D1180" s="77"/>
      <c r="E1180" s="77"/>
      <c r="F1180" s="77"/>
    </row>
    <row r="1181" spans="1:6" ht="25.5" outlineLevel="1" x14ac:dyDescent="0.2">
      <c r="A1181" s="51">
        <v>1</v>
      </c>
      <c r="B1181" s="52" t="inlineStr">
        <is>
          <t>Выбор обязателен: укажите Worst или ID сохраненного сочетания. Пустая ячейка, TODO, ошибка Excel и отсутствующая строка не заменяются Worst; сообщение указывает текущую ячейку Config и способ исправления.</t>
        </is>
      </c>
      <c r="C1181" s="46"/>
      <c r="D1181" s="46"/>
      <c r="E1181" s="46"/>
      <c r="F1181" s="46"/>
    </row>
    <row r="1182" spans="1:6" ht="25.5" outlineLevel="1" x14ac:dyDescent="0.2">
      <c r="A1182" s="51">
        <v>2</v>
      </c>
      <c r="B1182" s="52" t="inlineStr">
        <is>
          <t>Worst означает: взять определяющее сочетание из верхней сводки Results. Критерий выбора задается General.WorstCombinationCriterion.</t>
        </is>
      </c>
      <c r="C1182" s="46"/>
      <c r="D1182" s="46"/>
      <c r="E1182" s="46"/>
      <c r="F1182" s="46"/>
    </row>
    <row r="1183" spans="1:6" ht="25.5" outlineLevel="1" x14ac:dyDescent="0.2">
      <c r="A1183" s="51">
        <v>3</v>
      </c>
      <c r="B1183" s="52" t="inlineStr">
        <is>
          <t>Геометрия экспортируется в AutoCAD всегда в миллиметрах: координаты, размеры, диаметры, контур, оси и точка приложения нагрузки. Выбор OUTPUT для длины в Config не меняет масштаб чертежа: одна единица AutoCAD соответствует 1 мм.</t>
        </is>
      </c>
      <c r="C1183" s="46"/>
      <c r="D1183" s="46"/>
      <c r="E1183" s="46"/>
      <c r="F1183" s="46"/>
    </row>
    <row r="1184" spans="1:6" outlineLevel="1" x14ac:dyDescent="0.2">
      <c r="A1184" s="51">
        <v>4</v>
      </c>
      <c r="B1184" s="52" t="inlineStr">
        <is>
          <t>Если указан конкретный номер, например LC2, в AutoCAD выгружаются напряжения/деформации именно для этого сочетания.</t>
        </is>
      </c>
      <c r="C1184" s="46"/>
      <c r="D1184" s="46"/>
      <c r="E1184" s="46"/>
      <c r="F1184" s="46"/>
    </row>
    <row r="1185" spans="1:6" ht="25.5" outlineLevel="1" x14ac:dyDescent="0.2">
      <c r="A1185" s="51">
        <v>5</v>
      </c>
      <c r="B1185" s="52" t="inlineStr">
        <is>
          <t>Значение должно совпадать с CombinationID, который есть в результатах последнего расчета. Если указать несуществующее сочетание, экспорт остановится с понятной ошибкой.</t>
        </is>
      </c>
      <c r="C1185" s="46"/>
      <c r="D1185" s="46"/>
      <c r="E1185" s="46"/>
      <c r="F1185" s="46"/>
    </row>
    <row r="1186" spans="1:6" ht="25.5" outlineLevel="1" x14ac:dyDescent="0.2">
      <c r="A1186" s="51">
        <v>6</v>
      </c>
      <c r="B1186" s="52" t="inlineStr">
        <is>
          <t>Экспорт не запускает расчет заново. Если после расчета пользователь поменял нагрузки, сначала нужно выполнить новый расчет, и только потом экспортировать.</t>
        </is>
      </c>
      <c r="C1186" s="46"/>
      <c r="D1186" s="46"/>
      <c r="E1186" s="46"/>
      <c r="F1186" s="46"/>
    </row>
    <row r="1187" spans="1:6" outlineLevel="1" x14ac:dyDescent="0.2">
      <c r="A1187" s="46"/>
      <c r="B1187" s="46"/>
      <c r="C1187" s="46"/>
      <c r="D1187" s="46"/>
      <c r="E1187" s="46"/>
      <c r="F1187" s="46"/>
    </row>
    <row r="1188" spans="1:6" ht="12.75" customHeight="1" outlineLevel="1" x14ac:dyDescent="0.2">
      <c r="A1188" s="77" t="inlineStr">
        <is>
          <t>AutoCAD.Export.NeutralLineEnabled</t>
        </is>
      </c>
      <c r="B1188" s="77"/>
      <c r="C1188" s="77"/>
      <c r="D1188" s="77"/>
      <c r="E1188" s="77"/>
      <c r="F1188" s="77"/>
    </row>
    <row r="1189" spans="1:6" ht="25.5" outlineLevel="1" x14ac:dyDescent="0.2">
      <c r="A1189" s="51">
        <v>1</v>
      </c>
      <c r="B1189" s="52" t="inlineStr">
        <is>
          <t>Если выбрано Yes, вместе с выбранным НДС в AutoCAD выводится его нейтральная линия. Если выбрано No, линия не выводится.</t>
        </is>
      </c>
      <c r="C1189" s="46"/>
      <c r="D1189" s="46"/>
      <c r="E1189" s="46"/>
      <c r="F1189" s="46"/>
    </row>
    <row r="1190" spans="1:6" ht="25.5" outlineLevel="1" x14ac:dyDescent="0.2">
      <c r="A1190" s="51">
        <v>2</v>
      </c>
      <c r="B1190" s="52" t="inlineStr">
        <is>
          <t>Экспорт использует сохранённые данные расчёта и не решает НДС заново. Укажите Yes или No; неверный выбор будет отмечен в сообщении с адресом Config.</t>
        </is>
      </c>
      <c r="C1190" s="46"/>
      <c r="D1190" s="46"/>
      <c r="E1190" s="46"/>
      <c r="F1190" s="46"/>
    </row>
    <row r="1191" spans="1:6" outlineLevel="1" x14ac:dyDescent="0.2">
      <c r="A1191" s="46"/>
      <c r="B1191" s="46"/>
      <c r="C1191" s="46"/>
      <c r="D1191" s="46"/>
      <c r="E1191" s="46"/>
      <c r="F1191" s="46"/>
    </row>
    <row r="1192" spans="1:6" ht="12.75" customHeight="1" outlineLevel="1" x14ac:dyDescent="0.2">
      <c r="A1192" s="77" t="inlineStr">
        <is>
          <t>AutoCAD.Export.PrincipalAxesMode</t>
        </is>
      </c>
      <c r="B1192" s="77"/>
      <c r="C1192" s="77"/>
      <c r="D1192" s="77"/>
      <c r="E1192" s="77"/>
      <c r="F1192" s="77"/>
    </row>
    <row r="1193" spans="1:6" ht="25.5" outlineLevel="1" x14ac:dyDescent="0.2">
      <c r="A1193" s="51">
        <v>1</v>
      </c>
      <c r="B1193" s="52" t="inlineStr">
        <is>
          <t>Какие главные центральные оси выгружать в AutoCAD: Transformed - приведенного сечения; Concrete - бетонного; None - не выводить.</t>
        </is>
      </c>
      <c r="C1193" s="46"/>
      <c r="D1193" s="46"/>
      <c r="E1193" s="46"/>
      <c r="F1193" s="46"/>
    </row>
    <row r="1194" spans="1:6" ht="25.5" outlineLevel="1" x14ac:dyDescent="0.2">
      <c r="A1194" s="51">
        <v>2</v>
      </c>
      <c r="B1194" s="52" t="inlineStr">
        <is>
          <t>Выбор обязателен; пустое или неизвестное значение не включает оси автоматически. Сообщение ошибки указывает текущую ячейку Config и варианты исправления.</t>
        </is>
      </c>
      <c r="C1194" s="46"/>
      <c r="D1194" s="46"/>
      <c r="E1194" s="46"/>
      <c r="F1194" s="46"/>
    </row>
    <row r="1195" spans="1:6" outlineLevel="1" x14ac:dyDescent="0.2">
      <c r="A1195" s="51">
        <v>3</v>
      </c>
      <c r="B1195" s="52" t="inlineStr">
        <is>
          <t>Transformed выводит главные центральные оси приведенного сечения бетон + арматура.</t>
        </is>
      </c>
      <c r="C1195" s="46"/>
      <c r="D1195" s="46"/>
      <c r="E1195" s="46"/>
      <c r="F1195" s="46"/>
    </row>
    <row r="1196" spans="1:6" outlineLevel="1" x14ac:dyDescent="0.2">
      <c r="A1196" s="51">
        <v>4</v>
      </c>
      <c r="B1196" s="52" t="inlineStr">
        <is>
          <t>Concrete выводит главные центральные оси только бетонного сечения.</t>
        </is>
      </c>
      <c r="C1196" s="46"/>
      <c r="D1196" s="46"/>
      <c r="E1196" s="46"/>
      <c r="F1196" s="46"/>
    </row>
    <row r="1197" spans="1:6" ht="25.5" outlineLevel="1" x14ac:dyDescent="0.2">
      <c r="A1197" s="51">
        <v>5</v>
      </c>
      <c r="B1197" s="52" t="inlineStr">
        <is>
          <t>None полностью отключает выгрузку главных осей. Точка приложения нагрузки и нейтральная линия управляются своими настройками.</t>
        </is>
      </c>
      <c r="C1197" s="46"/>
      <c r="D1197" s="46"/>
      <c r="E1197" s="46"/>
      <c r="F1197" s="46"/>
    </row>
    <row r="1198" spans="1:6" outlineLevel="1" x14ac:dyDescent="0.2">
      <c r="A1198" s="51">
        <v>6</v>
      </c>
      <c r="B1198" s="52" t="inlineStr">
        <is>
          <t>Экспорт берет центр и угол выбранных осей из сохраненных Results и не пересчитывает свойства сечения заново.</t>
        </is>
      </c>
      <c r="C1198" s="46"/>
      <c r="D1198" s="46"/>
      <c r="E1198" s="46"/>
      <c r="F1198" s="46"/>
    </row>
    <row r="1199" spans="1:6" outlineLevel="1" x14ac:dyDescent="0.2">
      <c r="A1199" s="46"/>
      <c r="B1199" s="46"/>
      <c r="C1199" s="46"/>
      <c r="D1199" s="46"/>
      <c r="E1199" s="46"/>
      <c r="F1199" s="46"/>
    </row>
    <row r="1200" spans="1:6" ht="12.75" customHeight="1" outlineLevel="1" x14ac:dyDescent="0.2">
      <c r="A1200" s="77" t="inlineStr">
        <is>
          <t>AutoCAD.Export.LoadPointEnabled</t>
        </is>
      </c>
      <c r="B1200" s="77"/>
      <c r="C1200" s="77"/>
      <c r="D1200" s="77"/>
      <c r="E1200" s="77"/>
      <c r="F1200" s="77"/>
    </row>
    <row r="1201" spans="1:6" ht="25.5" outlineLevel="1" x14ac:dyDescent="0.2">
      <c r="A1201" s="51">
        <v>1</v>
      </c>
      <c r="B1201" s="52" t="inlineStr">
        <is>
          <t>Если выбрано Yes, в AutoCAD выводится точка приложения нагрузки выбранного сочетания. Если выбрано No, точка не выводится.</t>
        </is>
      </c>
      <c r="C1201" s="46"/>
      <c r="D1201" s="46"/>
      <c r="E1201" s="46"/>
      <c r="F1201" s="46"/>
    </row>
    <row r="1202" spans="1:6" ht="25.5" outlineLevel="1" x14ac:dyDescent="0.2">
      <c r="A1202" s="51">
        <v>2</v>
      </c>
      <c r="B1202" s="52" t="inlineStr">
        <is>
          <t>Настройка не меняет положение нагрузки в расчёте. Экспорт читает сохранённые данные; укажите Yes или No в соответствующей ячейке Config.</t>
        </is>
      </c>
      <c r="C1202" s="46"/>
      <c r="D1202" s="46"/>
      <c r="E1202" s="46"/>
      <c r="F1202" s="46"/>
    </row>
    <row r="1203" spans="1:6" outlineLevel="1" x14ac:dyDescent="0.2">
      <c r="A1203" s="46"/>
      <c r="B1203" s="46"/>
      <c r="C1203" s="46"/>
      <c r="D1203" s="46"/>
      <c r="E1203" s="46"/>
      <c r="F1203" s="46"/>
    </row>
    <row r="1204" spans="1:6" ht="12.75" customHeight="1" outlineLevel="1" x14ac:dyDescent="0.2">
      <c r="A1204" s="77" t="inlineStr">
        <is>
          <t>AutoCAD.Export.ContourEnabled</t>
        </is>
      </c>
      <c r="B1204" s="77"/>
      <c r="C1204" s="77"/>
      <c r="D1204" s="77"/>
      <c r="E1204" s="77"/>
      <c r="F1204" s="77"/>
    </row>
    <row r="1205" spans="1:6" ht="25.5" outlineLevel="1" x14ac:dyDescent="0.2">
      <c r="A1205" s="51">
        <v>1</v>
      </c>
      <c r="B1205" s="52" t="inlineStr">
        <is>
          <t>Yes выгружает сохраненную наружную границу сечения и отверстия. Формат задает AutoCAD.Export.ContourFormat. No отключает только исходные контуры сечения, не расчетную область трещин.</t>
        </is>
      </c>
      <c r="C1205" s="46"/>
      <c r="D1205" s="46"/>
      <c r="E1205" s="46"/>
      <c r="F1205" s="46"/>
    </row>
    <row r="1206" spans="1:6" ht="25.5" outlineLevel="1" x14ac:dyDescent="0.2">
      <c r="A1206" s="51">
        <v>2</v>
      </c>
      <c r="B1206" s="52" t="inlineStr">
        <is>
          <t>Для Circle, Rectangles, PointedSection и HollowRectangle контур приходит из генератора вместе с прямыми участками и дугами. Дуги передаются как дуговые сегменты полилинии, а не как набор коротких линий.</t>
        </is>
      </c>
      <c r="C1206" s="46"/>
      <c r="D1206" s="46"/>
      <c r="E1206" s="46"/>
      <c r="F1206" s="46"/>
    </row>
    <row r="1207" spans="1:6" ht="25.5" outlineLevel="1" x14ac:dyDescent="0.2">
      <c r="A1207" s="51">
        <v>3</v>
      </c>
      <c r="B1207" s="52" t="inlineStr">
        <is>
          <t>Исходный внешний контур и отверстия экспортируются из rngNDMSectionContours. Без отдельно импортированных точных контуров эта опция не подменяет их приблизительной границей сетки.</t>
        </is>
      </c>
      <c r="C1207" s="46"/>
      <c r="D1207" s="46"/>
      <c r="E1207" s="46"/>
      <c r="F1207" s="46"/>
    </row>
    <row r="1208" spans="1:6" ht="38.25" outlineLevel="1" x14ac:dyDescent="0.2">
      <c r="A1208" s="51">
        <v>4</v>
      </c>
      <c r="B1208" s="52" t="inlineStr">
        <is>
          <t>Имена Common.SectionContourLayer и Common.OpeningContourLayer обязательны; отсутствующие слои создаются. Распределение контуров по слоям и цветам зависит от выбранного формата и описано в его справке. Это не слой рассчитанной области Ar.</t>
        </is>
      </c>
      <c r="C1208" s="46"/>
      <c r="D1208" s="46"/>
      <c r="E1208" s="46"/>
      <c r="F1208" s="46"/>
    </row>
    <row r="1209" spans="1:6" ht="25.5" outlineLevel="1" x14ac:dyDescent="0.2">
      <c r="A1209" s="51">
        <v>5</v>
      </c>
      <c r="B1209" s="52" t="inlineStr">
        <is>
          <t>Каждый экспорт добавляет новые контуры без поиска совпадающих объектов и без автоматического удаления прежнего вывода. За чистоту места экспорта отвечает пользователь: заранее удалите ненужные объекты или выберите свободную область чертежа.</t>
        </is>
      </c>
      <c r="C1209" s="46"/>
      <c r="D1209" s="46"/>
      <c r="E1209" s="46"/>
      <c r="F1209" s="46"/>
    </row>
    <row r="1210" spans="1:6" outlineLevel="1" x14ac:dyDescent="0.2">
      <c r="A1210" s="46"/>
      <c r="B1210" s="46"/>
      <c r="C1210" s="46"/>
      <c r="D1210" s="46"/>
      <c r="E1210" s="46"/>
      <c r="F1210" s="46"/>
    </row>
    <row r="1211" spans="1:6" ht="12.75" customHeight="1" outlineLevel="1" x14ac:dyDescent="0.2">
      <c r="A1211" s="77" t="inlineStr">
        <is>
          <t>AutoCAD.Export.ContourFormat</t>
        </is>
      </c>
      <c r="B1211" s="77"/>
      <c r="C1211" s="77"/>
      <c r="D1211" s="77"/>
      <c r="E1211" s="77"/>
      <c r="F1211" s="77"/>
    </row>
    <row r="1212" spans="1:6" ht="25.5" outlineLevel="1" x14ac:dyDescent="0.2">
      <c r="A1212" s="51">
        <v>1</v>
      </c>
      <c r="B1212" s="52" t="inlineStr">
        <is>
          <t>Region (по умолчанию): известный наружный контур и все отверстия образуют Region бетона на Common.SectionContourLayer. Каждая отдельная бетонная часть получает свой Region. Все границы одного Region имеют единый цвет ACI 30 (оранжевый).</t>
        </is>
      </c>
      <c r="C1212" s="46"/>
      <c r="D1212" s="46"/>
      <c r="E1212" s="46"/>
      <c r="F1212" s="46"/>
    </row>
    <row r="1213" spans="1:6" ht="25.5" outlineLevel="1" x14ac:dyDescent="0.2">
      <c r="A1213" s="51">
        <v>2</v>
      </c>
      <c r="B1213" s="52" t="inlineStr">
        <is>
          <t>Если известны только отверстия, Region выводит их отдельно на Common.OpeningContourLayer цветом ACI 4 (голубой), не создавая наружный контур по сетке.</t>
        </is>
      </c>
      <c r="C1213" s="46"/>
      <c r="D1213" s="46"/>
      <c r="E1213" s="46"/>
      <c r="F1213" s="46"/>
    </row>
    <row r="1214" spans="1:6" ht="38.25" outlineLevel="1" x14ac:dyDescent="0.2">
      <c r="A1214" s="51">
        <v>3</v>
      </c>
      <c r="B1214" s="52" t="inlineStr">
        <is>
          <t>Polyline: наружная граница и каждое отверстие выводятся отдельными замкнутыми полилиниями. Наружные границы - на Common.SectionContourLayer, ACI 30; отверстия - на Common.OpeningContourLayer, ACI 4. Прямые и круговые дуги сохраняются точно.</t>
        </is>
      </c>
      <c r="C1214" s="46"/>
      <c r="D1214" s="46"/>
      <c r="E1214" s="46"/>
      <c r="F1214" s="46"/>
    </row>
    <row r="1215" spans="1:6" ht="38.25" outlineLevel="1" x14ac:dyDescent="0.2">
      <c r="A1215" s="51">
        <v>4</v>
      </c>
      <c r="B1215" s="52" t="inlineStr">
        <is>
          <t>Оба формата можно импортировать обратно. Выбор влияет только на исходные контуры сечения и действует при ContourEnabled = Yes. Контур расчетной области трещин остается полилинией на собственном слое. Пустое или неизвестное значение активной настройки требует исправления в указанной ячейке Config.</t>
        </is>
      </c>
      <c r="C1215" s="46"/>
      <c r="D1215" s="46"/>
      <c r="E1215" s="46"/>
      <c r="F1215" s="46"/>
    </row>
    <row r="1216" spans="1:6" outlineLevel="1" x14ac:dyDescent="0.2">
      <c r="A1216" s="46"/>
      <c r="B1216" s="46"/>
      <c r="C1216" s="46"/>
      <c r="D1216" s="46"/>
      <c r="E1216" s="46"/>
      <c r="F1216" s="46"/>
    </row>
    <row r="1217" spans="1:6" ht="12.75" customHeight="1" outlineLevel="1" x14ac:dyDescent="0.2">
      <c r="A1217" s="77" t="inlineStr">
        <is>
          <t>AutoCAD.Export.ExportCrackInteractionContour</t>
        </is>
      </c>
      <c r="B1217" s="77"/>
      <c r="C1217" s="77"/>
      <c r="D1217" s="77"/>
      <c r="E1217" s="77"/>
      <c r="F1217" s="77"/>
    </row>
    <row r="1218" spans="1:6" ht="25.5" outlineLevel="1" x14ac:dyDescent="0.2">
      <c r="A1218" s="51">
        <v>1</v>
      </c>
      <c r="B1218" s="52" t="inlineStr">
        <is>
          <t>Yes выводит сохраненную критическую область СП 35 или фактическую область СП 63. No не меняет расчет и не выводит эту дополнительную геометрию.</t>
        </is>
      </c>
      <c r="C1218" s="46"/>
      <c r="D1218" s="46"/>
      <c r="E1218" s="46"/>
      <c r="F1218" s="46"/>
    </row>
    <row r="1219" spans="1:6" ht="25.5" outlineLevel="1" x14ac:dyDescent="0.2">
      <c r="A1219" s="51">
        <v>2</v>
      </c>
      <c r="B1219" s="52" t="inlineStr">
        <is>
          <t>Область выводится только вместе с состоянием трещин, выбранным Visualization.State профиля: PreCrackState, PostCrackState или CrackedState. Для StrengthState/CapacityState она не выводится.</t>
        </is>
      </c>
      <c r="C1219" s="46"/>
      <c r="D1219" s="46"/>
      <c r="E1219" s="46"/>
      <c r="F1219" s="46"/>
    </row>
    <row r="1220" spans="1:6" ht="25.5" outlineLevel="1" x14ac:dyDescent="0.2">
      <c r="A1220" s="51">
        <v>3</v>
      </c>
      <c r="B1220" s="52" t="inlineStr">
        <is>
          <t>Экспорт использует последний расчет на Results и сохраняет наружные контуры, отверстия и круговые дуги. Если область не рассчитана или устарела, она не выводится. Превышение допуска ширины не мешает посмотреть рассчитанную область.</t>
        </is>
      </c>
      <c r="C1220" s="46"/>
      <c r="D1220" s="46"/>
      <c r="E1220" s="46"/>
      <c r="F1220" s="46"/>
    </row>
    <row r="1221" spans="1:6" ht="25.5" outlineLevel="1" x14ac:dyDescent="0.2">
      <c r="A1221" s="51">
        <v>4</v>
      </c>
      <c r="B1221" s="52" t="inlineStr">
        <is>
          <t>Все координаты экспорта всегда в мм. Слой задается AutoCAD.Export.CrackInteractionLayer, цвет объектов - ACI 31. Каждый запуск добавляет новый контур без автоматической очистки места экспорта.</t>
        </is>
      </c>
      <c r="C1221" s="46"/>
      <c r="D1221" s="46"/>
      <c r="E1221" s="46"/>
      <c r="F1221" s="46"/>
    </row>
    <row r="1222" spans="1:6" outlineLevel="1" x14ac:dyDescent="0.2">
      <c r="A1222" s="46"/>
      <c r="B1222" s="46"/>
      <c r="C1222" s="46"/>
      <c r="D1222" s="46"/>
      <c r="E1222" s="46"/>
      <c r="F1222" s="46"/>
    </row>
    <row r="1223" spans="1:6" ht="12.75" customHeight="1" outlineLevel="1" x14ac:dyDescent="0.2">
      <c r="A1223" s="77" t="inlineStr">
        <is>
          <t>AutoCAD.Export.LabelMode</t>
        </is>
      </c>
      <c r="B1223" s="77"/>
      <c r="C1223" s="77"/>
      <c r="D1223" s="77"/>
      <c r="E1223" s="77"/>
      <c r="F1223" s="77"/>
    </row>
    <row r="1224" spans="1:6" ht="25.5" outlineLevel="1" x14ac:dyDescent="0.2">
      <c r="A1224" s="51">
        <v>1</v>
      </c>
      <c r="B1224" s="52" t="inlineStr">
        <is>
          <t>Формат текстовых подписей при выгрузке в AutoCAD: ValuesOnly - только выбранная величина профиля; NamesAndValues - имя элемента и значение. При NamesAndValues имена выводятся для бетона и арматуры.</t>
        </is>
      </c>
      <c r="C1224" s="46"/>
      <c r="D1224" s="46"/>
      <c r="E1224" s="46"/>
      <c r="F1224" s="46"/>
    </row>
    <row r="1225" spans="1:6" ht="25.5" outlineLevel="1" x14ac:dyDescent="0.2">
      <c r="A1225" s="51">
        <v>2</v>
      </c>
      <c r="B1225" s="52" t="inlineStr">
        <is>
          <t>Выбор обязателен: пустота, TODO, неизвестное значение или ошибка формулы не заменяются NamesAndValues, а дают сообщение с текущим адресом Config и допустимыми вариантами.</t>
        </is>
      </c>
      <c r="C1225" s="46"/>
      <c r="D1225" s="46"/>
      <c r="E1225" s="46"/>
      <c r="F1225" s="46"/>
    </row>
    <row r="1226" spans="1:6" outlineLevel="1" x14ac:dyDescent="0.2">
      <c r="A1226" s="51">
        <v>3</v>
      </c>
      <c r="B1226" s="52" t="inlineStr">
        <is>
          <t>ValuesOnly выводит только численное значение выбранной профильной величины Visualization.Quantity.</t>
        </is>
      </c>
      <c r="C1226" s="46"/>
      <c r="D1226" s="46"/>
      <c r="E1226" s="46"/>
      <c r="F1226" s="46"/>
    </row>
    <row r="1227" spans="1:6" outlineLevel="1" x14ac:dyDescent="0.2">
      <c r="A1227" s="51">
        <v>4</v>
      </c>
      <c r="B1227" s="52" t="inlineStr">
        <is>
          <t>NamesAndValues добавляет к значению имя расчетного элемента, например C1 или R1.</t>
        </is>
      </c>
      <c r="C1227" s="46"/>
      <c r="D1227" s="46"/>
      <c r="E1227" s="46"/>
      <c r="F1227" s="46"/>
    </row>
    <row r="1228" spans="1:6" outlineLevel="1" x14ac:dyDescent="0.2">
      <c r="A1228" s="51">
        <v>5</v>
      </c>
      <c r="B1228" s="52" t="inlineStr">
        <is>
          <t>При NamesAndValues имена выводятся и для бетона, и для арматуры, если они сохранены в Results.</t>
        </is>
      </c>
      <c r="C1228" s="46"/>
      <c r="D1228" s="46"/>
      <c r="E1228" s="46"/>
      <c r="F1228" s="46"/>
    </row>
    <row r="1229" spans="1:6" outlineLevel="1" x14ac:dyDescent="0.2">
      <c r="A1229" s="46"/>
      <c r="B1229" s="46"/>
      <c r="C1229" s="46"/>
      <c r="D1229" s="46"/>
      <c r="E1229" s="46"/>
      <c r="F1229" s="46"/>
    </row>
    <row r="1230" spans="1:6" ht="12.75" customHeight="1" outlineLevel="1" x14ac:dyDescent="0.2">
      <c r="A1230" s="77" t="inlineStr">
        <is>
          <t>AutoCAD.Export.CrackInteractionLayer</t>
        </is>
      </c>
      <c r="B1230" s="77"/>
      <c r="C1230" s="77"/>
      <c r="D1230" s="77"/>
      <c r="E1230" s="77"/>
      <c r="F1230" s="77"/>
    </row>
    <row r="1231" spans="1:6" ht="38.25" outlineLevel="1" x14ac:dyDescent="0.2">
      <c r="A1231" s="51">
        <v>1</v>
      </c>
      <c r="B1231" s="52" t="inlineStr">
        <is>
          <t>На этом отдельном слое сохраняется рассчитанная область взаимодействия для трещин. Он не предназначен для сетки, наружного контура или отверстий исходной модели. Не размещайте здесь исходные объекты: команда очистки удаляет оформление NDM.</t>
        </is>
      </c>
      <c r="C1231" s="46"/>
      <c r="D1231" s="46"/>
      <c r="E1231" s="46"/>
      <c r="F1231" s="46"/>
    </row>
    <row r="1232" spans="1:6" ht="25.5" outlineLevel="1" x14ac:dyDescent="0.2">
      <c r="A1232" s="51">
        <v>2</v>
      </c>
      <c r="B1232" s="52" t="inlineStr">
        <is>
          <t>Настройка обязательна при включенном AutoCAD.Export.ExportCrackInteractionContour и при ручной очистке оформления. Объекты области взаимодействия получают цвет ACI 31, в том числе на существующем слое.</t>
        </is>
      </c>
      <c r="C1232" s="46"/>
      <c r="D1232" s="46"/>
      <c r="E1232" s="46"/>
      <c r="F1232" s="46"/>
    </row>
    <row r="1233" spans="1:6" outlineLevel="1" x14ac:dyDescent="0.2">
      <c r="A1233" s="46"/>
      <c r="B1233" s="46"/>
      <c r="C1233" s="46"/>
      <c r="D1233" s="46"/>
      <c r="E1233" s="46"/>
      <c r="F1233" s="46"/>
    </row>
    <row r="1234" spans="1:6" ht="12.75" customHeight="1" outlineLevel="1" x14ac:dyDescent="0.2">
      <c r="A1234" s="77" t="inlineStr">
        <is>
          <t>AutoCAD.Layer.ConcreteTension</t>
        </is>
      </c>
      <c r="B1234" s="77"/>
      <c r="C1234" s="77"/>
      <c r="D1234" s="77"/>
      <c r="E1234" s="77"/>
      <c r="F1234" s="77"/>
    </row>
    <row r="1235" spans="1:6" ht="25.5" outlineLevel="1" x14ac:dyDescent="0.2">
      <c r="A1235" s="51">
        <v>1</v>
      </c>
      <c r="B1235" s="52" t="inlineStr">
        <is>
          <t>Укажите имя слоя подписей растянутых бетонных элементов. Если слоя нет, программа создаст его. Существующий слой используется с его текущими свойствами.</t>
        </is>
      </c>
      <c r="C1235" s="46"/>
      <c r="D1235" s="46"/>
      <c r="E1235" s="46"/>
      <c r="F1235" s="46"/>
    </row>
    <row r="1236" spans="1:6" ht="25.5" outlineLevel="1" x14ac:dyDescent="0.2">
      <c r="A1236" s="51">
        <v>2</v>
      </c>
      <c r="B1236" s="52" t="inlineStr">
        <is>
          <t>Имя обязательно, не длиннее 255 символов. Запрещены управляющие символы, запятая, двойные кавычки и символы &lt; &gt; / \ : ; ? * | = '. При EXTNAMES=0 действуют дополнительные ограничения самого чертежа.</t>
        </is>
      </c>
      <c r="C1236" s="46"/>
      <c r="D1236" s="46"/>
      <c r="E1236" s="46"/>
      <c r="F1236" s="46"/>
    </row>
    <row r="1237" spans="1:6" ht="25.5" outlineLevel="1" x14ac:dyDescent="0.2">
      <c r="A1237" s="51">
        <v>3</v>
      </c>
      <c r="B1237" s="52" t="inlineStr">
        <is>
          <t>Не совмещайте слой подписей с базовыми слоями бетона, арматуры и контуров. Команда очистки удаляет оформление, поэтому не храните на нём пользовательские линии и тексты. Объекты Region при очистке сохраняются.</t>
        </is>
      </c>
      <c r="C1237" s="46"/>
      <c r="D1237" s="46"/>
      <c r="E1237" s="46"/>
      <c r="F1237" s="46"/>
    </row>
    <row r="1238" spans="1:6" outlineLevel="1" x14ac:dyDescent="0.2">
      <c r="A1238" s="46"/>
      <c r="B1238" s="46"/>
      <c r="C1238" s="46"/>
      <c r="D1238" s="46"/>
      <c r="E1238" s="46"/>
      <c r="F1238" s="46"/>
    </row>
    <row r="1239" spans="1:6" ht="12.75" customHeight="1" outlineLevel="1" x14ac:dyDescent="0.2">
      <c r="A1239" s="77" t="inlineStr">
        <is>
          <t>AutoCAD.Layer.ConcreteCompression</t>
        </is>
      </c>
      <c r="B1239" s="77"/>
      <c r="C1239" s="77"/>
      <c r="D1239" s="77"/>
      <c r="E1239" s="77"/>
      <c r="F1239" s="77"/>
    </row>
    <row r="1240" spans="1:6" ht="25.5" outlineLevel="1" x14ac:dyDescent="0.2">
      <c r="A1240" s="51">
        <v>1</v>
      </c>
      <c r="B1240" s="52" t="inlineStr">
        <is>
          <t>Здесь задаётся отдельное имя слоя подписей сжатого бетона. Ограничения имени, создание и очистка слоёв описаны в разделе AutoCAD.Layer.ConcreteTension.</t>
        </is>
      </c>
      <c r="C1240" s="46"/>
      <c r="D1240" s="46"/>
      <c r="E1240" s="46"/>
      <c r="F1240" s="46"/>
    </row>
    <row r="1241" spans="1:6" outlineLevel="1" x14ac:dyDescent="0.2">
      <c r="A1241" s="46"/>
      <c r="B1241" s="46"/>
      <c r="C1241" s="46"/>
      <c r="D1241" s="46"/>
      <c r="E1241" s="46"/>
      <c r="F1241" s="46"/>
    </row>
    <row r="1242" spans="1:6" ht="12.75" customHeight="1" outlineLevel="1" x14ac:dyDescent="0.2">
      <c r="A1242" s="77" t="inlineStr">
        <is>
          <t>AutoCAD.Layer.RebarTension</t>
        </is>
      </c>
      <c r="B1242" s="77"/>
      <c r="C1242" s="77"/>
      <c r="D1242" s="77"/>
      <c r="E1242" s="77"/>
      <c r="F1242" s="77"/>
    </row>
    <row r="1243" spans="1:6" ht="25.5" outlineLevel="1" x14ac:dyDescent="0.2">
      <c r="A1243" s="51">
        <v>1</v>
      </c>
      <c r="B1243" s="52" t="inlineStr">
        <is>
          <t>Здесь задаётся отдельное имя слоя подписей растянутых стержней арматуры. Ограничения имени, создание и очистка слоёв описаны в разделе AutoCAD.Layer.ConcreteTension.</t>
        </is>
      </c>
      <c r="C1243" s="46"/>
      <c r="D1243" s="46"/>
      <c r="E1243" s="46"/>
      <c r="F1243" s="46"/>
    </row>
    <row r="1244" spans="1:6" outlineLevel="1" x14ac:dyDescent="0.2">
      <c r="A1244" s="46"/>
      <c r="B1244" s="46"/>
      <c r="C1244" s="46"/>
      <c r="D1244" s="46"/>
      <c r="E1244" s="46"/>
      <c r="F1244" s="46"/>
    </row>
    <row r="1245" spans="1:6" ht="12.75" customHeight="1" outlineLevel="1" x14ac:dyDescent="0.2">
      <c r="A1245" s="77" t="inlineStr">
        <is>
          <t>AutoCAD.Layer.RebarCompression</t>
        </is>
      </c>
      <c r="B1245" s="77"/>
      <c r="C1245" s="77"/>
      <c r="D1245" s="77"/>
      <c r="E1245" s="77"/>
      <c r="F1245" s="77"/>
    </row>
    <row r="1246" spans="1:6" ht="25.5" outlineLevel="1" x14ac:dyDescent="0.2">
      <c r="A1246" s="51">
        <v>1</v>
      </c>
      <c r="B1246" s="52" t="inlineStr">
        <is>
          <t>Здесь задаётся отдельное имя слоя подписей сжатых стержней арматуры. Ограничения имени, создание и очистка слоёв описаны в разделе AutoCAD.Layer.ConcreteTension.</t>
        </is>
      </c>
      <c r="C1246" s="46"/>
      <c r="D1246" s="46"/>
      <c r="E1246" s="46"/>
      <c r="F1246" s="46"/>
    </row>
    <row r="1247" spans="1:6" outlineLevel="1" x14ac:dyDescent="0.2">
      <c r="A1247" s="46"/>
      <c r="B1247" s="46"/>
      <c r="C1247" s="46"/>
      <c r="D1247" s="46"/>
      <c r="E1247" s="46"/>
      <c r="F1247" s="46"/>
    </row>
    <row r="1248" spans="1:6" ht="12.75" customHeight="1" outlineLevel="1" x14ac:dyDescent="0.2">
      <c r="A1248" s="77" t="inlineStr">
        <is>
          <t>AutoCAD.Color.ConcreteTension</t>
        </is>
      </c>
      <c r="B1248" s="77"/>
      <c r="C1248" s="77"/>
      <c r="D1248" s="77"/>
      <c r="E1248" s="77"/>
      <c r="F1248" s="77"/>
    </row>
    <row r="1249" spans="1:6" ht="25.5" outlineLevel="1" x14ac:dyDescent="0.2">
      <c r="A1249" s="51">
        <v>1</v>
      </c>
      <c r="B1249" s="52" t="inlineStr">
        <is>
          <t>Укажите цвет растянутых бетонных элементов и их подписей в AutoCAD. Используется физическое растяжение из сохранённого результата, независимо от выбранных знаков нагрузок.</t>
        </is>
      </c>
      <c r="C1249" s="46"/>
      <c r="D1249" s="46"/>
      <c r="E1249" s="46"/>
      <c r="F1249" s="46"/>
    </row>
    <row r="1250" spans="1:6" ht="25.5" outlineLevel="1" x14ac:dyDescent="0.2">
      <c r="A1250" s="51">
        <v>2</v>
      </c>
      <c r="B1250" s="52" t="inlineStr">
        <is>
          <t>Введите целый индекс ACI от 1 до 255. Значения 0 (ByBlock) и 256 (ByLayer) здесь недопустимы; дробные значения не округляются.</t>
        </is>
      </c>
      <c r="C1250" s="46"/>
      <c r="D1250" s="46"/>
      <c r="E1250" s="46"/>
      <c r="F1250" s="46"/>
    </row>
    <row r="1251" spans="1:6" ht="25.5" outlineLevel="1" x14ac:dyDescent="0.2">
      <c r="A1251" s="51">
        <v>3</v>
      </c>
      <c r="B1251" s="52" t="inlineStr">
        <is>
          <t>Выбор меняет оформление экспорта, а не напряжения или результат проверки. При неверном значении сообщение укажет ячейку Config.</t>
        </is>
      </c>
      <c r="C1251" s="46"/>
      <c r="D1251" s="46"/>
      <c r="E1251" s="46"/>
      <c r="F1251" s="46"/>
    </row>
    <row r="1252" spans="1:6" outlineLevel="1" x14ac:dyDescent="0.2">
      <c r="A1252" s="46"/>
      <c r="B1252" s="46"/>
      <c r="C1252" s="46"/>
      <c r="D1252" s="46"/>
      <c r="E1252" s="46"/>
      <c r="F1252" s="46"/>
    </row>
    <row r="1253" spans="1:6" ht="12.75" customHeight="1" outlineLevel="1" x14ac:dyDescent="0.2">
      <c r="A1253" s="77" t="inlineStr">
        <is>
          <t>AutoCAD.Color.ConcreteCompression</t>
        </is>
      </c>
      <c r="B1253" s="77"/>
      <c r="C1253" s="77"/>
      <c r="D1253" s="77"/>
      <c r="E1253" s="77"/>
      <c r="F1253" s="77"/>
    </row>
    <row r="1254" spans="1:6" ht="25.5" outlineLevel="1" x14ac:dyDescent="0.2">
      <c r="A1254" s="51">
        <v>1</v>
      </c>
      <c r="B1254" s="52" t="inlineStr">
        <is>
          <t>Укажите собственный цвет сжатого бетона и его подписей. Формат ACI, допустимые индексы и выбор физического состояния описаны в разделе AutoCAD.Color.ConcreteTension.</t>
        </is>
      </c>
      <c r="C1254" s="46"/>
      <c r="D1254" s="46"/>
      <c r="E1254" s="46"/>
      <c r="F1254" s="46"/>
    </row>
    <row r="1255" spans="1:6" outlineLevel="1" x14ac:dyDescent="0.2">
      <c r="A1255" s="46"/>
      <c r="B1255" s="46"/>
      <c r="C1255" s="46"/>
      <c r="D1255" s="46"/>
      <c r="E1255" s="46"/>
      <c r="F1255" s="46"/>
    </row>
    <row r="1256" spans="1:6" ht="12.75" customHeight="1" outlineLevel="1" x14ac:dyDescent="0.2">
      <c r="A1256" s="77" t="inlineStr">
        <is>
          <t>AutoCAD.Color.RebarTension</t>
        </is>
      </c>
      <c r="B1256" s="77"/>
      <c r="C1256" s="77"/>
      <c r="D1256" s="77"/>
      <c r="E1256" s="77"/>
      <c r="F1256" s="77"/>
    </row>
    <row r="1257" spans="1:6" ht="25.5" outlineLevel="1" x14ac:dyDescent="0.2">
      <c r="A1257" s="51">
        <v>1</v>
      </c>
      <c r="B1257" s="52" t="inlineStr">
        <is>
          <t>Укажите собственный цвет растянутых стержней арматуры и их подписей. Формат ACI, допустимые индексы и выбор физического состояния описаны в разделе AutoCAD.Color.ConcreteTension.</t>
        </is>
      </c>
      <c r="C1257" s="46"/>
      <c r="D1257" s="46"/>
      <c r="E1257" s="46"/>
      <c r="F1257" s="46"/>
    </row>
    <row r="1258" spans="1:6" outlineLevel="1" x14ac:dyDescent="0.2">
      <c r="A1258" s="46"/>
      <c r="B1258" s="46"/>
      <c r="C1258" s="46"/>
      <c r="D1258" s="46"/>
      <c r="E1258" s="46"/>
      <c r="F1258" s="46"/>
    </row>
    <row r="1259" spans="1:6" ht="12.75" customHeight="1" outlineLevel="1" x14ac:dyDescent="0.2">
      <c r="A1259" s="77" t="inlineStr">
        <is>
          <t>AutoCAD.Color.RebarCompression</t>
        </is>
      </c>
      <c r="B1259" s="77"/>
      <c r="C1259" s="77"/>
      <c r="D1259" s="77"/>
      <c r="E1259" s="77"/>
      <c r="F1259" s="77"/>
    </row>
    <row r="1260" spans="1:6" ht="25.5" outlineLevel="1" x14ac:dyDescent="0.2">
      <c r="A1260" s="51">
        <v>1</v>
      </c>
      <c r="B1260" s="52" t="inlineStr">
        <is>
          <t>Укажите собственный цвет сжатых стержней арматуры и их подписей. Формат ACI, допустимые индексы и выбор физического состояния описаны в разделе AutoCAD.Color.ConcreteTension.</t>
        </is>
      </c>
      <c r="C1260" s="46"/>
      <c r="D1260" s="46"/>
      <c r="E1260" s="46"/>
      <c r="F1260" s="46"/>
    </row>
    <row r="1261" spans="1:6" outlineLevel="1" x14ac:dyDescent="0.2">
      <c r="A1261" s="46"/>
      <c r="B1261" s="46"/>
      <c r="C1261" s="46"/>
      <c r="D1261" s="46"/>
      <c r="E1261" s="46"/>
      <c r="F1261" s="46"/>
    </row>
    <row r="1262" spans="1:6" ht="12.75" customHeight="1" outlineLevel="1" x14ac:dyDescent="0.2">
      <c r="A1262" s="77" t="inlineStr">
        <is>
          <t>AutoCAD.Color.Neutral</t>
        </is>
      </c>
      <c r="B1262" s="77"/>
      <c r="C1262" s="77"/>
      <c r="D1262" s="77"/>
      <c r="E1262" s="77"/>
      <c r="F1262" s="77"/>
    </row>
    <row r="1263" spans="1:6" ht="25.5" outlineLevel="1" x14ac:dyDescent="0.2">
      <c r="A1263" s="51">
        <v>1</v>
      </c>
      <c r="B1263" s="52" t="inlineStr">
        <is>
          <t>Этот цвет используется для нулевых и почти нулевых напряжений, независимо от цвета сжатия или растяжения. Формат ACI и допустимые индексы описаны в разделе AutoCAD.Color.ConcreteTension.</t>
        </is>
      </c>
      <c r="C1263" s="46"/>
      <c r="D1263" s="46"/>
      <c r="E1263" s="46"/>
      <c r="F1263" s="46"/>
    </row>
    <row r="1264" spans="1:6" outlineLevel="1" x14ac:dyDescent="0.2">
      <c r="A1264" s="46"/>
      <c r="B1264" s="46"/>
      <c r="C1264" s="46"/>
      <c r="D1264" s="46"/>
      <c r="E1264" s="46"/>
      <c r="F1264" s="46"/>
    </row>
    <row r="1265" spans="1:6" ht="12.75" customHeight="1" outlineLevel="1" x14ac:dyDescent="0.2">
      <c r="A1265" s="77" t="inlineStr">
        <is>
          <t>Plot.Enabled</t>
        </is>
      </c>
      <c r="B1265" s="77"/>
      <c r="C1265" s="77"/>
      <c r="D1265" s="77"/>
      <c r="E1265" s="77"/>
      <c r="F1265" s="77"/>
    </row>
    <row r="1266" spans="1:6" outlineLevel="1" x14ac:dyDescent="0.2">
      <c r="A1266" s="51">
        <v>1</v>
      </c>
      <c r="B1266" s="52" t="inlineStr">
        <is>
          <t>Yes разрешает построение Excel-схемы на листе Расчет. No отключает саму схему.</t>
        </is>
      </c>
      <c r="C1266" s="46"/>
      <c r="D1266" s="46"/>
      <c r="E1266" s="46"/>
      <c r="F1266" s="46"/>
    </row>
    <row r="1267" spans="1:6" outlineLevel="1" x14ac:dyDescent="0.2">
      <c r="A1267" s="51">
        <v>2</v>
      </c>
      <c r="B1267" s="52" t="inlineStr">
        <is>
          <t>Схема строится только по последнему сохраненному Results и не обращается к текущей геометрии Config.</t>
        </is>
      </c>
      <c r="C1267" s="46"/>
      <c r="D1267" s="46"/>
      <c r="E1267" s="46"/>
      <c r="F1267" s="46"/>
    </row>
    <row r="1268" spans="1:6" ht="38.25" outlineLevel="1" x14ac:dyDescent="0.2">
      <c r="A1268" s="51">
        <v>3</v>
      </c>
      <c r="B1268" s="52" t="inlineStr">
        <is>
          <t>Выберите Yes или No для обновления схемы, в том числе сразу после формирования сечения. При No существующая схема сохраняется, а настройки скрытых элементов не используются. Неверный выбор требует исправления указанной ячейки на листе Config.</t>
        </is>
      </c>
      <c r="C1268" s="46"/>
      <c r="D1268" s="46"/>
      <c r="E1268" s="46"/>
      <c r="F1268" s="46"/>
    </row>
    <row r="1269" spans="1:6" outlineLevel="1" x14ac:dyDescent="0.2">
      <c r="A1269" s="46"/>
      <c r="B1269" s="46"/>
      <c r="C1269" s="46"/>
      <c r="D1269" s="46"/>
      <c r="E1269" s="46"/>
      <c r="F1269" s="46"/>
    </row>
    <row r="1270" spans="1:6" ht="12.75" customHeight="1" outlineLevel="1" x14ac:dyDescent="0.2">
      <c r="A1270" s="77" t="inlineStr">
        <is>
          <t>Plot.AutoUpdateAfterCalculation</t>
        </is>
      </c>
      <c r="B1270" s="77"/>
      <c r="C1270" s="77"/>
      <c r="D1270" s="77"/>
      <c r="E1270" s="77"/>
      <c r="F1270" s="77"/>
    </row>
    <row r="1271" spans="1:6" outlineLevel="1" x14ac:dyDescent="0.2">
      <c r="A1271" s="51">
        <v>1</v>
      </c>
      <c r="B1271" s="52" t="inlineStr">
        <is>
          <t>Yes автоматически перестраивает схему сразу после успешного расчета.</t>
        </is>
      </c>
      <c r="C1271" s="46"/>
      <c r="D1271" s="46"/>
      <c r="E1271" s="46"/>
      <c r="F1271" s="46"/>
    </row>
    <row r="1272" spans="1:6" outlineLevel="1" x14ac:dyDescent="0.2">
      <c r="A1272" s="51">
        <v>2</v>
      </c>
      <c r="B1272" s="52" t="inlineStr">
        <is>
          <t>No оставляет схему как есть; ее можно обновить отдельной кнопкой.</t>
        </is>
      </c>
      <c r="C1272" s="46"/>
      <c r="D1272" s="46"/>
      <c r="E1272" s="46"/>
      <c r="F1272" s="46"/>
    </row>
    <row r="1273" spans="1:6" ht="25.5" outlineLevel="1" x14ac:dyDescent="0.2">
      <c r="A1273" s="51">
        <v>3</v>
      </c>
      <c r="B1273" s="52" t="inlineStr">
        <is>
          <t>Выбор обязателен, если Plot.Enabled = Yes. Пустота, TODO, ошибка Excel и отсутствие строки требуют исправления Config до начала расчета и очистки предыдущих Results.</t>
        </is>
      </c>
      <c r="C1273" s="46"/>
      <c r="D1273" s="46"/>
      <c r="E1273" s="46"/>
      <c r="F1273" s="46"/>
    </row>
    <row r="1274" spans="1:6" ht="25.5" outlineLevel="1" x14ac:dyDescent="0.2">
      <c r="A1274" s="51">
        <v>4</v>
      </c>
      <c r="B1274" s="52" t="inlineStr">
        <is>
          <t>При Plot.Enabled = No настройка не используется, существующая схема сохраняется даже при отсутствии доступного НДС. Если оба переключателя Yes, но расчетных состояний нет, прежняя схема очищается с пояснением отсутствия данных.</t>
        </is>
      </c>
      <c r="C1274" s="46"/>
      <c r="D1274" s="46"/>
      <c r="E1274" s="46"/>
      <c r="F1274" s="46"/>
    </row>
    <row r="1275" spans="1:6" outlineLevel="1" x14ac:dyDescent="0.2">
      <c r="A1275" s="51">
        <v>5</v>
      </c>
      <c r="B1275" s="52" t="inlineStr">
        <is>
          <t>В обоих случаях обновление схемы только читает Results и не запускает расчет заново.</t>
        </is>
      </c>
      <c r="C1275" s="46"/>
      <c r="D1275" s="46"/>
      <c r="E1275" s="46"/>
      <c r="F1275" s="46"/>
    </row>
    <row r="1276" spans="1:6" outlineLevel="1" x14ac:dyDescent="0.2">
      <c r="A1276" s="46"/>
      <c r="B1276" s="46"/>
      <c r="C1276" s="46"/>
      <c r="D1276" s="46"/>
      <c r="E1276" s="46"/>
      <c r="F1276" s="46"/>
    </row>
    <row r="1277" spans="1:6" ht="12.75" customHeight="1" outlineLevel="1" x14ac:dyDescent="0.2">
      <c r="A1277" s="77" t="inlineStr">
        <is>
          <t>Plot.LoadCase</t>
        </is>
      </c>
      <c r="B1277" s="77"/>
      <c r="C1277" s="77"/>
      <c r="D1277" s="77"/>
      <c r="E1277" s="77"/>
      <c r="F1277" s="77"/>
    </row>
    <row r="1278" spans="1:6" ht="25.5" outlineLevel="1" x14ac:dyDescent="0.2">
      <c r="A1278" s="51">
        <v>1</v>
      </c>
      <c r="B1278" s="52" t="inlineStr">
        <is>
          <t>Worst показывает определяющее сочетание из верхней сводки Results. Критерий выбора задается General.WorstCombinationCriterion.</t>
        </is>
      </c>
      <c r="C1278" s="46"/>
      <c r="D1278" s="46"/>
      <c r="E1278" s="46"/>
      <c r="F1278" s="46"/>
    </row>
    <row r="1279" spans="1:6" ht="25.5" outlineLevel="1" x14ac:dyDescent="0.2">
      <c r="A1279" s="51">
        <v>2</v>
      </c>
      <c r="B1279" s="52" t="inlineStr">
        <is>
          <t>Конкретный CombinationID, например LC2, показывает сохраненные напряжения, деформации и плоскость деформаций именно этого сочетания.</t>
        </is>
      </c>
      <c r="C1279" s="46"/>
      <c r="D1279" s="46"/>
      <c r="E1279" s="46"/>
      <c r="F1279" s="46"/>
    </row>
    <row r="1280" spans="1:6" outlineLevel="1" x14ac:dyDescent="0.2">
      <c r="A1280" s="51">
        <v>3</v>
      </c>
      <c r="B1280" s="52" t="inlineStr">
        <is>
          <t>Переключение LoadCase не создает геометрию заново: меняется только отображаемое расчетное состояние из Results.</t>
        </is>
      </c>
      <c r="C1280" s="46"/>
      <c r="D1280" s="46"/>
      <c r="E1280" s="46"/>
      <c r="F1280" s="46"/>
    </row>
    <row r="1281" spans="1:6" ht="38.25" outlineLevel="1" x14ac:dyDescent="0.2">
      <c r="A1281" s="51">
        <v>4</v>
      </c>
      <c r="B1281" s="52" t="inlineStr">
        <is>
          <t>Укажите сочетание, чтобы показать его НДС либо схему геометрии с пояснением, почему это НДС отсутствует. Пустая ячейка и TODO не означают Worst. Сразу после формирования сечения показывается предварительная схема без выбора сочетания; эта настройка тогда не используется.</t>
        </is>
      </c>
      <c r="C1281" s="46"/>
      <c r="D1281" s="46"/>
      <c r="E1281" s="46"/>
      <c r="F1281" s="46"/>
    </row>
    <row r="1282" spans="1:6" outlineLevel="1" x14ac:dyDescent="0.2">
      <c r="A1282" s="46"/>
      <c r="B1282" s="46"/>
      <c r="C1282" s="46"/>
      <c r="D1282" s="46"/>
      <c r="E1282" s="46"/>
      <c r="F1282" s="46"/>
    </row>
    <row r="1283" spans="1:6" ht="12.75" customHeight="1" outlineLevel="1" x14ac:dyDescent="0.2">
      <c r="A1283" s="77" t="inlineStr">
        <is>
          <t>Plot.ResultGradient</t>
        </is>
      </c>
      <c r="B1283" s="77"/>
      <c r="C1283" s="77"/>
      <c r="D1283" s="77"/>
      <c r="E1283" s="77"/>
      <c r="F1283" s="77"/>
    </row>
    <row r="1284" spans="1:6" outlineLevel="1" x14ac:dyDescent="0.2">
      <c r="A1284" s="51">
        <v>1</v>
      </c>
      <c r="B1284" s="52" t="inlineStr">
        <is>
          <t>Yes включает цветовой градиент расчетных элементов по величине Visualization.Quantity выбранного профиля.</t>
        </is>
      </c>
      <c r="C1284" s="46"/>
      <c r="D1284" s="46"/>
      <c r="E1284" s="46"/>
      <c r="F1284" s="46"/>
    </row>
    <row r="1285" spans="1:6" ht="25.5" outlineLevel="1" x14ac:dyDescent="0.2">
      <c r="A1285" s="51">
        <v>2</v>
      </c>
      <c r="B1285" s="52" t="inlineStr">
        <is>
          <t>No отключает градации интенсивности: работающие элементы получают один цвет своего материала и физического состояния, заданный в Plot.Color.*.</t>
        </is>
      </c>
      <c r="C1285" s="46"/>
      <c r="D1285" s="46"/>
      <c r="E1285" s="46"/>
      <c r="F1285" s="46"/>
    </row>
    <row r="1286" spans="1:6" outlineLevel="1" x14ac:dyDescent="0.2">
      <c r="A1286" s="51">
        <v>3</v>
      </c>
      <c r="B1286" s="52" t="inlineStr">
        <is>
          <t>Неработающий растянутый бетон остается отдельным серым состоянием и не смешивается с обычным градиентом.</t>
        </is>
      </c>
      <c r="C1286" s="46"/>
      <c r="D1286" s="46"/>
      <c r="E1286" s="46"/>
      <c r="F1286" s="46"/>
    </row>
    <row r="1287" spans="1:6" outlineLevel="1" x14ac:dyDescent="0.2">
      <c r="A1287" s="46"/>
      <c r="B1287" s="46"/>
      <c r="C1287" s="46"/>
      <c r="D1287" s="46"/>
      <c r="E1287" s="46"/>
      <c r="F1287" s="46"/>
    </row>
    <row r="1288" spans="1:6" ht="12.75" customHeight="1" outlineLevel="1" x14ac:dyDescent="0.2">
      <c r="A1288" s="77" t="inlineStr">
        <is>
          <t>Plot.ResultLabelsEnabled</t>
        </is>
      </c>
      <c r="B1288" s="77"/>
      <c r="C1288" s="77"/>
      <c r="D1288" s="77"/>
      <c r="E1288" s="77"/>
      <c r="F1288" s="77"/>
    </row>
    <row r="1289" spans="1:6" outlineLevel="1" x14ac:dyDescent="0.2">
      <c r="A1289" s="51">
        <v>1</v>
      </c>
      <c r="B1289" s="52" t="inlineStr">
        <is>
          <t>Yes добавляет на схему численные подписи величины Visualization.Quantity выбранного профиля.</t>
        </is>
      </c>
      <c r="C1289" s="46"/>
      <c r="D1289" s="46"/>
      <c r="E1289" s="46"/>
      <c r="F1289" s="46"/>
    </row>
    <row r="1290" spans="1:6" outlineLevel="1" x14ac:dyDescent="0.2">
      <c r="A1290" s="51">
        <v>2</v>
      </c>
      <c r="B1290" s="52" t="inlineStr">
        <is>
          <t>Подписываются только бетонные элементы с пространственным шагом Plot.ResultLabelSpacing.</t>
        </is>
      </c>
      <c r="C1290" s="46"/>
      <c r="D1290" s="46"/>
      <c r="E1290" s="46"/>
      <c r="F1290" s="46"/>
    </row>
    <row r="1291" spans="1:6" outlineLevel="1" x14ac:dyDescent="0.2">
      <c r="A1291" s="51">
        <v>3</v>
      </c>
      <c r="B1291" s="52" t="inlineStr">
        <is>
          <t>Неработающий растянутый бетон не подписывается, чтобы схема не показывала нулевые значения как полезные напряжения.</t>
        </is>
      </c>
      <c r="C1291" s="46"/>
      <c r="D1291" s="46"/>
      <c r="E1291" s="46"/>
      <c r="F1291" s="46"/>
    </row>
    <row r="1292" spans="1:6" ht="25.5" outlineLevel="1" x14ac:dyDescent="0.2">
      <c r="A1292" s="51">
        <v>4</v>
      </c>
      <c r="B1292" s="52" t="inlineStr">
        <is>
          <t>Для схемы найденного НДС выберите Yes или No. На предварительной схеме одной геометрии расчетных значений еще нет, поэтому этот переключатель и шаг подписей не используются.</t>
        </is>
      </c>
      <c r="C1292" s="46"/>
      <c r="D1292" s="46"/>
      <c r="E1292" s="46"/>
      <c r="F1292" s="46"/>
    </row>
    <row r="1293" spans="1:6" outlineLevel="1" x14ac:dyDescent="0.2">
      <c r="A1293" s="46"/>
      <c r="B1293" s="46"/>
      <c r="C1293" s="46"/>
      <c r="D1293" s="46"/>
      <c r="E1293" s="46"/>
      <c r="F1293" s="46"/>
    </row>
    <row r="1294" spans="1:6" ht="12.75" customHeight="1" outlineLevel="1" x14ac:dyDescent="0.2">
      <c r="A1294" s="77" t="inlineStr">
        <is>
          <t>Plot.ResultLabelSpacing</t>
        </is>
      </c>
      <c r="B1294" s="77"/>
      <c r="C1294" s="77"/>
      <c r="D1294" s="77"/>
      <c r="E1294" s="77"/>
      <c r="F1294" s="77"/>
    </row>
    <row r="1295" spans="1:6" ht="25.5" outlineLevel="1" x14ac:dyDescent="0.2">
      <c r="A1295" s="51">
        <v>1</v>
      </c>
      <c r="B1295" s="52" t="inlineStr">
        <is>
          <t>Это положительный пространственный шаг ячеек, по которым выбираются численные подписи результата. Он всегда задается в мм независимо от Units.Length.Output.</t>
        </is>
      </c>
      <c r="C1295" s="46"/>
      <c r="D1295" s="46"/>
      <c r="E1295" s="46"/>
      <c r="F1295" s="46"/>
    </row>
    <row r="1296" spans="1:6" ht="25.5" outlineLevel="1" x14ac:dyDescent="0.2">
      <c r="A1296" s="51">
        <v>2</v>
      </c>
      <c r="B1296" s="52" t="inlineStr">
        <is>
          <t>Чем больше значение, тем меньше подписей и чище схема. Чем меньше значение, тем подробнее поле значений, но выше риск визуальной перегрузки.</t>
        </is>
      </c>
      <c r="C1296" s="46"/>
      <c r="D1296" s="46"/>
      <c r="E1296" s="46"/>
      <c r="F1296" s="46"/>
    </row>
    <row r="1297" spans="1:6" ht="25.5" outlineLevel="1" x14ac:dyDescent="0.2">
      <c r="A1297" s="51">
        <v>3</v>
      </c>
      <c r="B1297" s="52" t="inlineStr">
        <is>
          <t>Шаг применяется пространственно, а не по номеру ElementID; в каждой ячейке выбирается ближайший к ее центру работающий бетонный элемент. Это не проверка точного минимального расстояния между любой парой подписей.</t>
        </is>
      </c>
      <c r="C1297" s="46"/>
      <c r="D1297" s="46"/>
      <c r="E1297" s="46"/>
      <c r="F1297" s="46"/>
    </row>
    <row r="1298" spans="1:6" ht="25.5" outlineLevel="1" x14ac:dyDescent="0.2">
      <c r="A1298" s="51">
        <v>4</v>
      </c>
      <c r="B1298" s="52" t="inlineStr">
        <is>
          <t>При Plot.ResultLabelsEnabled=Yes значение обязательно и больше нуля. Пустота, TODO, ноль и отрицательный шаг требуют исправления указанной ячейки; автоматический шаг вместо них не назначается. При No параметр не читается.</t>
        </is>
      </c>
      <c r="C1298" s="46"/>
      <c r="D1298" s="46"/>
      <c r="E1298" s="46"/>
      <c r="F1298" s="46"/>
    </row>
    <row r="1299" spans="1:6" outlineLevel="1" x14ac:dyDescent="0.2">
      <c r="A1299" s="46"/>
      <c r="B1299" s="46"/>
      <c r="C1299" s="46"/>
      <c r="D1299" s="46"/>
      <c r="E1299" s="46"/>
      <c r="F1299" s="46"/>
    </row>
    <row r="1300" spans="1:6" ht="12.75" customHeight="1" outlineLevel="1" x14ac:dyDescent="0.2">
      <c r="A1300" s="77" t="inlineStr">
        <is>
          <t>Plot.NeutralLineEnabled</t>
        </is>
      </c>
      <c r="B1300" s="77"/>
      <c r="C1300" s="77"/>
      <c r="D1300" s="77"/>
      <c r="E1300" s="77"/>
      <c r="F1300" s="77"/>
    </row>
    <row r="1301" spans="1:6" ht="25.5" outlineLevel="1" x14ac:dyDescent="0.2">
      <c r="A1301" s="51">
        <v>1</v>
      </c>
      <c r="B1301" s="52" t="inlineStr">
        <is>
          <t>Если выбрано Yes, на схеме показывается нейтральная линия выбранного сочетания, определённая по сохранённому полю деформаций. Если выбрано No, линия скрыта.</t>
        </is>
      </c>
      <c r="C1301" s="46"/>
      <c r="D1301" s="46"/>
      <c r="E1301" s="46"/>
      <c r="F1301" s="46"/>
    </row>
    <row r="1302" spans="1:6" outlineLevel="1" x14ac:dyDescent="0.2">
      <c r="A1302" s="51">
        <v>2</v>
      </c>
      <c r="B1302" s="52" t="inlineStr">
        <is>
          <t>Линия доступна только для найденного НДС. При показе одной геометрии этот переключатель не используется.</t>
        </is>
      </c>
      <c r="C1302" s="46"/>
      <c r="D1302" s="46"/>
      <c r="E1302" s="46"/>
      <c r="F1302" s="46"/>
    </row>
    <row r="1303" spans="1:6" outlineLevel="1" x14ac:dyDescent="0.2">
      <c r="A1303" s="51">
        <v>3</v>
      </c>
      <c r="B1303" s="52" t="inlineStr">
        <is>
          <t>Укажите Yes или No. Настройка меняет только отображение; неверное значение потребует исправить указанную ячейку Config.</t>
        </is>
      </c>
      <c r="C1303" s="46"/>
      <c r="D1303" s="46"/>
      <c r="E1303" s="46"/>
      <c r="F1303" s="46"/>
    </row>
    <row r="1304" spans="1:6" outlineLevel="1" x14ac:dyDescent="0.2">
      <c r="A1304" s="46"/>
      <c r="B1304" s="46"/>
      <c r="C1304" s="46"/>
      <c r="D1304" s="46"/>
      <c r="E1304" s="46"/>
      <c r="F1304" s="46"/>
    </row>
    <row r="1305" spans="1:6" ht="12.75" customHeight="1" outlineLevel="1" x14ac:dyDescent="0.2">
      <c r="A1305" s="77" t="inlineStr">
        <is>
          <t>Plot.PrincipalAxesMode</t>
        </is>
      </c>
      <c r="B1305" s="77"/>
      <c r="C1305" s="77"/>
      <c r="D1305" s="77"/>
      <c r="E1305" s="77"/>
      <c r="F1305" s="77"/>
    </row>
    <row r="1306" spans="1:6" outlineLevel="1" x14ac:dyDescent="0.2">
      <c r="A1306" s="51">
        <v>1</v>
      </c>
      <c r="B1306" s="52" t="inlineStr">
        <is>
          <t>Transformed показывает главные центральные оси приведенного сечения бетон + арматура.</t>
        </is>
      </c>
      <c r="C1306" s="46"/>
      <c r="D1306" s="46"/>
      <c r="E1306" s="46"/>
      <c r="F1306" s="46"/>
    </row>
    <row r="1307" spans="1:6" outlineLevel="1" x14ac:dyDescent="0.2">
      <c r="A1307" s="51">
        <v>2</v>
      </c>
      <c r="B1307" s="52" t="inlineStr">
        <is>
          <t>Concrete показывает главные центральные оси только бетонного сечения.</t>
        </is>
      </c>
      <c r="C1307" s="46"/>
      <c r="D1307" s="46"/>
      <c r="E1307" s="46"/>
      <c r="F1307" s="46"/>
    </row>
    <row r="1308" spans="1:6" ht="25.5" outlineLevel="1" x14ac:dyDescent="0.2">
      <c r="A1308" s="51">
        <v>3</v>
      </c>
      <c r="B1308" s="52" t="inlineStr">
        <is>
          <t>None полностью скрывает главные оси на схеме. Точка приложения нагрузки и нейтральная линия управляются отдельными настройками.</t>
        </is>
      </c>
      <c r="C1308" s="46"/>
      <c r="D1308" s="46"/>
      <c r="E1308" s="46"/>
      <c r="F1308" s="46"/>
    </row>
    <row r="1309" spans="1:6" ht="25.5" outlineLevel="1" x14ac:dyDescent="0.2">
      <c r="A1309" s="51">
        <v>4</v>
      </c>
      <c r="B1309" s="52" t="inlineStr">
        <is>
          <t>Схема берет центр и угол выбранных осей из сохраненных Results. Изменение этого режима после расчета только меняет отображение уже сохраненных осей.</t>
        </is>
      </c>
      <c r="C1309" s="46"/>
      <c r="D1309" s="46"/>
      <c r="E1309" s="46"/>
      <c r="F1309" s="46"/>
    </row>
    <row r="1310" spans="1:6" ht="38.25" outlineLevel="1" x14ac:dyDescent="0.2">
      <c r="A1310" s="51">
        <v>5</v>
      </c>
      <c r="B1310" s="52" t="inlineStr">
        <is>
          <t>Выберите режим для расчетной схемы, в том числе если выбранное НДС отсутствует и показывается только геометрия. Пустая ячейка, TODO или неизвестный вариант требуют исправления Config до очистки старой схемы. Предварительная схема сразу после формирования сечения не показывает эти вспомогательные оси и не использует их настройки.</t>
        </is>
      </c>
      <c r="C1310" s="46"/>
      <c r="D1310" s="46"/>
      <c r="E1310" s="46"/>
      <c r="F1310" s="46"/>
    </row>
    <row r="1311" spans="1:6" outlineLevel="1" x14ac:dyDescent="0.2">
      <c r="A1311" s="46"/>
      <c r="B1311" s="46"/>
      <c r="C1311" s="46"/>
      <c r="D1311" s="46"/>
      <c r="E1311" s="46"/>
      <c r="F1311" s="46"/>
    </row>
    <row r="1312" spans="1:6" ht="12.75" customHeight="1" outlineLevel="1" x14ac:dyDescent="0.2">
      <c r="A1312" s="77" t="inlineStr">
        <is>
          <t>Plot.LoadApplicationPointEnabled</t>
        </is>
      </c>
      <c r="B1312" s="77"/>
      <c r="C1312" s="77"/>
      <c r="D1312" s="77"/>
      <c r="E1312" s="77"/>
      <c r="F1312" s="77"/>
    </row>
    <row r="1313" spans="1:6" outlineLevel="1" x14ac:dyDescent="0.2">
      <c r="A1313" s="51">
        <v>1</v>
      </c>
      <c r="B1313" s="52" t="inlineStr">
        <is>
          <t>Если выбрано Yes, на схеме показывается точка приложения нагрузки сохранённого расчёта. Если выбрано No, точка скрыта.</t>
        </is>
      </c>
      <c r="C1313" s="46"/>
      <c r="D1313" s="46"/>
      <c r="E1313" s="46"/>
      <c r="F1313" s="46"/>
    </row>
    <row r="1314" spans="1:6" outlineLevel="1" x14ac:dyDescent="0.2">
      <c r="A1314" s="51">
        <v>2</v>
      </c>
      <c r="B1314" s="52" t="inlineStr">
        <is>
          <t>Переключатель не переносит нагрузку и не меняет эксцентриситет: он управляет только изображением уже заданной точки.</t>
        </is>
      </c>
      <c r="C1314" s="46"/>
      <c r="D1314" s="46"/>
      <c r="E1314" s="46"/>
      <c r="F1314" s="46"/>
    </row>
    <row r="1315" spans="1:6" outlineLevel="1" x14ac:dyDescent="0.2">
      <c r="A1315" s="51">
        <v>3</v>
      </c>
      <c r="B1315" s="52" t="inlineStr">
        <is>
          <t>Укажите Yes или No. При неверном значении программа укажет ячейку Config до изменения существующей схемы.</t>
        </is>
      </c>
      <c r="C1315" s="46"/>
      <c r="D1315" s="46"/>
      <c r="E1315" s="46"/>
      <c r="F1315" s="46"/>
    </row>
    <row r="1316" spans="1:6" outlineLevel="1" x14ac:dyDescent="0.2">
      <c r="A1316" s="46"/>
      <c r="B1316" s="46"/>
      <c r="C1316" s="46"/>
      <c r="D1316" s="46"/>
      <c r="E1316" s="46"/>
      <c r="F1316" s="46"/>
    </row>
    <row r="1317" spans="1:6" ht="12.75" customHeight="1" outlineLevel="1" x14ac:dyDescent="0.2">
      <c r="A1317" s="77" t="inlineStr">
        <is>
          <t>Plot.AxisLabelsEnabled</t>
        </is>
      </c>
      <c r="B1317" s="77"/>
      <c r="C1317" s="77"/>
      <c r="D1317" s="77"/>
      <c r="E1317" s="77"/>
      <c r="F1317" s="77"/>
    </row>
    <row r="1318" spans="1:6" outlineLevel="1" x14ac:dyDescent="0.2">
      <c r="A1318" s="51">
        <v>1</v>
      </c>
      <c r="B1318" s="52" t="inlineStr">
        <is>
          <t>Yes показывает маленькие курсивные подписи Ось X и Ось Y внутри рабочей области схемы.</t>
        </is>
      </c>
      <c r="C1318" s="46"/>
      <c r="D1318" s="46"/>
      <c r="E1318" s="46"/>
      <c r="F1318" s="46"/>
    </row>
    <row r="1319" spans="1:6" ht="25.5" outlineLevel="1" x14ac:dyDescent="0.2">
      <c r="A1319" s="51">
        <v>2</v>
      </c>
      <c r="B1319" s="52" t="inlineStr">
        <is>
          <t>No скрывает только эти подписи. Сами оси, нейтральная линия, контур и точка приложения нагрузки управляются своими настройками.</t>
        </is>
      </c>
      <c r="C1319" s="46"/>
      <c r="D1319" s="46"/>
      <c r="E1319" s="46"/>
      <c r="F1319" s="46"/>
    </row>
    <row r="1320" spans="1:6" outlineLevel="1" x14ac:dyDescent="0.2">
      <c r="A1320" s="51">
        <v>3</v>
      </c>
      <c r="B1320" s="52" t="inlineStr">
        <is>
          <t>Подписи нужны как визуальная подсказка направления глобальных осей и не влияют на расчет или данные Results.</t>
        </is>
      </c>
      <c r="C1320" s="46"/>
      <c r="D1320" s="46"/>
      <c r="E1320" s="46"/>
      <c r="F1320" s="46"/>
    </row>
    <row r="1321" spans="1:6" outlineLevel="1" x14ac:dyDescent="0.2">
      <c r="A1321" s="46"/>
      <c r="B1321" s="46"/>
      <c r="C1321" s="46"/>
      <c r="D1321" s="46"/>
      <c r="E1321" s="46"/>
      <c r="F1321" s="46"/>
    </row>
    <row r="1322" spans="1:6" ht="12.75" customHeight="1" outlineLevel="1" x14ac:dyDescent="0.2">
      <c r="A1322" s="77" t="inlineStr">
        <is>
          <t>Plot.AxisLabelsFontSize</t>
        </is>
      </c>
      <c r="B1322" s="77"/>
      <c r="C1322" s="77"/>
      <c r="D1322" s="77"/>
      <c r="E1322" s="77"/>
      <c r="F1322" s="77"/>
    </row>
    <row r="1323" spans="1:6" outlineLevel="1" x14ac:dyDescent="0.2">
      <c r="A1323" s="51">
        <v>1</v>
      </c>
      <c r="B1323" s="52" t="inlineStr">
        <is>
          <t>Размер задается в пунктах Excel (pt), как обычный размер шрифта в книге.</t>
        </is>
      </c>
      <c r="C1323" s="46"/>
      <c r="D1323" s="46"/>
      <c r="E1323" s="46"/>
      <c r="F1323" s="46"/>
    </row>
    <row r="1324" spans="1:6" outlineLevel="1" x14ac:dyDescent="0.2">
      <c r="A1324" s="51">
        <v>2</v>
      </c>
      <c r="B1324" s="52" t="inlineStr">
        <is>
          <t>По умолчанию используется 7.5 pt - это текущий небольшой размер подписей осей.</t>
        </is>
      </c>
      <c r="C1324" s="46"/>
      <c r="D1324" s="46"/>
      <c r="E1324" s="46"/>
      <c r="F1324" s="46"/>
    </row>
    <row r="1325" spans="1:6" ht="25.5" outlineLevel="1" x14ac:dyDescent="0.2">
      <c r="A1325" s="51">
        <v>3</v>
      </c>
      <c r="B1325" s="52" t="inlineStr">
        <is>
          <t>При Plot.AxisLabelsEnabled=Yes значение обязательно и больше нуля; ошибочный ввод требует исправления и не заменяется размером шаблона. При No высота подписей не читается.</t>
        </is>
      </c>
      <c r="C1325" s="46"/>
      <c r="D1325" s="46"/>
      <c r="E1325" s="46"/>
      <c r="F1325" s="46"/>
    </row>
    <row r="1326" spans="1:6" outlineLevel="1" x14ac:dyDescent="0.2">
      <c r="A1326" s="46"/>
      <c r="B1326" s="46"/>
      <c r="C1326" s="46"/>
      <c r="D1326" s="46"/>
      <c r="E1326" s="46"/>
      <c r="F1326" s="46"/>
    </row>
    <row r="1327" spans="1:6" ht="12.75" customHeight="1" outlineLevel="1" x14ac:dyDescent="0.2">
      <c r="A1327" s="77" t="inlineStr">
        <is>
          <t>Plot.ContourEnabled</t>
        </is>
      </c>
      <c r="B1327" s="77"/>
      <c r="C1327" s="77"/>
      <c r="D1327" s="77"/>
      <c r="E1327" s="77"/>
      <c r="F1327" s="77"/>
    </row>
    <row r="1328" spans="1:6" ht="25.5" outlineLevel="1" x14ac:dyDescent="0.2">
      <c r="A1328" s="51">
        <v>1</v>
      </c>
      <c r="B1328" s="52" t="inlineStr">
        <is>
          <t>Yes показывает на Excel-схеме сохраненные точные наружные контуры и отверстия из Results. Они могут быть получены как из генератора книги, так и при импорте из AutoCAD.</t>
        </is>
      </c>
      <c r="C1328" s="46"/>
      <c r="D1328" s="46"/>
      <c r="E1328" s="46"/>
      <c r="F1328" s="46"/>
    </row>
    <row r="1329" spans="1:6" ht="25.5" outlineLevel="1" x14ac:dyDescent="0.2">
      <c r="A1329" s="51">
        <v>2</v>
      </c>
      <c r="B1329" s="52" t="inlineStr">
        <is>
          <t>Этот контур нужен как читаемая внешняя граница сечения поверх расчетной сетки. Он не влияет на расчет и не заменяет сами бетонные элементы.</t>
        </is>
      </c>
      <c r="C1329" s="46"/>
      <c r="D1329" s="46"/>
      <c r="E1329" s="46"/>
      <c r="F1329" s="46"/>
    </row>
    <row r="1330" spans="1:6" outlineLevel="1" x14ac:dyDescent="0.2">
      <c r="A1330" s="51">
        <v>3</v>
      </c>
      <c r="B1330" s="52" t="inlineStr">
        <is>
          <t>Если точные контуры не сохранены, программа не придумывает их по сетке. No скрывает только этот дополнительный контур.</t>
        </is>
      </c>
      <c r="C1330" s="46"/>
      <c r="D1330" s="46"/>
      <c r="E1330" s="46"/>
      <c r="F1330" s="46"/>
    </row>
    <row r="1331" spans="1:6" outlineLevel="1" x14ac:dyDescent="0.2">
      <c r="A1331" s="46"/>
      <c r="B1331" s="46"/>
      <c r="C1331" s="46"/>
      <c r="D1331" s="46"/>
      <c r="E1331" s="46"/>
      <c r="F1331" s="46"/>
    </row>
    <row r="1332" spans="1:6" ht="12.75" customHeight="1" outlineLevel="1" x14ac:dyDescent="0.2">
      <c r="A1332" s="77" t="inlineStr">
        <is>
          <t>Plot.LegendEnabled</t>
        </is>
      </c>
      <c r="B1332" s="77"/>
      <c r="C1332" s="77"/>
      <c r="D1332" s="77"/>
      <c r="E1332" s="77"/>
      <c r="F1332" s="77"/>
    </row>
    <row r="1333" spans="1:6" ht="25.5" outlineLevel="1" x14ac:dyDescent="0.2">
      <c r="A1333" s="51">
        <v>1</v>
      </c>
      <c r="B1333" s="52" t="inlineStr">
        <is>
          <t>Если выбрано Yes, рядом со схемой выводится легенда выбранной величины и физических состояний материалов. Если выбрано No, легенда скрыта.</t>
        </is>
      </c>
      <c r="C1333" s="46"/>
      <c r="D1333" s="46"/>
      <c r="E1333" s="46"/>
      <c r="F1333" s="46"/>
    </row>
    <row r="1334" spans="1:6" ht="25.5" outlineLevel="1" x14ac:dyDescent="0.2">
      <c r="A1334" s="51">
        <v>2</v>
      </c>
      <c r="B1334" s="52" t="inlineStr">
        <is>
          <t>Легенда доступна для найденного НДС. При показе одной геометрии без расчётных значений этот переключатель не используется.</t>
        </is>
      </c>
      <c r="C1334" s="46"/>
      <c r="D1334" s="46"/>
      <c r="E1334" s="46"/>
      <c r="F1334" s="46"/>
    </row>
    <row r="1335" spans="1:6" outlineLevel="1" x14ac:dyDescent="0.2">
      <c r="A1335" s="51">
        <v>3</v>
      </c>
      <c r="B1335" s="52" t="inlineStr">
        <is>
          <t>Укажите Yes или No. Настройка меняет только отображение; неверное значение потребует исправить указанную ячейку Config.</t>
        </is>
      </c>
      <c r="C1335" s="46"/>
      <c r="D1335" s="46"/>
      <c r="E1335" s="46"/>
      <c r="F1335" s="46"/>
    </row>
    <row r="1336" spans="1:6" outlineLevel="1" x14ac:dyDescent="0.2">
      <c r="A1336" s="46"/>
      <c r="B1336" s="46"/>
      <c r="C1336" s="46"/>
      <c r="D1336" s="46"/>
      <c r="E1336" s="46"/>
      <c r="F1336" s="46"/>
    </row>
    <row r="1337" spans="1:6" ht="12.75" customHeight="1" outlineLevel="1" x14ac:dyDescent="0.2">
      <c r="A1337" s="77" t="inlineStr">
        <is>
          <t>Plot.LegendMode</t>
        </is>
      </c>
      <c r="B1337" s="77"/>
      <c r="C1337" s="77"/>
      <c r="D1337" s="77"/>
      <c r="E1337" s="77"/>
      <c r="F1337" s="77"/>
    </row>
    <row r="1338" spans="1:6" outlineLevel="1" x14ac:dyDescent="0.2">
      <c r="A1338" s="51">
        <v>1</v>
      </c>
      <c r="B1338" s="52" t="inlineStr">
        <is>
          <t>Separate строит две шкалы: отдельно для бетона и отдельно для арматуры.</t>
        </is>
      </c>
      <c r="C1338" s="46"/>
      <c r="D1338" s="46"/>
      <c r="E1338" s="46"/>
      <c r="F1338" s="46"/>
    </row>
    <row r="1339" spans="1:6" ht="25.5" outlineLevel="1" x14ac:dyDescent="0.2">
      <c r="A1339" s="51">
        <v>2</v>
      </c>
      <c r="B1339" s="52" t="inlineStr">
        <is>
          <t>Common строит одну общую шкалу для всех элементов. В этом режиме цвета берутся из Plot.Color.RebarCompression и Plot.Color.RebarTension.</t>
        </is>
      </c>
      <c r="C1339" s="46"/>
      <c r="D1339" s="46"/>
      <c r="E1339" s="46"/>
      <c r="F1339" s="46"/>
    </row>
    <row r="1340" spans="1:6" outlineLevel="1" x14ac:dyDescent="0.2">
      <c r="A1340" s="51">
        <v>3</v>
      </c>
      <c r="B1340" s="52" t="inlineStr">
        <is>
          <t>Раздельные шкалы удобны, когда диапазоны напряжений бетона и арматуры сильно отличаются.</t>
        </is>
      </c>
      <c r="C1340" s="46"/>
      <c r="D1340" s="46"/>
      <c r="E1340" s="46"/>
      <c r="F1340" s="46"/>
    </row>
    <row r="1341" spans="1:6" outlineLevel="1" x14ac:dyDescent="0.2">
      <c r="A1341" s="46"/>
      <c r="B1341" s="46"/>
      <c r="C1341" s="46"/>
      <c r="D1341" s="46"/>
      <c r="E1341" s="46"/>
      <c r="F1341" s="46"/>
    </row>
    <row r="1342" spans="1:6" ht="12.75" customHeight="1" outlineLevel="1" x14ac:dyDescent="0.2">
      <c r="A1342" s="77" t="inlineStr">
        <is>
          <t>Plot.Color.RebarCompression</t>
        </is>
      </c>
      <c r="B1342" s="77"/>
      <c r="C1342" s="77"/>
      <c r="D1342" s="77"/>
      <c r="E1342" s="77"/>
      <c r="F1342" s="77"/>
    </row>
    <row r="1343" spans="1:6" outlineLevel="1" x14ac:dyDescent="0.2">
      <c r="A1343" s="51">
        <v>1</v>
      </c>
      <c r="B1343" s="52" t="inlineStr">
        <is>
          <t>Цвет максимального сжатия арматуры. В режиме Plot.LegendMode=Common используется как цвет сжатия для всех элементов.</t>
        </is>
      </c>
      <c r="C1343" s="46"/>
      <c r="D1343" s="46"/>
      <c r="E1343" s="46"/>
      <c r="F1343" s="46"/>
    </row>
    <row r="1344" spans="1:6" outlineLevel="1" x14ac:dyDescent="0.2">
      <c r="A1344" s="51">
        <v>2</v>
      </c>
      <c r="B1344" s="52" t="inlineStr">
        <is>
          <t>Значение задается в формате R,G,B, например 30,80,220.</t>
        </is>
      </c>
      <c r="C1344" s="46"/>
      <c r="D1344" s="46"/>
      <c r="E1344" s="46"/>
      <c r="F1344" s="46"/>
    </row>
    <row r="1345" spans="1:6" ht="25.5" outlineLevel="1" x14ac:dyDescent="0.2">
      <c r="A1345" s="51">
        <v>3</v>
      </c>
      <c r="B1345" s="52" t="inlineStr">
        <is>
          <t>Нужны ровно три целых числа от 0 до 255. Значение 0,0,0 является черным цветом. Пустой или ошибочный активный цвет требует исправления; дробные компоненты не округляются.</t>
        </is>
      </c>
      <c r="C1345" s="46"/>
      <c r="D1345" s="46"/>
      <c r="E1345" s="46"/>
      <c r="F1345" s="46"/>
    </row>
    <row r="1346" spans="1:6" outlineLevel="1" x14ac:dyDescent="0.2">
      <c r="A1346" s="51">
        <v>4</v>
      </c>
      <c r="B1346" s="52" t="inlineStr">
        <is>
          <t>Цвет используется для крайнего значения соответствующего материала и физического состояния в легенде и на элементах.</t>
        </is>
      </c>
      <c r="C1346" s="46"/>
      <c r="D1346" s="46"/>
      <c r="E1346" s="46"/>
      <c r="F1346" s="46"/>
    </row>
    <row r="1347" spans="1:6" outlineLevel="1" x14ac:dyDescent="0.2">
      <c r="A1347" s="51">
        <v>5</v>
      </c>
      <c r="B1347" s="52" t="inlineStr">
        <is>
          <t>При Plot.LegendMode = Common используются цвета арматуры как общая шкала для всех элементов.</t>
        </is>
      </c>
      <c r="C1347" s="46"/>
      <c r="D1347" s="46"/>
      <c r="E1347" s="46"/>
      <c r="F1347" s="46"/>
    </row>
    <row r="1348" spans="1:6" outlineLevel="1" x14ac:dyDescent="0.2">
      <c r="A1348" s="46"/>
      <c r="B1348" s="46"/>
      <c r="C1348" s="46"/>
      <c r="D1348" s="46"/>
      <c r="E1348" s="46"/>
      <c r="F1348" s="46"/>
    </row>
    <row r="1349" spans="1:6" ht="12.75" customHeight="1" outlineLevel="1" x14ac:dyDescent="0.2">
      <c r="A1349" s="77" t="inlineStr">
        <is>
          <t>Plot.Color.RebarTension</t>
        </is>
      </c>
      <c r="B1349" s="77"/>
      <c r="C1349" s="77"/>
      <c r="D1349" s="77"/>
      <c r="E1349" s="77"/>
      <c r="F1349" s="77"/>
    </row>
    <row r="1350" spans="1:6" ht="25.5" outlineLevel="1" x14ac:dyDescent="0.2">
      <c r="A1350" s="51">
        <v>1</v>
      </c>
      <c r="B1350" s="52" t="inlineStr">
        <is>
          <t>Укажите собственный цвет крайнего растяжения арматуры; в режиме Common он также задаёт растянутый конец общей шкалы. Формат RGB и ограничения ввода описаны в разделе Plot.Color.RebarCompression.</t>
        </is>
      </c>
      <c r="C1350" s="46"/>
      <c r="D1350" s="46"/>
      <c r="E1350" s="46"/>
      <c r="F1350" s="46"/>
    </row>
    <row r="1351" spans="1:6" outlineLevel="1" x14ac:dyDescent="0.2">
      <c r="A1351" s="46"/>
      <c r="B1351" s="46"/>
      <c r="C1351" s="46"/>
      <c r="D1351" s="46"/>
      <c r="E1351" s="46"/>
      <c r="F1351" s="46"/>
    </row>
    <row r="1352" spans="1:6" ht="12.75" customHeight="1" outlineLevel="1" x14ac:dyDescent="0.2">
      <c r="A1352" s="77" t="inlineStr">
        <is>
          <t>Plot.Color.ConcreteCompression</t>
        </is>
      </c>
      <c r="B1352" s="77"/>
      <c r="C1352" s="77"/>
      <c r="D1352" s="77"/>
      <c r="E1352" s="77"/>
      <c r="F1352" s="77"/>
    </row>
    <row r="1353" spans="1:6" ht="25.5" outlineLevel="1" x14ac:dyDescent="0.2">
      <c r="A1353" s="51">
        <v>1</v>
      </c>
      <c r="B1353" s="52" t="inlineStr">
        <is>
          <t>Укажите собственный цвет крайнего сжатия бетона для режима Separate. Формат RGB и ограничения ввода описаны в разделе Plot.Color.RebarCompression.</t>
        </is>
      </c>
      <c r="C1353" s="46"/>
      <c r="D1353" s="46"/>
      <c r="E1353" s="46"/>
      <c r="F1353" s="46"/>
    </row>
    <row r="1354" spans="1:6" outlineLevel="1" x14ac:dyDescent="0.2">
      <c r="A1354" s="46"/>
      <c r="B1354" s="46"/>
      <c r="C1354" s="46"/>
      <c r="D1354" s="46"/>
      <c r="E1354" s="46"/>
      <c r="F1354" s="46"/>
    </row>
    <row r="1355" spans="1:6" ht="12.75" customHeight="1" outlineLevel="1" x14ac:dyDescent="0.2">
      <c r="A1355" s="77" t="inlineStr">
        <is>
          <t>Plot.Color.ConcreteTension</t>
        </is>
      </c>
      <c r="B1355" s="77"/>
      <c r="C1355" s="77"/>
      <c r="D1355" s="77"/>
      <c r="E1355" s="77"/>
      <c r="F1355" s="77"/>
    </row>
    <row r="1356" spans="1:6" ht="25.5" outlineLevel="1" x14ac:dyDescent="0.2">
      <c r="A1356" s="51">
        <v>1</v>
      </c>
      <c r="B1356" s="52" t="inlineStr">
        <is>
          <t>Укажите собственный цвет крайнего растяжения работающего бетона для режима Separate. Формат RGB и ограничения ввода описаны в разделе Plot.Color.RebarCompression.</t>
        </is>
      </c>
      <c r="C1356" s="46"/>
      <c r="D1356" s="46"/>
      <c r="E1356" s="46"/>
      <c r="F1356" s="46"/>
    </row>
    <row r="1357" spans="1:6" outlineLevel="1" x14ac:dyDescent="0.2">
      <c r="A1357" s="46"/>
      <c r="B1357" s="46"/>
      <c r="C1357" s="46"/>
      <c r="D1357" s="46"/>
      <c r="E1357" s="46"/>
      <c r="F1357" s="46"/>
    </row>
    <row r="1358" spans="1:6" ht="12.75" customHeight="1" outlineLevel="1" x14ac:dyDescent="0.2">
      <c r="A1358" s="77" t="inlineStr">
        <is>
          <t>Настройки оформления схемы: Enabled</t>
        </is>
      </c>
      <c r="B1358" s="77"/>
      <c r="C1358" s="77"/>
      <c r="D1358" s="77"/>
      <c r="E1358" s="77"/>
      <c r="F1358" s="77"/>
    </row>
    <row r="1359" spans="1:6" ht="38.25" outlineLevel="1" x14ac:dyDescent="0.2">
      <c r="A1359" s="51">
        <v>1</v>
      </c>
      <c r="B1359" s="52" t="inlineStr">
        <is>
          <t>Enabled — строка таблицы «Настройки оформления схемы» на листе Config. В столбце арматуры это Plot.RebarLabels.Enabled, в столбце размеров — Plot.Dimensions.Enabled. Обязательный выбор Yes/No для соответствующего типа аннотаций. При No параметры отключенной группы не читаются.</t>
        </is>
      </c>
      <c r="C1359" s="46"/>
      <c r="D1359" s="46"/>
      <c r="E1359" s="46"/>
      <c r="F1359" s="46"/>
    </row>
    <row r="1360" spans="1:6" ht="25.5" outlineLevel="1" x14ac:dyDescent="0.2">
      <c r="A1360" s="51">
        <v>2</v>
      </c>
      <c r="B1360" s="52" t="inlineStr">
        <is>
          <t>Столбцы «Обозначения арматуры» и «Размерные линии» включаются независимо. Можно оставить размеры сечения и скрыть подписи арматуры либо сделать наоборот.</t>
        </is>
      </c>
      <c r="C1360" s="46"/>
      <c r="D1360" s="46"/>
      <c r="E1360" s="46"/>
      <c r="F1360" s="46"/>
    </row>
    <row r="1361" spans="1:6" ht="25.5" outlineLevel="1" x14ac:dyDescent="0.2">
      <c r="A1361" s="51">
        <v>3</v>
      </c>
      <c r="B1361" s="52" t="inlineStr">
        <is>
          <t>Значение No скрывает только выбранный тип подписей на Excel-схеме. Геометрия, рассчитанные значения и экспорт в AutoCAD сохраняются; остальные параметры отключенного столбца не используются.</t>
        </is>
      </c>
      <c r="C1361" s="46"/>
      <c r="D1361" s="46"/>
      <c r="E1361" s="46"/>
      <c r="F1361" s="46"/>
    </row>
    <row r="1362" spans="1:6" outlineLevel="1" x14ac:dyDescent="0.2">
      <c r="A1362" s="46"/>
      <c r="B1362" s="46"/>
      <c r="C1362" s="46"/>
      <c r="D1362" s="46"/>
      <c r="E1362" s="46"/>
      <c r="F1362" s="46"/>
    </row>
    <row r="1363" spans="1:6" ht="12.75" customHeight="1" outlineLevel="1" x14ac:dyDescent="0.2">
      <c r="A1363" s="77" t="inlineStr">
        <is>
          <t>Настройки оформления схемы: Placement</t>
        </is>
      </c>
      <c r="B1363" s="77"/>
      <c r="C1363" s="77"/>
      <c r="D1363" s="77"/>
      <c r="E1363" s="77"/>
      <c r="F1363" s="77"/>
    </row>
    <row r="1364" spans="1:6" ht="38.25" outlineLevel="1" x14ac:dyDescent="0.2">
      <c r="A1364" s="51">
        <v>1</v>
      </c>
      <c r="B1364" s="52" t="inlineStr">
        <is>
          <t>Placement — строка таблицы «Настройки оформления схемы» на листе Config. В столбце арматуры это Plot.RebarLabels.Placement, в столбце размеров — Plot.Dimensions.Placement. Для арматуры задает сторону подписи от бетонной границы: Outside - наружу, Inside - внутрь бетона; для размеров задает только сторону текста относительно размерной линии.</t>
        </is>
      </c>
      <c r="C1364" s="46"/>
      <c r="D1364" s="46"/>
      <c r="E1364" s="46"/>
      <c r="F1364" s="46"/>
    </row>
    <row r="1365" spans="1:6" ht="25.5" outlineLevel="1" x14ac:dyDescent="0.2">
      <c r="A1365" s="51">
        <v>2</v>
      </c>
      <c r="B1365" s="52" t="inlineStr">
        <is>
          <t>Выберите Outside или Inside в нужном столбце таблицы. Для подписи арматуры это направление от бетонной границы наружу или в бетон. Для размеров меняется сторона текста относительно размерной линии, а сама линия остается на месте.</t>
        </is>
      </c>
      <c r="C1365" s="46"/>
      <c r="D1365" s="46"/>
      <c r="E1365" s="46"/>
      <c r="F1365" s="46"/>
    </row>
    <row r="1366" spans="1:6" ht="25.5" outlineLevel="1" x14ac:dyDescent="0.2">
      <c r="A1366" s="51">
        <v>3</v>
      </c>
      <c r="B1366" s="52" t="inlineStr">
        <is>
          <t>Расстояние до линии задается отдельно строкой Offset, а зазор между текстом и линией — строкой TextGap. Placement меняет только размещение подписи и не меняет координаты сечения.</t>
        </is>
      </c>
      <c r="C1366" s="46"/>
      <c r="D1366" s="46"/>
      <c r="E1366" s="46"/>
      <c r="F1366" s="46"/>
    </row>
    <row r="1367" spans="1:6" outlineLevel="1" x14ac:dyDescent="0.2">
      <c r="A1367" s="46"/>
      <c r="B1367" s="46"/>
      <c r="C1367" s="46"/>
      <c r="D1367" s="46"/>
      <c r="E1367" s="46"/>
      <c r="F1367" s="46"/>
    </row>
    <row r="1368" spans="1:6" ht="12.75" customHeight="1" outlineLevel="1" x14ac:dyDescent="0.2">
      <c r="A1368" s="77" t="inlineStr">
        <is>
          <t>Настройки оформления схемы: Offset</t>
        </is>
      </c>
      <c r="B1368" s="77"/>
      <c r="C1368" s="77"/>
      <c r="D1368" s="77"/>
      <c r="E1368" s="77"/>
      <c r="F1368" s="77"/>
    </row>
    <row r="1369" spans="1:6" ht="38.25" outlineLevel="1" x14ac:dyDescent="0.2">
      <c r="A1369" s="51">
        <v>1</v>
      </c>
      <c r="B1369" s="52" t="inlineStr">
        <is>
          <t>Offset — строка таблицы «Настройки оформления схемы» на листе Config. В столбце арматуры это Plot.RebarLabels.Offset, в столбце размеров — Plot.Dimensions.Offset. Базовый отступ, мм. Для размеров и арматуры умножается на max(1; D/1000), D — наибольший габарит сечения в мм. У арматуры отсчёт от бетона; Placement — сторона, TextGap — зазор до текста.</t>
        </is>
      </c>
      <c r="C1369" s="46"/>
      <c r="D1369" s="46"/>
      <c r="E1369" s="46"/>
      <c r="F1369" s="46"/>
    </row>
    <row r="1370" spans="1:6" outlineLevel="1" x14ac:dyDescent="0.2">
      <c r="A1370" s="51">
        <v>2</v>
      </c>
      <c r="B1370" s="52" t="inlineStr">
        <is>
          <t>Offset остается геометрическим отступом в миллиметрах сечения и не зависит от TextUnits.</t>
        </is>
      </c>
      <c r="C1370" s="46"/>
      <c r="D1370" s="46"/>
      <c r="E1370" s="46"/>
      <c r="F1370" s="46"/>
    </row>
    <row r="1371" spans="1:6" ht="25.5" outlineLevel="1" x14ac:dyDescent="0.2">
      <c r="A1371" s="51">
        <v>3</v>
      </c>
      <c r="B1371" s="52" t="inlineStr">
        <is>
          <t>Для включенного типа аннотаций значение обязательно и не меньше нуля. Пустая ячейка, текст или ошибка формулы не заменяются запасным отступом.</t>
        </is>
      </c>
      <c r="C1371" s="46"/>
      <c r="D1371" s="46"/>
      <c r="E1371" s="46"/>
      <c r="F1371" s="46"/>
    </row>
    <row r="1372" spans="1:6" ht="25.5" outlineLevel="1" x14ac:dyDescent="0.2">
      <c r="A1372" s="51">
        <v>4</v>
      </c>
      <c r="B1372" s="52" t="inlineStr">
        <is>
          <t>У размеров полученный отступ задаёт расстояние от измеряемой границы до размерной линии. Для сечений до 1000 мм включительно базовый Offset не увеличивается.</t>
        </is>
      </c>
      <c r="C1372" s="46"/>
      <c r="D1372" s="46"/>
      <c r="E1372" s="46"/>
      <c r="F1372" s="46"/>
    </row>
    <row r="1373" spans="1:6" ht="38.25" outlineLevel="1" x14ac:dyDescent="0.2">
      <c r="A1373" s="51">
        <v>5</v>
      </c>
      <c r="B1373" s="52" t="inlineStr">
        <is>
          <t>У арматуры полученный отступ отсчитывается от бетонной границы. При Outside на прямой стороне расстояние от оси ряда до линии подписи равно as + Offset × max(1; D/1000). TextGap задаёт отдельный зазор от линии до текста и этим коэффициентом не умножается.</t>
        </is>
      </c>
      <c r="C1373" s="46"/>
      <c r="D1373" s="46"/>
      <c r="E1373" s="46"/>
      <c r="F1373" s="46"/>
    </row>
    <row r="1374" spans="1:6" ht="25.5" outlineLevel="1" x14ac:dyDescent="0.2">
      <c r="A1374" s="51">
        <v>6</v>
      </c>
      <c r="B1374" s="52" t="inlineStr">
        <is>
          <t>После перевода в экранные пункты Excel отступ ограничивается для читаемости: 4–180 pt у размеров и 2–120 pt у арматуры. Это ограничение отображения, а не изменение геометрии сечения.</t>
        </is>
      </c>
      <c r="C1374" s="46"/>
      <c r="D1374" s="46"/>
      <c r="E1374" s="46"/>
      <c r="F1374" s="46"/>
    </row>
    <row r="1375" spans="1:6" outlineLevel="1" x14ac:dyDescent="0.2">
      <c r="A1375" s="51">
        <v>7</v>
      </c>
      <c r="B1375" s="52" t="inlineStr">
        <is>
          <t>Для постоянного экранного размера текста и зазора применяется TextUnits = pt; Offset остается геометрическим отступом.</t>
        </is>
      </c>
      <c r="C1375" s="46"/>
      <c r="D1375" s="46"/>
      <c r="E1375" s="46"/>
      <c r="F1375" s="46"/>
    </row>
    <row r="1376" spans="1:6" outlineLevel="1" x14ac:dyDescent="0.2">
      <c r="A1376" s="46"/>
      <c r="B1376" s="46"/>
      <c r="C1376" s="46"/>
      <c r="D1376" s="46"/>
      <c r="E1376" s="46"/>
      <c r="F1376" s="46"/>
    </row>
    <row r="1377" spans="1:6" ht="12.75" customHeight="1" outlineLevel="1" x14ac:dyDescent="0.2">
      <c r="A1377" s="77" t="inlineStr">
        <is>
          <t>Настройки оформления схемы: LineEnabled</t>
        </is>
      </c>
      <c r="B1377" s="77"/>
      <c r="C1377" s="77"/>
      <c r="D1377" s="77"/>
      <c r="E1377" s="77"/>
      <c r="F1377" s="77"/>
    </row>
    <row r="1378" spans="1:6" ht="25.5" outlineLevel="1" x14ac:dyDescent="0.2">
      <c r="A1378" s="51">
        <v>1</v>
      </c>
      <c r="B1378" s="52" t="inlineStr">
        <is>
          <t>LineEnabled — строка столбца «Обозначения арматуры» на листе Config: Plot.RebarLabels.LineEnabled. Показывать короткую линию обозначения арматуры; если No, остается только текст подписи.</t>
        </is>
      </c>
      <c r="C1378" s="46"/>
      <c r="D1378" s="46"/>
      <c r="E1378" s="46"/>
      <c r="F1378" s="46"/>
    </row>
    <row r="1379" spans="1:6" ht="25.5" outlineLevel="1" x14ac:dyDescent="0.2">
      <c r="A1379" s="51">
        <v>2</v>
      </c>
      <c r="B1379" s="52" t="inlineStr">
        <is>
          <t>Эта строка относится только к столбцу «Обозначения арматуры». Размерные и выносные линии она не скрывает: их показ управляется столбцом «Размерные линии».</t>
        </is>
      </c>
      <c r="C1379" s="46"/>
      <c r="D1379" s="46"/>
      <c r="E1379" s="46"/>
      <c r="F1379" s="46"/>
    </row>
    <row r="1380" spans="1:6" ht="25.5" outlineLevel="1" x14ac:dyDescent="0.2">
      <c r="A1380" s="51">
        <v>3</v>
      </c>
      <c r="B1380" s="52" t="inlineStr">
        <is>
          <t>При No остается текст с количеством и диаметрами стержней, а короткая линия рядом с ним не рисуется. Толщина этой линии LineWeight тогда не используется. Чтобы убрать и текст, выберите No в строке Enabled того же столбца.</t>
        </is>
      </c>
      <c r="C1380" s="46"/>
      <c r="D1380" s="46"/>
      <c r="E1380" s="46"/>
      <c r="F1380" s="46"/>
    </row>
    <row r="1381" spans="1:6" outlineLevel="1" x14ac:dyDescent="0.2">
      <c r="A1381" s="46"/>
      <c r="B1381" s="46"/>
      <c r="C1381" s="46"/>
      <c r="D1381" s="46"/>
      <c r="E1381" s="46"/>
      <c r="F1381" s="46"/>
    </row>
    <row r="1382" spans="1:6" ht="12.75" customHeight="1" outlineLevel="1" x14ac:dyDescent="0.2">
      <c r="A1382" s="77" t="inlineStr">
        <is>
          <t>Настройки оформления схемы: LineWeight</t>
        </is>
      </c>
      <c r="B1382" s="77"/>
      <c r="C1382" s="77"/>
      <c r="D1382" s="77"/>
      <c r="E1382" s="77"/>
      <c r="F1382" s="77"/>
    </row>
    <row r="1383" spans="1:6" ht="25.5" outlineLevel="1" x14ac:dyDescent="0.2">
      <c r="A1383" s="51">
        <v>1</v>
      </c>
      <c r="B1383" s="52" t="inlineStr">
        <is>
          <t>LineWeight — строка таблицы «Настройки оформления схемы» на листе Config. В столбце арматуры это Plot.RebarLabels.LineWeight, в столбце размеров — Plot.Dimensions.LineWeight. Толщина основной линии аннотации.</t>
        </is>
      </c>
      <c r="C1383" s="46"/>
      <c r="D1383" s="46"/>
      <c r="E1383" s="46"/>
      <c r="F1383" s="46"/>
    </row>
    <row r="1384" spans="1:6" ht="25.5" outlineLevel="1" x14ac:dyDescent="0.2">
      <c r="A1384" s="51">
        <v>2</v>
      </c>
      <c r="B1384" s="52" t="inlineStr">
        <is>
          <t>Введите положительную толщину основной линии в пунктах Excel (pt). Арматурные подписи и размеры имеют отдельные значения в своих колонках.</t>
        </is>
      </c>
      <c r="C1384" s="46"/>
      <c r="D1384" s="46"/>
      <c r="E1384" s="46"/>
      <c r="F1384" s="46"/>
    </row>
    <row r="1385" spans="1:6" outlineLevel="1" x14ac:dyDescent="0.2">
      <c r="A1385" s="51">
        <v>3</v>
      </c>
      <c r="B1385" s="52" t="inlineStr">
        <is>
          <t>Это только оформление Excel-схемы, без влияния на расчет и экспорт в AutoCAD.</t>
        </is>
      </c>
      <c r="C1385" s="46"/>
      <c r="D1385" s="46"/>
      <c r="E1385" s="46"/>
      <c r="F1385" s="46"/>
    </row>
    <row r="1386" spans="1:6" outlineLevel="1" x14ac:dyDescent="0.2">
      <c r="A1386" s="46"/>
      <c r="B1386" s="46"/>
      <c r="C1386" s="46"/>
      <c r="D1386" s="46"/>
      <c r="E1386" s="46"/>
      <c r="F1386" s="46"/>
    </row>
    <row r="1387" spans="1:6" ht="12.75" customHeight="1" outlineLevel="1" x14ac:dyDescent="0.2">
      <c r="A1387" s="77" t="inlineStr">
        <is>
          <t>Настройки оформления схемы: ExtensionLineWeight</t>
        </is>
      </c>
      <c r="B1387" s="77"/>
      <c r="C1387" s="77"/>
      <c r="D1387" s="77"/>
      <c r="E1387" s="77"/>
      <c r="F1387" s="77"/>
    </row>
    <row r="1388" spans="1:6" ht="25.5" outlineLevel="1" x14ac:dyDescent="0.2">
      <c r="A1388" s="51">
        <v>1</v>
      </c>
      <c r="B1388" s="52" t="inlineStr">
        <is>
          <t>ExtensionLineWeight — строка столбца «Размерные линии» на листе Config: Plot.Dimensions.ExtensionLineWeight. Толщина выносных линий; применяется только для размерных линий.</t>
        </is>
      </c>
      <c r="C1388" s="46"/>
      <c r="D1388" s="46"/>
      <c r="E1388" s="46"/>
      <c r="F1388" s="46"/>
    </row>
    <row r="1389" spans="1:6" ht="25.5" outlineLevel="1" x14ac:dyDescent="0.2">
      <c r="A1389" s="51">
        <v>2</v>
      </c>
      <c r="B1389" s="52" t="inlineStr">
        <is>
          <t>Введите положительную толщину выносных линий размеров в пунктах Excel (pt). Основная размерная линия настраивается отдельно строкой LineWeight.</t>
        </is>
      </c>
      <c r="C1389" s="46"/>
      <c r="D1389" s="46"/>
      <c r="E1389" s="46"/>
      <c r="F1389" s="46"/>
    </row>
    <row r="1390" spans="1:6" outlineLevel="1" x14ac:dyDescent="0.2">
      <c r="A1390" s="51">
        <v>3</v>
      </c>
      <c r="B1390" s="52" t="inlineStr">
        <is>
          <t>Настройка меняет только оформление размерных линий Excel-схемы.</t>
        </is>
      </c>
      <c r="C1390" s="46"/>
      <c r="D1390" s="46"/>
      <c r="E1390" s="46"/>
      <c r="F1390" s="46"/>
    </row>
    <row r="1391" spans="1:6" outlineLevel="1" x14ac:dyDescent="0.2">
      <c r="A1391" s="46"/>
      <c r="B1391" s="46"/>
      <c r="C1391" s="46"/>
      <c r="D1391" s="46"/>
      <c r="E1391" s="46"/>
      <c r="F1391" s="46"/>
    </row>
    <row r="1392" spans="1:6" ht="12.75" customHeight="1" outlineLevel="1" x14ac:dyDescent="0.2">
      <c r="A1392" s="77" t="inlineStr">
        <is>
          <t>Настройки оформления схемы: TextUnits</t>
        </is>
      </c>
      <c r="B1392" s="77"/>
      <c r="C1392" s="77"/>
      <c r="D1392" s="77"/>
      <c r="E1392" s="77"/>
      <c r="F1392" s="77"/>
    </row>
    <row r="1393" spans="1:6" ht="38.25" outlineLevel="1" x14ac:dyDescent="0.2">
      <c r="A1393" s="51">
        <v>1</v>
      </c>
      <c r="B1393" s="52" t="inlineStr">
        <is>
          <t>TextUnits — строка таблицы «Настройки оформления схемы» на листе Config. В столбце арматуры это Plot.RebarLabels.TextUnits, в столбце размеров — Plot.Dimensions.TextUnits. Единицы для TextHeight и TextGap: pt - обычные пункты Excel, mm - реальные миллиметры сечения.</t>
        </is>
      </c>
      <c r="C1393" s="46"/>
      <c r="D1393" s="46"/>
      <c r="E1393" s="46"/>
      <c r="F1393" s="46"/>
    </row>
    <row r="1394" spans="1:6" ht="25.5" outlineLevel="1" x14ac:dyDescent="0.2">
      <c r="A1394" s="51">
        <v>2</v>
      </c>
      <c r="B1394" s="52" t="inlineStr">
        <is>
          <t>Для включенного типа аннотаций обязателен один из вариантов mm или pt. Недопустимое или пустое значение дает сообщение с текущей ячейкой Config; программа не подставляет mm вместо ошибочного ввода.</t>
        </is>
      </c>
      <c r="C1394" s="46"/>
      <c r="D1394" s="46"/>
      <c r="E1394" s="46"/>
      <c r="F1394" s="46"/>
    </row>
    <row r="1395" spans="1:6" ht="25.5" outlineLevel="1" x14ac:dyDescent="0.2">
      <c r="A1395" s="51">
        <v>3</v>
      </c>
      <c r="B1395" s="52" t="inlineStr">
        <is>
          <t>mm - TextHeight и TextGap задаются в реальных миллиметрах сечения. Это удобно, когда оформление должно оставаться пропорциональным самой модели.</t>
        </is>
      </c>
      <c r="C1395" s="46"/>
      <c r="D1395" s="46"/>
      <c r="E1395" s="46"/>
      <c r="F1395" s="46"/>
    </row>
    <row r="1396" spans="1:6" ht="25.5" outlineLevel="1" x14ac:dyDescent="0.2">
      <c r="A1396" s="51">
        <v>4</v>
      </c>
      <c r="B1396" s="52" t="inlineStr">
        <is>
          <t>pt - TextHeight и TextGap задаются в обычных пунктах Excel. Это удобно для сравнения сечений разных габаритов в одной и той же области построения: текст остается примерно одинакового визуального размера.</t>
        </is>
      </c>
      <c r="C1396" s="46"/>
      <c r="D1396" s="46"/>
      <c r="E1396" s="46"/>
      <c r="F1396" s="46"/>
    </row>
    <row r="1397" spans="1:6" ht="25.5" outlineLevel="1" x14ac:dyDescent="0.2">
      <c r="A1397" s="51">
        <v>5</v>
      </c>
      <c r="B1397" s="52" t="inlineStr">
        <is>
          <t>Настройка задается отдельно для двух типов аннотаций: в колонке Обозначения арматуры для Plot.RebarLabels.*, в колонке Размерные линии для Plot.Dimensions.*.</t>
        </is>
      </c>
      <c r="C1397" s="46"/>
      <c r="D1397" s="46"/>
      <c r="E1397" s="46"/>
      <c r="F1397" s="46"/>
    </row>
    <row r="1398" spans="1:6" ht="25.5" outlineLevel="1" x14ac:dyDescent="0.2">
      <c r="A1398" s="51">
        <v>6</v>
      </c>
      <c r="B1398" s="52" t="inlineStr">
        <is>
          <t>Столбец Ед. у строк TextHeight и TextGap меняется формулой по выбранному TextUnits. Если для арматуры и размеров выбраны разные единицы, ячейка показывает обе.</t>
        </is>
      </c>
      <c r="C1398" s="46"/>
      <c r="D1398" s="46"/>
      <c r="E1398" s="46"/>
      <c r="F1398" s="46"/>
    </row>
    <row r="1399" spans="1:6" ht="25.5" outlineLevel="1" x14ac:dyDescent="0.2">
      <c r="A1399" s="51">
        <v>7</v>
      </c>
      <c r="B1399" s="52" t="inlineStr">
        <is>
          <t>Для стабильной читаемости при разных габаритах сечения удобно выбирать pt. Режим mm нужен для пропорциональной привязки текста к масштабу модели.</t>
        </is>
      </c>
      <c r="C1399" s="46"/>
      <c r="D1399" s="46"/>
      <c r="E1399" s="46"/>
      <c r="F1399" s="46"/>
    </row>
    <row r="1400" spans="1:6" outlineLevel="1" x14ac:dyDescent="0.2">
      <c r="A1400" s="46"/>
      <c r="B1400" s="46"/>
      <c r="C1400" s="46"/>
      <c r="D1400" s="46"/>
      <c r="E1400" s="46"/>
      <c r="F1400" s="46"/>
    </row>
    <row r="1401" spans="1:6" ht="12.75" customHeight="1" outlineLevel="1" x14ac:dyDescent="0.2">
      <c r="A1401" s="77" t="inlineStr">
        <is>
          <t>Настройки оформления схемы: TextHeight</t>
        </is>
      </c>
      <c r="B1401" s="77"/>
      <c r="C1401" s="77"/>
      <c r="D1401" s="77"/>
      <c r="E1401" s="77"/>
      <c r="F1401" s="77"/>
    </row>
    <row r="1402" spans="1:6" ht="38.25" outlineLevel="1" x14ac:dyDescent="0.2">
      <c r="A1402" s="51">
        <v>1</v>
      </c>
      <c r="B1402" s="52" t="inlineStr">
        <is>
          <t>TextHeight — строка таблицы «Настройки оформления схемы» на листе Config. В столбце арматуры это Plot.RebarLabels.TextHeight, в столбце размеров — Plot.Dimensions.TextHeight. Высота текста. При TextUnits=mm задается в миллиметрах сечения; при TextUnits=pt - в пунктах Excel и не зависит от габарита сечения.</t>
        </is>
      </c>
      <c r="C1402" s="46"/>
      <c r="D1402" s="46"/>
      <c r="E1402" s="46"/>
      <c r="F1402" s="46"/>
    </row>
    <row r="1403" spans="1:6" outlineLevel="1" x14ac:dyDescent="0.2">
      <c r="A1403" s="51">
        <v>2</v>
      </c>
      <c r="B1403" s="52" t="inlineStr">
        <is>
          <t>TextHeight задает размер шрифта текста аннотации.</t>
        </is>
      </c>
      <c r="C1403" s="46"/>
      <c r="D1403" s="46"/>
      <c r="E1403" s="46"/>
      <c r="F1403" s="46"/>
    </row>
    <row r="1404" spans="1:6" ht="25.5" outlineLevel="1" x14ac:dyDescent="0.2">
      <c r="A1404" s="51">
        <v>3</v>
      </c>
      <c r="B1404" s="52" t="inlineStr">
        <is>
          <t>Для включенного типа аннотаций задайте положительное число. Итоговый экранный шрифт ограничивается 5–28 pt для читаемости; при Enabled=No параметры отключенной группы не используются.</t>
        </is>
      </c>
      <c r="C1404" s="46"/>
      <c r="D1404" s="46"/>
      <c r="E1404" s="46"/>
      <c r="F1404" s="46"/>
    </row>
    <row r="1405" spans="1:6" ht="25.5" outlineLevel="1" x14ac:dyDescent="0.2">
      <c r="A1405" s="51">
        <v>4</v>
      </c>
      <c r="B1405" s="52" t="inlineStr">
        <is>
          <t>Если TextUnits = mm, значение переводится из миллиметров сечения в пункты Excel с учетом масштаба рабочей области схемы. Поэтому при одном и том же окне схемы крупное сечение даст визуально меньший текст, а маленькое — больший.</t>
        </is>
      </c>
      <c r="C1405" s="46"/>
      <c r="D1405" s="46"/>
      <c r="E1405" s="46"/>
      <c r="F1405" s="46"/>
    </row>
    <row r="1406" spans="1:6" ht="25.5" outlineLevel="1" x14ac:dyDescent="0.2">
      <c r="A1406" s="51">
        <v>5</v>
      </c>
      <c r="B1406" s="52" t="inlineStr">
        <is>
          <t>Если TextUnits = pt, значение сразу задает размер шрифта Excel в пунктах. В этом режиме текст почти не зависит от реальных габаритов сечения, поэтому его удобнее читать при сравнении разных сечений.</t>
        </is>
      </c>
      <c r="C1406" s="46"/>
      <c r="D1406" s="46"/>
      <c r="E1406" s="46"/>
      <c r="F1406" s="46"/>
    </row>
    <row r="1407" spans="1:6" outlineLevel="1" x14ac:dyDescent="0.2">
      <c r="A1407" s="51">
        <v>6</v>
      </c>
      <c r="B1407" s="52" t="inlineStr">
        <is>
          <t>Настройка не меняет расчет и сохраненные результаты. Она применяется при каждом обновлении схемы по текущему Config.</t>
        </is>
      </c>
      <c r="C1407" s="46"/>
      <c r="D1407" s="46"/>
      <c r="E1407" s="46"/>
      <c r="F1407" s="46"/>
    </row>
    <row r="1408" spans="1:6" outlineLevel="1" x14ac:dyDescent="0.2">
      <c r="A1408" s="46"/>
      <c r="B1408" s="46"/>
      <c r="C1408" s="46"/>
      <c r="D1408" s="46"/>
      <c r="E1408" s="46"/>
      <c r="F1408" s="46"/>
    </row>
    <row r="1409" spans="1:6" ht="12.75" customHeight="1" outlineLevel="1" x14ac:dyDescent="0.2">
      <c r="A1409" s="77" t="inlineStr">
        <is>
          <t>Настройки оформления схемы: TextGap</t>
        </is>
      </c>
      <c r="B1409" s="77"/>
      <c r="C1409" s="77"/>
      <c r="D1409" s="77"/>
      <c r="E1409" s="77"/>
      <c r="F1409" s="77"/>
    </row>
    <row r="1410" spans="1:6" ht="38.25" outlineLevel="1" x14ac:dyDescent="0.2">
      <c r="A1410" s="51">
        <v>1</v>
      </c>
      <c r="B1410" s="52" t="inlineStr">
        <is>
          <t>TextGap — строка таблицы «Настройки оформления схемы» на листе Config. В столбце арматуры это Plot.RebarLabels.TextGap, в столбце размеров — Plot.Dimensions.TextGap. Зазор между линией аннотации и текстом. Единицы выбираются строкой TextUnits для соответствующего типа аннотаций.</t>
        </is>
      </c>
      <c r="C1410" s="46"/>
      <c r="D1410" s="46"/>
      <c r="E1410" s="46"/>
      <c r="F1410" s="46"/>
    </row>
    <row r="1411" spans="1:6" outlineLevel="1" x14ac:dyDescent="0.2">
      <c r="A1411" s="51">
        <v>2</v>
      </c>
      <c r="B1411" s="52" t="inlineStr">
        <is>
          <t>TextGap задает зазор от линии аннотации до текстовой подписи.</t>
        </is>
      </c>
      <c r="C1411" s="46"/>
      <c r="D1411" s="46"/>
      <c r="E1411" s="46"/>
      <c r="F1411" s="46"/>
    </row>
    <row r="1412" spans="1:6" ht="25.5" outlineLevel="1" x14ac:dyDescent="0.2">
      <c r="A1412" s="51">
        <v>3</v>
      </c>
      <c r="B1412" s="52" t="inlineStr">
        <is>
          <t>Для размеров это расстояние от размерной линии до текста. Для арматуры - от короткой линии обозначения или точки расположения подписи до текста.</t>
        </is>
      </c>
      <c r="C1412" s="46"/>
      <c r="D1412" s="46"/>
      <c r="E1412" s="46"/>
      <c r="F1412" s="46"/>
    </row>
    <row r="1413" spans="1:6" ht="25.5" outlineLevel="1" x14ac:dyDescent="0.2">
      <c r="A1413" s="51">
        <v>4</v>
      </c>
      <c r="B1413" s="52" t="inlineStr">
        <is>
          <t>Если TextUnits=mm, зазор масштабируется как реальная величина сечения. Если TextUnits=pt, зазор задается как экранное расстояние Excel и выглядит стабильнее при смене размера сечения.</t>
        </is>
      </c>
      <c r="C1413" s="46"/>
      <c r="D1413" s="46"/>
      <c r="E1413" s="46"/>
      <c r="F1413" s="46"/>
    </row>
    <row r="1414" spans="1:6" ht="25.5" outlineLevel="1" x14ac:dyDescent="0.2">
      <c r="A1414" s="51">
        <v>5</v>
      </c>
      <c r="B1414" s="52" t="inlineStr">
        <is>
          <t>TextGap не заменяет Offset. Offset двигает саму линию аннотации относительно сечения, а TextGap двигает только текст относительно уже поставленной линии.</t>
        </is>
      </c>
      <c r="C1414" s="46"/>
      <c r="D1414" s="46"/>
      <c r="E1414" s="46"/>
      <c r="F1414" s="46"/>
    </row>
    <row r="1415" spans="1:6" outlineLevel="1" x14ac:dyDescent="0.2">
      <c r="A1415" s="46"/>
      <c r="B1415" s="46"/>
      <c r="C1415" s="46"/>
      <c r="D1415" s="46"/>
      <c r="E1415" s="46"/>
      <c r="F1415" s="46"/>
    </row>
    <row r="1416" spans="1:6" ht="12.75" customHeight="1" outlineLevel="1" x14ac:dyDescent="0.2">
      <c r="A1416" s="77" t="inlineStr">
        <is>
          <t>Настройки оформления схемы: ArrowType</t>
        </is>
      </c>
      <c r="B1416" s="77"/>
      <c r="C1416" s="77"/>
      <c r="D1416" s="77"/>
      <c r="E1416" s="77"/>
      <c r="F1416" s="77"/>
    </row>
    <row r="1417" spans="1:6" outlineLevel="1" x14ac:dyDescent="0.2">
      <c r="A1417" s="51">
        <v>1</v>
      </c>
      <c r="B1417" s="52" t="inlineStr">
        <is>
          <t>ArrowType — строка столбца «Размерные линии» на листе Config: Plot.Dimensions.ArrowType. Тип стрелки размерной линии.</t>
        </is>
      </c>
      <c r="C1417" s="46"/>
      <c r="D1417" s="46"/>
      <c r="E1417" s="46"/>
      <c r="F1417" s="46"/>
    </row>
    <row r="1418" spans="1:6" ht="25.5" outlineLevel="1" x14ac:dyDescent="0.2">
      <c r="A1418" s="51">
        <v>2</v>
      </c>
      <c r="B1418" s="52" t="inlineStr">
        <is>
          <t>Выберите форму стрелок: Triangle - треугольник, Stealth - треугольник с вырезом, Diamond - ромб, Oval - овал, Open - открытая стрелка.</t>
        </is>
      </c>
      <c r="C1418" s="46"/>
      <c r="D1418" s="46"/>
      <c r="E1418" s="46"/>
      <c r="F1418" s="46"/>
    </row>
    <row r="1419" spans="1:6" outlineLevel="1" x14ac:dyDescent="0.2">
      <c r="A1419" s="51">
        <v>3</v>
      </c>
      <c r="B1419" s="52" t="inlineStr">
        <is>
          <t>Это только оформление размерных линий Excel-схемы. На размеры сечения, расчет и экспорт в AutoCAD выбор не влияет.</t>
        </is>
      </c>
      <c r="C1419" s="46"/>
      <c r="D1419" s="46"/>
      <c r="E1419" s="46"/>
      <c r="F1419" s="46"/>
    </row>
    <row r="1420" spans="1:6" outlineLevel="1" x14ac:dyDescent="0.2">
      <c r="A1420" s="46"/>
      <c r="B1420" s="46"/>
      <c r="C1420" s="46"/>
      <c r="D1420" s="46"/>
      <c r="E1420" s="46"/>
      <c r="F1420" s="46"/>
    </row>
    <row r="1421" spans="1:6" ht="12.75" customHeight="1" outlineLevel="1" x14ac:dyDescent="0.2">
      <c r="A1421" s="77" t="inlineStr">
        <is>
          <t>Настройки оформления схемы: ArrowSize</t>
        </is>
      </c>
      <c r="B1421" s="77"/>
      <c r="C1421" s="77"/>
      <c r="D1421" s="77"/>
      <c r="E1421" s="77"/>
      <c r="F1421" s="77"/>
    </row>
    <row r="1422" spans="1:6" outlineLevel="1" x14ac:dyDescent="0.2">
      <c r="A1422" s="51">
        <v>1</v>
      </c>
      <c r="B1422" s="52" t="inlineStr">
        <is>
          <t>ArrowSize — строка столбца «Размерные линии» на листе Config: Plot.Dimensions.ArrowSize. Размер стрелок размерной линии.</t>
        </is>
      </c>
      <c r="C1422" s="46"/>
      <c r="D1422" s="46"/>
      <c r="E1422" s="46"/>
      <c r="F1422" s="46"/>
    </row>
    <row r="1423" spans="1:6" outlineLevel="1" x14ac:dyDescent="0.2">
      <c r="A1423" s="51">
        <v>2</v>
      </c>
      <c r="B1423" s="52" t="inlineStr">
        <is>
          <t>Выберите размер стрелок: Small - малый, Medium - средний, Wide - широкий. Это варианты Excel, а не длина в мм.</t>
        </is>
      </c>
      <c r="C1423" s="46"/>
      <c r="D1423" s="46"/>
      <c r="E1423" s="46"/>
      <c r="F1423" s="46"/>
    </row>
    <row r="1424" spans="1:6" outlineLevel="1" x14ac:dyDescent="0.2">
      <c r="A1424" s="51">
        <v>3</v>
      </c>
      <c r="B1424" s="52" t="inlineStr">
        <is>
          <t>Выбор меняет только стрелки размерных линий Excel-схемы.</t>
        </is>
      </c>
      <c r="C1424" s="46"/>
      <c r="D1424" s="46"/>
      <c r="E1424" s="46"/>
      <c r="F1424" s="46"/>
    </row>
    <row r="1425" spans="1:6" outlineLevel="1" x14ac:dyDescent="0.2">
      <c r="A1425" s="46"/>
      <c r="B1425" s="46"/>
      <c r="C1425" s="46"/>
      <c r="D1425" s="46"/>
      <c r="E1425" s="46"/>
      <c r="F1425" s="46"/>
    </row>
    <row r="1426" spans="1:6" ht="12.75" customHeight="1" outlineLevel="1" x14ac:dyDescent="0.2">
      <c r="A1426" s="77" t="inlineStr">
        <is>
          <t>Настройки оформления схемы: Color</t>
        </is>
      </c>
      <c r="B1426" s="77"/>
      <c r="C1426" s="77"/>
      <c r="D1426" s="77"/>
      <c r="E1426" s="77"/>
      <c r="F1426" s="77"/>
    </row>
    <row r="1427" spans="1:6" ht="38.25" outlineLevel="1" x14ac:dyDescent="0.2">
      <c r="A1427" s="51">
        <v>1</v>
      </c>
      <c r="B1427" s="52" t="inlineStr">
        <is>
          <t>Color — строка таблицы «Настройки оформления схемы» на листе Config. В столбце арматуры это Plot.RebarLabels.Color, в столбце размеров — Plot.Dimensions.Color. Цвет текста и основной линии: три целых RGB-компонента 0–255. Значение 0,0,0 означает черный цвет.</t>
        </is>
      </c>
      <c r="C1427" s="46"/>
      <c r="D1427" s="46"/>
      <c r="E1427" s="46"/>
      <c r="F1427" s="46"/>
    </row>
    <row r="1428" spans="1:6" outlineLevel="1" x14ac:dyDescent="0.2">
      <c r="A1428" s="51">
        <v>2</v>
      </c>
      <c r="B1428" s="52" t="inlineStr">
        <is>
          <t>Задайте три целых числа от 0 до 255 через запятую: красный, зеленый, синий. Например 0,0,0 - черный, 255,0,0 - красный.</t>
        </is>
      </c>
      <c r="C1428" s="46"/>
      <c r="D1428" s="46"/>
      <c r="E1428" s="46"/>
      <c r="F1428" s="46"/>
    </row>
    <row r="1429" spans="1:6" ht="25.5" outlineLevel="1" x14ac:dyDescent="0.2">
      <c r="A1429" s="51">
        <v>3</v>
      </c>
      <c r="B1429" s="52" t="inlineStr">
        <is>
          <t>Колонка арматуры задает цвет ее подписей и основных линий; колонка размеров - цвет размерного текста и основных линий. Это только Excel-схема.</t>
        </is>
      </c>
      <c r="C1429" s="46"/>
      <c r="D1429" s="46"/>
      <c r="E1429" s="46"/>
      <c r="F1429" s="46"/>
    </row>
    <row r="1430" spans="1:6" outlineLevel="1" x14ac:dyDescent="0.2">
      <c r="A1430" s="46"/>
      <c r="B1430" s="46"/>
      <c r="C1430" s="46"/>
      <c r="D1430" s="46"/>
      <c r="E1430" s="46"/>
      <c r="F1430" s="46"/>
    </row>
    <row r="1431" spans="1:6" ht="12.75" customHeight="1" outlineLevel="1" x14ac:dyDescent="0.2">
      <c r="A1431" s="77" t="inlineStr">
        <is>
          <t>Настройки оформления схемы: ExtensionLineColor</t>
        </is>
      </c>
      <c r="B1431" s="77"/>
      <c r="C1431" s="77"/>
      <c r="D1431" s="77"/>
      <c r="E1431" s="77"/>
      <c r="F1431" s="77"/>
    </row>
    <row r="1432" spans="1:6" ht="25.5" outlineLevel="1" x14ac:dyDescent="0.2">
      <c r="A1432" s="51">
        <v>1</v>
      </c>
      <c r="B1432" s="52" t="inlineStr">
        <is>
          <t>ExtensionLineColor — строка столбца «Размерные линии» на листе Config: Plot.Dimensions.ExtensionLineColor. Цвет выносных линий размеров: три целых RGB-компонента 0–255. Значение 0,0,0 означает черный цвет.</t>
        </is>
      </c>
      <c r="C1432" s="46"/>
      <c r="D1432" s="46"/>
      <c r="E1432" s="46"/>
      <c r="F1432" s="46"/>
    </row>
    <row r="1433" spans="1:6" ht="25.5" outlineLevel="1" x14ac:dyDescent="0.2">
      <c r="A1433" s="51">
        <v>2</v>
      </c>
      <c r="B1433" s="52" t="inlineStr">
        <is>
          <t>Задайте цвет выносных линий размеров тремя целыми числами от 0 до 255: красный, зеленый, синий. Например 140,140,140 - серый.</t>
        </is>
      </c>
      <c r="C1433" s="46"/>
      <c r="D1433" s="46"/>
      <c r="E1433" s="46"/>
      <c r="F1433" s="46"/>
    </row>
    <row r="1434" spans="1:6" outlineLevel="1" x14ac:dyDescent="0.2">
      <c r="A1434" s="51">
        <v>3</v>
      </c>
      <c r="B1434" s="52" t="inlineStr">
        <is>
          <t>Настройка относится только к размерным линиям Excel-схемы. Цвет основных линий и текста задается отдельно строкой Color.</t>
        </is>
      </c>
      <c r="C1434" s="46"/>
      <c r="D1434" s="46"/>
      <c r="E1434" s="46"/>
      <c r="F1434" s="46"/>
    </row>
    <row r="1435" spans="1:6" outlineLevel="1" x14ac:dyDescent="0.2">
      <c r="A1435" s="46"/>
      <c r="B1435" s="46"/>
      <c r="C1435" s="46"/>
      <c r="D1435" s="46"/>
      <c r="E1435" s="46"/>
      <c r="F1435" s="46"/>
    </row>
    <row r="1436" spans="1:6" ht="12.75" customHeight="1" outlineLevel="1" x14ac:dyDescent="0.2">
      <c r="A1436" s="77" t="inlineStr">
        <is>
          <t>Настройки оформления схемы: ContourLineWeight</t>
        </is>
      </c>
      <c r="B1436" s="77"/>
      <c r="C1436" s="77"/>
      <c r="D1436" s="77"/>
      <c r="E1436" s="77"/>
      <c r="F1436" s="77"/>
    </row>
    <row r="1437" spans="1:6" ht="25.5" outlineLevel="1" x14ac:dyDescent="0.2">
      <c r="A1437" s="51">
        <v>1</v>
      </c>
      <c r="B1437" s="52" t="inlineStr">
        <is>
          <t>ContourLineWeight — общая толщина наружных границ и границ отверстий на Excel-схеме, в пунктах (pt). Значение по умолчанию — 2 pt.</t>
        </is>
      </c>
      <c r="C1437" s="46"/>
      <c r="D1437" s="46"/>
      <c r="E1437" s="46"/>
      <c r="F1437" s="46"/>
    </row>
    <row r="1438" spans="1:6" ht="25.5" outlineLevel="1" x14ac:dyDescent="0.2">
      <c r="A1438" s="51">
        <v>2</v>
      </c>
      <c r="B1438" s="52" t="inlineStr">
        <is>
          <t>Одинаково применяется к прямым, дугам и окружностям у созданных программой и импортированных сечений. Не зависит от единиц длины и масштаба диаграммы. Введите положительное число; при Plot.ContourEnabled = No значение не используется.</t>
        </is>
      </c>
      <c r="C1438" s="46"/>
      <c r="D1438" s="46"/>
      <c r="E1438" s="46"/>
      <c r="F1438" s="46"/>
    </row>
    <row r="1439" spans="1:6" outlineLevel="1" x14ac:dyDescent="0.2">
      <c r="A1439" s="46"/>
      <c r="B1439" s="46"/>
      <c r="C1439" s="46"/>
      <c r="D1439" s="46"/>
      <c r="E1439" s="46"/>
      <c r="F1439" s="46"/>
    </row>
    <row r="1440" spans="1:6" ht="12.75" customHeight="1" outlineLevel="1" x14ac:dyDescent="0.2">
      <c r="A1440" s="77" t="inlineStr">
        <is>
          <t>Concrete.R.ULS(I)</t>
        </is>
      </c>
      <c r="B1440" s="77"/>
      <c r="C1440" s="77"/>
      <c r="D1440" s="77"/>
      <c r="E1440" s="77"/>
      <c r="F1440" s="77"/>
    </row>
    <row r="1441" spans="1:6" ht="25.5" outlineLevel="1" x14ac:dyDescent="0.2">
      <c r="A1441" s="51">
        <v>1</v>
      </c>
      <c r="B1441" s="52" t="inlineStr">
        <is>
          <t>I ГПС по СП: Сжатие = R_b, Растяжение = R_bt. Пользователь вводит итоговые расчетные сопротивления с нужными коэффициентами условий работы. Оба сопротивления вводите положительными, без знака минус для сжатия.</t>
        </is>
      </c>
      <c r="C1441" s="46"/>
      <c r="D1441" s="46"/>
      <c r="E1441" s="46"/>
      <c r="F1441" s="46"/>
    </row>
    <row r="1442" spans="1:6" outlineLevel="1" x14ac:dyDescent="0.2">
      <c r="A1442" s="51">
        <v>2</v>
      </c>
      <c r="B1442" s="52" t="inlineStr">
        <is>
          <t>Сопротивления бетона I группы: R_b при сжатии и R_bt при растяжении.</t>
        </is>
      </c>
      <c r="C1442" s="46"/>
      <c r="D1442" s="46"/>
      <c r="E1442" s="46"/>
      <c r="F1442" s="46"/>
    </row>
    <row r="1443" spans="1:6" ht="38.25" outlineLevel="1" x14ac:dyDescent="0.2">
      <c r="A1443" s="51">
        <v>3</v>
      </c>
      <c r="B1443" s="52" t="inlineStr">
        <is>
          <t>Эти сопротивления используются для прочности и устойчивости и не заменяются сопротивлениями II группы. В расчетном профиле на листе Config настройка MaterialModel.Strength.ConcreteTension = Ignore выключает растянутую ветвь бетона, а UseDiagram учитывает ее.</t>
        </is>
      </c>
      <c r="C1443" s="46"/>
      <c r="D1443" s="46"/>
      <c r="E1443" s="46"/>
      <c r="F1443" s="46"/>
    </row>
    <row r="1444" spans="1:6" ht="25.5" outlineLevel="1" x14ac:dyDescent="0.2">
      <c r="A1444" s="51">
        <v>4</v>
      </c>
      <c r="B1444" s="52" t="inlineStr">
        <is>
          <t>Введите итоговые сопротивления с применимыми коэффициентами условий работы. Единица - Config Units.Stress.Input; повторно коэффициенты к сопротивлениям программа не применяет.</t>
        </is>
      </c>
      <c r="C1444" s="46"/>
      <c r="D1444" s="46"/>
      <c r="E1444" s="46"/>
      <c r="F1444" s="46"/>
    </row>
    <row r="1445" spans="1:6" outlineLevel="1" x14ac:dyDescent="0.2">
      <c r="A1445" s="46"/>
      <c r="B1445" s="46"/>
      <c r="C1445" s="46"/>
      <c r="D1445" s="46"/>
      <c r="E1445" s="46"/>
      <c r="F1445" s="46"/>
    </row>
    <row r="1446" spans="1:6" ht="12.75" customHeight="1" outlineLevel="1" x14ac:dyDescent="0.2">
      <c r="A1446" s="77" t="inlineStr">
        <is>
          <t>Concrete.R.SLS(II)</t>
        </is>
      </c>
      <c r="B1446" s="77"/>
      <c r="C1446" s="77"/>
      <c r="D1446" s="77"/>
      <c r="E1446" s="77"/>
      <c r="F1446" s="77"/>
    </row>
    <row r="1447" spans="1:6" ht="25.5" outlineLevel="1" x14ac:dyDescent="0.2">
      <c r="A1447" s="51">
        <v>1</v>
      </c>
      <c r="B1447" s="52" t="inlineStr">
        <is>
          <t>II ГПС по СП: Сжатие = R_b,ser, Растяжение = R_bt,ser. Коэффициенты условий работы учитываются пользователем до ввода. Оба сопротивления вводите положительными, без знака минус для сжатия.</t>
        </is>
      </c>
      <c r="C1447" s="46"/>
      <c r="D1447" s="46"/>
      <c r="E1447" s="46"/>
      <c r="F1447" s="46"/>
    </row>
    <row r="1448" spans="1:6" outlineLevel="1" x14ac:dyDescent="0.2">
      <c r="A1448" s="51">
        <v>2</v>
      </c>
      <c r="B1448" s="52" t="inlineStr">
        <is>
          <t>Сопротивления бетона II группы: R_b,ser при сжатии и R_bt,ser при растяжении.</t>
        </is>
      </c>
      <c r="C1448" s="46"/>
      <c r="D1448" s="46"/>
      <c r="E1448" s="46"/>
      <c r="F1448" s="46"/>
    </row>
    <row r="1449" spans="1:6" ht="25.5" outlineLevel="1" x14ac:dyDescent="0.2">
      <c r="A1449" s="51">
        <v>3</v>
      </c>
      <c r="B1449" s="52" t="inlineStr">
        <is>
          <t>Эти значения нужны для образования трещины и текущего НДС с трещинами. Модели выбираются на Config в профиле настройками с началом MaterialModel.CrackInitiation и MaterialModel.CrackedState.</t>
        </is>
      </c>
      <c r="C1449" s="46"/>
      <c r="D1449" s="46"/>
      <c r="E1449" s="46"/>
      <c r="F1449" s="46"/>
    </row>
    <row r="1450" spans="1:6" ht="25.5" outlineLevel="1" x14ac:dyDescent="0.2">
      <c r="A1450" s="51">
        <v>4</v>
      </c>
      <c r="B1450" s="52" t="inlineStr">
        <is>
          <t>Введите уже итоговые значения с применимыми коэффициентами условий работы. Единица задается на Config в Units.Stress.Input; программа сама выполнит пересчет.</t>
        </is>
      </c>
      <c r="C1450" s="46"/>
      <c r="D1450" s="46"/>
      <c r="E1450" s="46"/>
      <c r="F1450" s="46"/>
    </row>
    <row r="1451" spans="1:6" outlineLevel="1" x14ac:dyDescent="0.2">
      <c r="A1451" s="46"/>
      <c r="B1451" s="46"/>
      <c r="C1451" s="46"/>
      <c r="D1451" s="46"/>
      <c r="E1451" s="46"/>
      <c r="F1451" s="46"/>
    </row>
    <row r="1452" spans="1:6" ht="12.75" customHeight="1" outlineLevel="1" x14ac:dyDescent="0.2">
      <c r="A1452" s="77" t="inlineStr">
        <is>
          <t>Concrete.Rb.mc2</t>
        </is>
      </c>
      <c r="B1452" s="77"/>
      <c r="C1452" s="77"/>
      <c r="D1452" s="77"/>
      <c r="E1452" s="77"/>
      <c r="F1452" s="77"/>
    </row>
    <row r="1453" spans="1:6" ht="25.5" outlineLevel="1" x14ac:dyDescent="0.2">
      <c r="A1453" s="51">
        <v>1</v>
      </c>
      <c r="B1453" s="52" t="inlineStr">
        <is>
          <t>Допустимое осевое сжатие бетона для проверки продольных трещин по СП 35; значение вводится уже с учетом m_b13 и других нужных коэффициентов. Вводите положительное значение, без знака минус.</t>
        </is>
      </c>
      <c r="C1453" s="46"/>
      <c r="D1453" s="46"/>
      <c r="E1453" s="46"/>
      <c r="F1453" s="46"/>
    </row>
    <row r="1454" spans="1:6" outlineLevel="1" x14ac:dyDescent="0.2">
      <c r="A1454" s="51">
        <v>2</v>
      </c>
      <c r="B1454" s="52" t="inlineStr">
        <is>
          <t>Допустимое сжимающее напряжение R_b,mc2 для проверки продольных трещин по II группе.</t>
        </is>
      </c>
      <c r="C1454" s="46"/>
      <c r="D1454" s="46"/>
      <c r="E1454" s="46"/>
      <c r="F1454" s="46"/>
    </row>
    <row r="1455" spans="1:6" ht="25.5" outlineLevel="1" x14ac:dyDescent="0.2">
      <c r="A1455" s="51">
        <v>3</v>
      </c>
      <c r="B1455" s="52" t="inlineStr">
        <is>
          <t>При Calculation.Crack.Width = Yes проверяется максимальное по модулю сжимающее напряжение бетона текущего НДС. При отсутствии сжатого бетона проверка имеет N/A.</t>
        </is>
      </c>
      <c r="C1455" s="46"/>
      <c r="D1455" s="46"/>
      <c r="E1455" s="46"/>
      <c r="F1455" s="46"/>
    </row>
    <row r="1456" spans="1:6" outlineLevel="1" x14ac:dyDescent="0.2">
      <c r="A1456" s="51">
        <v>4</v>
      </c>
      <c r="B1456" s="52" t="inlineStr">
        <is>
          <t>Запас SF_long = R_b,mc2 / σ_c,max; при SF_long &lt; 1 статус FAIL.</t>
        </is>
      </c>
      <c r="C1456" s="46"/>
      <c r="D1456" s="46"/>
      <c r="E1456" s="46"/>
      <c r="F1456" s="46"/>
    </row>
    <row r="1457" spans="1:6" ht="38.25" outlineLevel="1" x14ac:dyDescent="0.2">
      <c r="A1457" s="51">
        <v>5</v>
      </c>
      <c r="B1457" s="52" t="inlineStr">
        <is>
          <t>СП 35: область проверки - п. 7.2 и таблица 7.1; условие - п. 7.100; сопротивления - таблица 7.6; условия работы - таблица 7.7. Введите значение с уже учтенным m_b13 - коэффициентом условий работы для продольных трещин - и другими нужными поправками.</t>
        </is>
      </c>
      <c r="C1457" s="46"/>
      <c r="D1457" s="46"/>
      <c r="E1457" s="46"/>
      <c r="F1457" s="46"/>
    </row>
    <row r="1458" spans="1:6" outlineLevel="1" x14ac:dyDescent="0.2">
      <c r="A1458" s="46"/>
      <c r="B1458" s="46"/>
      <c r="C1458" s="46"/>
      <c r="D1458" s="46"/>
      <c r="E1458" s="46"/>
      <c r="F1458" s="46"/>
    </row>
    <row r="1459" spans="1:6" ht="12.75" customHeight="1" outlineLevel="1" x14ac:dyDescent="0.2">
      <c r="A1459" s="77" t="inlineStr">
        <is>
          <t>Concrete.E</t>
        </is>
      </c>
      <c r="B1459" s="77"/>
      <c r="C1459" s="77"/>
      <c r="D1459" s="77"/>
      <c r="E1459" s="77"/>
      <c r="F1459" s="77"/>
    </row>
    <row r="1460" spans="1:6" outlineLevel="1" x14ac:dyDescent="0.2">
      <c r="A1460" s="51">
        <v>1</v>
      </c>
      <c r="B1460" s="52" t="inlineStr">
        <is>
          <t>Начальный модуль бетона: E_b при сжатии и E_bt при растяжении; по СП 63 E_bt = E_b. Оба модуля вводите положительными.</t>
        </is>
      </c>
      <c r="C1460" s="46"/>
      <c r="D1460" s="46"/>
      <c r="E1460" s="46"/>
      <c r="F1460" s="46"/>
    </row>
    <row r="1461" spans="1:6" outlineLevel="1" x14ac:dyDescent="0.2">
      <c r="A1461" s="51">
        <v>2</v>
      </c>
      <c r="B1461" s="52" t="inlineStr">
        <is>
          <t>Начальные модули бетона E_b и E_bt задаются отдельно для сжатия и растяжения в Units.Stress.Input.</t>
        </is>
      </c>
      <c r="C1461" s="46"/>
      <c r="D1461" s="46"/>
      <c r="E1461" s="46"/>
      <c r="F1461" s="46"/>
    </row>
    <row r="1462" spans="1:6" ht="25.5" outlineLevel="1" x14ac:dyDescent="0.2">
      <c r="A1462" s="51">
        <v>3</v>
      </c>
      <c r="B1462" s="52" t="inlineStr">
        <is>
          <t>СП 63, п. 6.1.15 принимает одинаковые модули. Отдельная колонка растяжения позволяет задать другую растянутую ветвь, если это обосновано расчетной постановкой.</t>
        </is>
      </c>
      <c r="C1462" s="46"/>
      <c r="D1462" s="46"/>
      <c r="E1462" s="46"/>
      <c r="F1462" s="46"/>
    </row>
    <row r="1463" spans="1:6" outlineLevel="1" x14ac:dyDescent="0.2">
      <c r="A1463" s="51">
        <v>4</v>
      </c>
      <c r="B1463" s="52" t="inlineStr">
        <is>
          <t>Модули используются при построении диаграмм и определении приведенных характеристик сечения.</t>
        </is>
      </c>
      <c r="C1463" s="46"/>
      <c r="D1463" s="46"/>
      <c r="E1463" s="46"/>
      <c r="F1463" s="46"/>
    </row>
    <row r="1464" spans="1:6" outlineLevel="1" x14ac:dyDescent="0.2">
      <c r="A1464" s="46"/>
      <c r="B1464" s="46"/>
      <c r="C1464" s="46"/>
      <c r="D1464" s="46"/>
      <c r="E1464" s="46"/>
      <c r="F1464" s="46"/>
    </row>
    <row r="1465" spans="1:6" ht="12.75" customHeight="1" outlineLevel="1" x14ac:dyDescent="0.2">
      <c r="A1465" s="77" t="inlineStr">
        <is>
          <t>Concrete.TwoLine.Eb1Red</t>
        </is>
      </c>
      <c r="B1465" s="77"/>
      <c r="C1465" s="77"/>
      <c r="D1465" s="77"/>
      <c r="E1465" s="77"/>
      <c r="F1465" s="77"/>
    </row>
    <row r="1466" spans="1:6" outlineLevel="1" x14ac:dyDescent="0.2">
      <c r="A1466" s="51">
        <v>1</v>
      </c>
      <c r="B1466" s="52" t="inlineStr">
        <is>
          <t>Задайте деформации перехода к плато двухлинейной диаграммы бетона: ε_b1,red для сжатия и ε_bt1,red для растяжения.</t>
        </is>
      </c>
      <c r="C1466" s="46"/>
      <c r="D1466" s="46"/>
      <c r="E1466" s="46"/>
      <c r="F1466" s="46"/>
    </row>
    <row r="1467" spans="1:6" ht="25.5" outlineLevel="1" x14ac:dyDescent="0.2">
      <c r="A1467" s="51">
        <v>2</v>
      </c>
      <c r="B1467" s="52" t="inlineStr">
        <is>
          <t>Оба числа вводятся положительными по модулю. Физические знаки назначает программа. Деформации безразмерны и не пересчитываются при смене единиц.</t>
        </is>
      </c>
      <c r="C1467" s="46"/>
      <c r="D1467" s="46"/>
      <c r="E1467" s="46"/>
      <c r="F1467" s="46"/>
    </row>
    <row r="1468" spans="1:6" outlineLevel="1" x14ac:dyDescent="0.2">
      <c r="A1468" s="51">
        <v>3</v>
      </c>
      <c r="B1468" s="52" t="inlineStr">
        <is>
          <t>Значения используются, когда для соответствующей проверки в профиле выбрана бетонная диаграмма TwoLine.</t>
        </is>
      </c>
      <c r="C1468" s="46"/>
      <c r="D1468" s="46"/>
      <c r="E1468" s="46"/>
      <c r="F1468" s="46"/>
    </row>
    <row r="1469" spans="1:6" ht="25.5" outlineLevel="1" x14ac:dyDescent="0.2">
      <c r="A1469" s="51">
        <v>4</v>
      </c>
      <c r="B1469" s="52" t="inlineStr">
        <is>
          <t>Диаграммы бетона описаны в СП 63, пп. 6.1.14, 6.1.20–6.1.24 и 6.1.26. Применимые характеристики и условия работы выбирает пользователь.</t>
        </is>
      </c>
      <c r="C1469" s="46"/>
      <c r="D1469" s="46"/>
      <c r="E1469" s="46"/>
      <c r="F1469" s="46"/>
    </row>
    <row r="1470" spans="1:6" outlineLevel="1" x14ac:dyDescent="0.2">
      <c r="A1470" s="46"/>
      <c r="B1470" s="46"/>
      <c r="C1470" s="46"/>
      <c r="D1470" s="46"/>
      <c r="E1470" s="46"/>
      <c r="F1470" s="46"/>
    </row>
    <row r="1471" spans="1:6" ht="12.75" customHeight="1" outlineLevel="1" x14ac:dyDescent="0.2">
      <c r="A1471" s="77" t="inlineStr">
        <is>
          <t>Concrete.ThreeLine.Eb0</t>
        </is>
      </c>
      <c r="B1471" s="77"/>
      <c r="C1471" s="77"/>
      <c r="D1471" s="77"/>
      <c r="E1471" s="77"/>
      <c r="F1471" s="77"/>
    </row>
    <row r="1472" spans="1:6" ht="25.5" outlineLevel="1" x14ac:dyDescent="0.2">
      <c r="A1472" s="51">
        <v>1</v>
      </c>
      <c r="B1472" s="52" t="inlineStr">
        <is>
          <t>Для ThreeLine: ε_b0 и ε_bt0 - деформации начала горизонтального участка. Обе деформации вводите положительными по модулю, без знака минус для сжатия.</t>
        </is>
      </c>
      <c r="C1472" s="46"/>
      <c r="D1472" s="46"/>
      <c r="E1472" s="46"/>
      <c r="F1472" s="46"/>
    </row>
    <row r="1473" spans="1:6" ht="38.25" outlineLevel="1" x14ac:dyDescent="0.2">
      <c r="A1473" s="51">
        <v>2</v>
      </c>
      <c r="B1473" s="52" t="inlineStr">
        <is>
          <t>Здесь задаются деформации начала плато трёхлинейной диаграммы, отдельно для сжатия и растяжения. Общие правила ввода деформаций и нормативные ссылки приведены в разделе Concrete.TwoLine.Eb1Red; численные значения разных точек диаграммы задаются независимо.</t>
        </is>
      </c>
      <c r="C1473" s="46"/>
      <c r="D1473" s="46"/>
      <c r="E1473" s="46"/>
      <c r="F1473" s="46"/>
    </row>
    <row r="1474" spans="1:6" outlineLevel="1" x14ac:dyDescent="0.2">
      <c r="A1474" s="46"/>
      <c r="B1474" s="46"/>
      <c r="C1474" s="46"/>
      <c r="D1474" s="46"/>
      <c r="E1474" s="46"/>
      <c r="F1474" s="46"/>
    </row>
    <row r="1475" spans="1:6" ht="12.75" customHeight="1" outlineLevel="1" x14ac:dyDescent="0.2">
      <c r="A1475" s="77" t="inlineStr">
        <is>
          <t>Concrete.TwoThreeLine.Eb2</t>
        </is>
      </c>
      <c r="B1475" s="77"/>
      <c r="C1475" s="77"/>
      <c r="D1475" s="77"/>
      <c r="E1475" s="77"/>
      <c r="F1475" s="77"/>
    </row>
    <row r="1476" spans="1:6" ht="25.5" outlineLevel="1" x14ac:dyDescent="0.2">
      <c r="A1476" s="51">
        <v>1</v>
      </c>
      <c r="B1476" s="52" t="inlineStr">
        <is>
          <t>Предельные деформации ε_b2 и ε_bt2 для TwoLine и ThreeLine. Обе деформации вводите положительными по модулю, без знака минус для сжатия.</t>
        </is>
      </c>
      <c r="C1476" s="46"/>
      <c r="D1476" s="46"/>
      <c r="E1476" s="46"/>
      <c r="F1476" s="46"/>
    </row>
    <row r="1477" spans="1:6" ht="38.25" outlineLevel="1" x14ac:dyDescent="0.2">
      <c r="A1477" s="51">
        <v>2</v>
      </c>
      <c r="B1477" s="52" t="inlineStr">
        <is>
          <t>Здесь задаются предельные деформации бетонной диаграммы, отдельно для сжатия и растяжения. Общие правила ввода деформаций и нормативные ссылки приведены в разделе Concrete.TwoLine.Eb1Red; эти пределы используются и для TwoLine, и для ThreeLine.</t>
        </is>
      </c>
      <c r="C1477" s="46"/>
      <c r="D1477" s="46"/>
      <c r="E1477" s="46"/>
      <c r="F1477" s="46"/>
    </row>
    <row r="1478" spans="1:6" outlineLevel="1" x14ac:dyDescent="0.2">
      <c r="A1478" s="46"/>
      <c r="B1478" s="46"/>
      <c r="C1478" s="46"/>
      <c r="D1478" s="46"/>
      <c r="E1478" s="46"/>
      <c r="F1478" s="46"/>
    </row>
    <row r="1479" spans="1:6" ht="12.75" customHeight="1" outlineLevel="1" x14ac:dyDescent="0.2">
      <c r="A1479" s="77" t="inlineStr">
        <is>
          <t>Steel.R.ULS(I)</t>
        </is>
      </c>
      <c r="B1479" s="77"/>
      <c r="C1479" s="77"/>
      <c r="D1479" s="77"/>
      <c r="E1479" s="77"/>
      <c r="F1479" s="77"/>
    </row>
    <row r="1480" spans="1:6" outlineLevel="1" x14ac:dyDescent="0.2">
      <c r="A1480" s="51">
        <v>1</v>
      </c>
      <c r="B1480" s="52" t="inlineStr">
        <is>
          <t>I ГПС по СП: Сжатие = R_sc, Растяжение = R_s. Оба сопротивления вводите положительными, без знака минус для сжатия.</t>
        </is>
      </c>
      <c r="C1480" s="46"/>
      <c r="D1480" s="46"/>
      <c r="E1480" s="46"/>
      <c r="F1480" s="46"/>
    </row>
    <row r="1481" spans="1:6" outlineLevel="1" x14ac:dyDescent="0.2">
      <c r="A1481" s="51">
        <v>2</v>
      </c>
      <c r="B1481" s="52" t="inlineStr">
        <is>
          <t>Сопротивления арматуры I группы R_sc и R_s задаются в колонках сжатия и растяжения в Units.Stress.Input.</t>
        </is>
      </c>
      <c r="C1481" s="46"/>
      <c r="D1481" s="46"/>
      <c r="E1481" s="46"/>
      <c r="F1481" s="46"/>
    </row>
    <row r="1482" spans="1:6" ht="25.5" outlineLevel="1" x14ac:dyDescent="0.2">
      <c r="A1482" s="51">
        <v>3</v>
      </c>
      <c r="B1482" s="52" t="inlineStr">
        <is>
          <t>Эти значения используются в прочности и устойчивости. TwoLine/ThreeLine - двух-/трехлинейная диаграмма; ее тип выбирается в расчетном профиле на Config.</t>
        </is>
      </c>
      <c r="C1482" s="46"/>
      <c r="D1482" s="46"/>
      <c r="E1482" s="46"/>
      <c r="F1482" s="46"/>
    </row>
    <row r="1483" spans="1:6" outlineLevel="1" x14ac:dyDescent="0.2">
      <c r="A1483" s="51">
        <v>4</v>
      </c>
      <c r="B1483" s="52" t="inlineStr">
        <is>
          <t>Производные точки деформаций строятся по СП 63, пп. 6.2.11, 6.2.14 и 6.2.15.</t>
        </is>
      </c>
      <c r="C1483" s="46"/>
      <c r="D1483" s="46"/>
      <c r="E1483" s="46"/>
      <c r="F1483" s="46"/>
    </row>
    <row r="1484" spans="1:6" outlineLevel="1" x14ac:dyDescent="0.2">
      <c r="A1484" s="46"/>
      <c r="B1484" s="46"/>
      <c r="C1484" s="46"/>
      <c r="D1484" s="46"/>
      <c r="E1484" s="46"/>
      <c r="F1484" s="46"/>
    </row>
    <row r="1485" spans="1:6" ht="12.75" customHeight="1" outlineLevel="1" x14ac:dyDescent="0.2">
      <c r="A1485" s="77" t="inlineStr">
        <is>
          <t>Steel.R.SLS(II)</t>
        </is>
      </c>
      <c r="B1485" s="77"/>
      <c r="C1485" s="77"/>
      <c r="D1485" s="77"/>
      <c r="E1485" s="77"/>
      <c r="F1485" s="77"/>
    </row>
    <row r="1486" spans="1:6" ht="25.5" outlineLevel="1" x14ac:dyDescent="0.2">
      <c r="A1486" s="51">
        <v>1</v>
      </c>
      <c r="B1486" s="52" t="inlineStr">
        <is>
          <t>II ГПС: Сжатие = R_sc,ser, Растяжение = R_s,ser; R_sc,ser - программный параметр для симметрии. Оба сопротивления вводите положительными, без знака минус для сжатия.</t>
        </is>
      </c>
      <c r="C1486" s="46"/>
      <c r="D1486" s="46"/>
      <c r="E1486" s="46"/>
      <c r="F1486" s="46"/>
    </row>
    <row r="1487" spans="1:6" outlineLevel="1" x14ac:dyDescent="0.2">
      <c r="A1487" s="51">
        <v>2</v>
      </c>
      <c r="B1487" s="52" t="inlineStr">
        <is>
          <t>Сопротивления арматуры II группы R_s,ser и R_sc,ser задаются в колонках растяжения и сжатия в Units.Stress.Input.</t>
        </is>
      </c>
      <c r="C1487" s="46"/>
      <c r="D1487" s="46"/>
      <c r="E1487" s="46"/>
      <c r="F1487" s="46"/>
    </row>
    <row r="1488" spans="1:6" ht="25.5" outlineLevel="1" x14ac:dyDescent="0.2">
      <c r="A1488" s="51">
        <v>3</v>
      </c>
      <c r="B1488" s="52" t="inlineStr">
        <is>
          <t>СП 63 использует R_s,ser; отдельное R_sc,ser здесь является программным параметром сжатой ветви для симметричного ввода. В шаблоне принято R_sc,ser = R_s,ser.</t>
        </is>
      </c>
      <c r="C1488" s="46"/>
      <c r="D1488" s="46"/>
      <c r="E1488" s="46"/>
      <c r="F1488" s="46"/>
    </row>
    <row r="1489" spans="1:6" ht="25.5" outlineLevel="1" x14ac:dyDescent="0.2">
      <c r="A1489" s="51">
        <v>4</v>
      </c>
      <c r="B1489" s="52" t="inlineStr">
        <is>
          <t>Эти характеристики используются при образовании трещины и для текущего НДС с трещинами, а не вместо сопротивлений I группы для прочности.</t>
        </is>
      </c>
      <c r="C1489" s="46"/>
      <c r="D1489" s="46"/>
      <c r="E1489" s="46"/>
      <c r="F1489" s="46"/>
    </row>
    <row r="1490" spans="1:6" outlineLevel="1" x14ac:dyDescent="0.2">
      <c r="A1490" s="46"/>
      <c r="B1490" s="46"/>
      <c r="C1490" s="46"/>
      <c r="D1490" s="46"/>
      <c r="E1490" s="46"/>
      <c r="F1490" s="46"/>
    </row>
    <row r="1491" spans="1:6" ht="12.75" customHeight="1" outlineLevel="1" x14ac:dyDescent="0.2">
      <c r="A1491" s="77" t="inlineStr">
        <is>
          <t>Steel.E</t>
        </is>
      </c>
      <c r="B1491" s="77"/>
      <c r="C1491" s="77"/>
      <c r="D1491" s="77"/>
      <c r="E1491" s="77"/>
      <c r="F1491" s="77"/>
    </row>
    <row r="1492" spans="1:6" ht="25.5" outlineLevel="1" x14ac:dyDescent="0.2">
      <c r="A1492" s="51">
        <v>1</v>
      </c>
      <c r="B1492" s="52" t="inlineStr">
        <is>
          <t>Модуль арматуры: E_sc при сжатии и E_s при растяжении; по СП 63 модуль принимается одинаковым. Оба модуля вводите положительными.</t>
        </is>
      </c>
      <c r="C1492" s="46"/>
      <c r="D1492" s="46"/>
      <c r="E1492" s="46"/>
      <c r="F1492" s="46"/>
    </row>
    <row r="1493" spans="1:6" outlineLevel="1" x14ac:dyDescent="0.2">
      <c r="A1493" s="51">
        <v>2</v>
      </c>
      <c r="B1493" s="52" t="inlineStr">
        <is>
          <t>Модули арматуры E_sc и E_s задаются отдельно для сжатия и растяжения в Units.Stress.Input.</t>
        </is>
      </c>
      <c r="C1493" s="46"/>
      <c r="D1493" s="46"/>
      <c r="E1493" s="46"/>
      <c r="F1493" s="46"/>
    </row>
    <row r="1494" spans="1:6" ht="25.5" outlineLevel="1" x14ac:dyDescent="0.2">
      <c r="A1494" s="51">
        <v>3</v>
      </c>
      <c r="B1494" s="52" t="inlineStr">
        <is>
          <t>СП 63, п. 6.2.12 принимает одинаковые модули при растяжении и сжатии. Раздельные колонки позволяют задать ветви независимо при обоснованной постановке.</t>
        </is>
      </c>
      <c r="C1494" s="46"/>
      <c r="D1494" s="46"/>
      <c r="E1494" s="46"/>
      <c r="F1494" s="46"/>
    </row>
    <row r="1495" spans="1:6" outlineLevel="1" x14ac:dyDescent="0.2">
      <c r="A1495" s="51">
        <v>4</v>
      </c>
      <c r="B1495" s="52" t="inlineStr">
        <is>
          <t>E_s используется в диаграмме растяжения и формуле ширины нормальных трещин.</t>
        </is>
      </c>
      <c r="C1495" s="46"/>
      <c r="D1495" s="46"/>
      <c r="E1495" s="46"/>
      <c r="F1495" s="46"/>
    </row>
    <row r="1496" spans="1:6" outlineLevel="1" x14ac:dyDescent="0.2">
      <c r="A1496" s="46"/>
      <c r="B1496" s="46"/>
      <c r="C1496" s="46"/>
      <c r="D1496" s="46"/>
      <c r="E1496" s="46"/>
      <c r="F1496" s="46"/>
    </row>
    <row r="1497" spans="1:6" ht="12.75" customHeight="1" outlineLevel="1" x14ac:dyDescent="0.2">
      <c r="A1497" s="77" t="inlineStr">
        <is>
          <t>Steel.TwoLine.Es2</t>
        </is>
      </c>
      <c r="B1497" s="77"/>
      <c r="C1497" s="77"/>
      <c r="D1497" s="77"/>
      <c r="E1497" s="77"/>
      <c r="F1497" s="77"/>
    </row>
    <row r="1498" spans="1:6" ht="25.5" outlineLevel="1" x14ac:dyDescent="0.2">
      <c r="A1498" s="51">
        <v>1</v>
      </c>
      <c r="B1498" s="52" t="inlineStr">
        <is>
          <t>Задайте предельные деформации двухлинейной диаграммы арматуры: ε_sc2 для сжатия и ε_s2 для растяжения. Значения используются при выбранной диаграмме TwoLine.</t>
        </is>
      </c>
      <c r="C1498" s="46"/>
      <c r="D1498" s="46"/>
      <c r="E1498" s="46"/>
      <c r="F1498" s="46"/>
    </row>
    <row r="1499" spans="1:6" outlineLevel="1" x14ac:dyDescent="0.2">
      <c r="A1499" s="51">
        <v>2</v>
      </c>
      <c r="B1499" s="52" t="inlineStr">
        <is>
          <t>Оба числа вводятся положительными по модулю и не пересчитываются при смене единиц. Физический знак назначает программа.</t>
        </is>
      </c>
      <c r="C1499" s="46"/>
      <c r="D1499" s="46"/>
      <c r="E1499" s="46"/>
      <c r="F1499" s="46"/>
    </row>
    <row r="1500" spans="1:6" ht="25.5" outlineLevel="1" x14ac:dyDescent="0.2">
      <c r="A1500" s="51">
        <v>3</v>
      </c>
      <c r="B1500" s="52" t="inlineStr">
        <is>
          <t>В одном сечении используется одна модель обычной ненапрягаемой арматуры. Для стержней разных классов или профилей требуется отдельное инженерное решение: программа не проверяет их нормативную совместимость автоматически.</t>
        </is>
      </c>
      <c r="C1500" s="46"/>
      <c r="D1500" s="46"/>
      <c r="E1500" s="46"/>
      <c r="F1500" s="46"/>
    </row>
    <row r="1501" spans="1:6" outlineLevel="1" x14ac:dyDescent="0.2">
      <c r="A1501" s="46"/>
      <c r="B1501" s="46"/>
      <c r="C1501" s="46"/>
      <c r="D1501" s="46"/>
      <c r="E1501" s="46"/>
      <c r="F1501" s="46"/>
    </row>
    <row r="1502" spans="1:6" ht="12.75" customHeight="1" outlineLevel="1" x14ac:dyDescent="0.2">
      <c r="A1502" s="77" t="inlineStr">
        <is>
          <t>Steel.ThreeLine.Es2</t>
        </is>
      </c>
      <c r="B1502" s="77"/>
      <c r="C1502" s="77"/>
      <c r="D1502" s="77"/>
      <c r="E1502" s="77"/>
      <c r="F1502" s="77"/>
    </row>
    <row r="1503" spans="1:6" ht="25.5" outlineLevel="1" x14ac:dyDescent="0.2">
      <c r="A1503" s="51">
        <v>1</v>
      </c>
      <c r="B1503" s="52" t="inlineStr">
        <is>
          <t>Для ThreeLine: предельные деформации арматуры ε_sc2 при сжатии и ε_s2 при растяжении. Обе деформации вводите положительными по модулю, без знака минус для сжатия.</t>
        </is>
      </c>
      <c r="C1503" s="46"/>
      <c r="D1503" s="46"/>
      <c r="E1503" s="46"/>
      <c r="F1503" s="46"/>
    </row>
    <row r="1504" spans="1:6" ht="38.25" outlineLevel="1" x14ac:dyDescent="0.2">
      <c r="A1504" s="51">
        <v>2</v>
      </c>
      <c r="B1504" s="52" t="inlineStr">
        <is>
          <t>Здесь задаются предельные деформации трёхлинейной диаграммы арматуры, отдельно для сжатия и растяжения. Общие правила ввода и ограничение одной моделью арматуры на сечение описаны в разделе Steel.TwoLine.Es2; пределы двух диаграмм задаются независимо.</t>
        </is>
      </c>
      <c r="C1504" s="46"/>
      <c r="D1504" s="46"/>
      <c r="E1504" s="46"/>
      <c r="F1504" s="46"/>
    </row>
    <row r="1505" spans="1:6" outlineLevel="1" x14ac:dyDescent="0.2">
      <c r="A1505" s="46"/>
      <c r="B1505" s="46"/>
      <c r="C1505" s="46"/>
      <c r="D1505" s="46"/>
      <c r="E1505" s="46"/>
      <c r="F1505" s="46"/>
    </row>
    <row r="1506" spans="1:6" ht="12.75" customHeight="1" outlineLevel="1" x14ac:dyDescent="0.2">
      <c r="A1506" s="77" t="inlineStr">
        <is>
          <t>General.ReformatResultsEnabled</t>
        </is>
      </c>
      <c r="B1506" s="77"/>
      <c r="C1506" s="77"/>
      <c r="D1506" s="77"/>
      <c r="E1506" s="77"/>
      <c r="F1506" s="77"/>
    </row>
    <row r="1507" spans="1:6" outlineLevel="1" x14ac:dyDescent="0.2">
      <c r="A1507" s="51">
        <v>1</v>
      </c>
      <c r="B1507" s="52" t="inlineStr">
        <is>
          <t>Yes заново оформляет таблицы Results и их шапки после формирования сечения и расчета. Это значение по умолчанию.</t>
        </is>
      </c>
      <c r="C1507" s="46"/>
      <c r="D1507" s="46"/>
      <c r="E1507" s="46"/>
      <c r="F1507" s="46"/>
    </row>
    <row r="1508" spans="1:6" ht="25.5" outlineLevel="1" x14ac:dyDescent="0.2">
      <c r="A1508" s="51">
        <v>2</v>
      </c>
      <c r="B1508" s="52" t="inlineStr">
        <is>
          <t>No сохраняет готовые шрифты, рамки, выравнивание и объединения шапок. Данные, актуальные единицы, цвета расчетных статусов и необходимое оформление новых строк обновляются.</t>
        </is>
      </c>
      <c r="C1508" s="46"/>
      <c r="D1508" s="46"/>
      <c r="E1508" s="46"/>
      <c r="F1508" s="46"/>
    </row>
    <row r="1509" spans="1:6" ht="38.25" outlineLevel="1" x14ac:dyDescent="0.2">
      <c r="A1509" s="51">
        <v>3</v>
      </c>
      <c r="B1509" s="52" t="inlineStr">
        <is>
          <t>No не запрещает первоначальное оформление. Если диапазон перенесён в пустое место, подписи шапки не совпадают с ожидаемыми или нет признаков готового формата новых строк, соответствующий блок оформляется заново. Проверяются подписи и отдельные признаки формата, а не сохранность каждого шрифта или рамки. Отдельного кэша оформления нет.</t>
        </is>
      </c>
      <c r="C1509" s="46"/>
      <c r="D1509" s="46"/>
      <c r="E1509" s="46"/>
      <c r="F1509" s="46"/>
    </row>
    <row r="1510" spans="1:6" ht="25.5" outlineLevel="1" x14ac:dyDescent="0.2">
      <c r="A1510" s="51">
        <v>4</v>
      </c>
      <c r="B1510" s="52" t="inlineStr">
        <is>
          <t>Настройка не отключает расчетные проверки, подробные численные результаты, текстовый отчет или схему. После ручного изменения оформления выберите Yes, чтобы восстановить штатный вид таблиц.</t>
        </is>
      </c>
      <c r="C1510" s="46"/>
      <c r="D1510" s="46"/>
      <c r="E1510" s="46"/>
      <c r="F1510" s="46"/>
    </row>
    <row r="1511" spans="1:6" ht="25.5" outlineLevel="1" x14ac:dyDescent="0.2">
      <c r="A1511" s="51">
        <v>5</v>
      </c>
      <c r="B1511" s="52" t="inlineStr">
        <is>
          <t>Выберите Yes или No. Пустое, ошибочное значение и отсутствие настройки останавливают действие до изменения Results с указанием места ошибки на Config.</t>
        </is>
      </c>
      <c r="C1511" s="46"/>
      <c r="D1511" s="46"/>
      <c r="E1511" s="46"/>
      <c r="F1511" s="46"/>
    </row>
    <row r="1512" spans="1:6" x14ac:dyDescent="0.2">
      <c r="A1512" s="46"/>
      <c r="B1512" s="46"/>
      <c r="C1512" s="46"/>
      <c r="D1512" s="46"/>
      <c r="E1512" s="46"/>
      <c r="F1512" s="46"/>
    </row>
  </sheetData>
  <mergeCells count="712">
    <mergeCell ref="A576:F576"/>
    <mergeCell ref="A577:F577"/>
    <mergeCell ref="A578:F578"/>
    <mergeCell ref="A580:F580"/>
    <mergeCell ref="A565:F565"/>
    <mergeCell ref="A566:F566"/>
    <mergeCell ref="A567:F567"/>
    <mergeCell ref="A568:F568"/>
    <mergeCell ref="A570:F570"/>
    <mergeCell ref="A571:F571"/>
    <mergeCell ref="A572:F572"/>
    <mergeCell ref="A573:F573"/>
    <mergeCell ref="A575:F575"/>
    <mergeCell ref="A554:F554"/>
    <mergeCell ref="A556:F556"/>
    <mergeCell ref="A557:F557"/>
    <mergeCell ref="A558:F558"/>
    <mergeCell ref="A559:F559"/>
    <mergeCell ref="A561:F561"/>
    <mergeCell ref="A562:F562"/>
    <mergeCell ref="A563:F563"/>
    <mergeCell ref="A564:F564"/>
    <mergeCell ref="A540:F540"/>
    <mergeCell ref="A541:F541"/>
    <mergeCell ref="A543:F543"/>
    <mergeCell ref="A544:F544"/>
    <mergeCell ref="A545:F545"/>
    <mergeCell ref="A547:F547"/>
    <mergeCell ref="A548:F548"/>
    <mergeCell ref="A549:F549"/>
    <mergeCell ref="A551:F551"/>
    <mergeCell ref="A511:F511"/>
    <mergeCell ref="A513:F513"/>
    <mergeCell ref="A514:F514"/>
    <mergeCell ref="A515:F515"/>
    <mergeCell ref="A516:F516"/>
    <mergeCell ref="A517:F517"/>
    <mergeCell ref="A519:F519"/>
    <mergeCell ref="A521:F521"/>
    <mergeCell ref="A522:F522"/>
    <mergeCell ref="A499:F499"/>
    <mergeCell ref="A501:F501"/>
    <mergeCell ref="A502:F502"/>
    <mergeCell ref="A503:F503"/>
    <mergeCell ref="A504:F504"/>
    <mergeCell ref="A505:F505"/>
    <mergeCell ref="A507:F507"/>
    <mergeCell ref="A508:F508"/>
    <mergeCell ref="A510:F510"/>
    <mergeCell ref="A1485:F1485"/>
    <mergeCell ref="A1491:F1491"/>
    <mergeCell ref="A1497:F1497"/>
    <mergeCell ref="A1502:F1502"/>
    <mergeCell ref="A1506:F1506"/>
    <mergeCell ref="A495:F495"/>
    <mergeCell ref="A496:F496"/>
    <mergeCell ref="A497:F497"/>
    <mergeCell ref="A498:F498"/>
    <mergeCell ref="A1337:F1337"/>
    <mergeCell ref="A1342:F1342"/>
    <mergeCell ref="A1349:F1349"/>
    <mergeCell ref="A1352:F1352"/>
    <mergeCell ref="A1355:F1355"/>
    <mergeCell ref="A1358:F1358"/>
    <mergeCell ref="A1368:F1368"/>
    <mergeCell ref="A1377:F1377"/>
    <mergeCell ref="A1382:F1382"/>
    <mergeCell ref="A1262:F1262"/>
    <mergeCell ref="A1265:F1265"/>
    <mergeCell ref="A1270:F1270"/>
    <mergeCell ref="A1277:F1277"/>
    <mergeCell ref="A1283:F1283"/>
    <mergeCell ref="A1288:F1288"/>
    <mergeCell ref="A1294:F1294"/>
    <mergeCell ref="A1312:F1312"/>
    <mergeCell ref="A1317:F1317"/>
    <mergeCell ref="A1180:F1180"/>
    <mergeCell ref="A1192:F1192"/>
    <mergeCell ref="A1200:F1200"/>
    <mergeCell ref="A1204:F1204"/>
    <mergeCell ref="A1211:F1211"/>
    <mergeCell ref="A1217:F1217"/>
    <mergeCell ref="A1223:F1223"/>
    <mergeCell ref="A1230:F1230"/>
    <mergeCell ref="A1234:F1234"/>
    <mergeCell ref="A1001:F1001"/>
    <mergeCell ref="A1004:F1004"/>
    <mergeCell ref="A1011:F1011"/>
    <mergeCell ref="A1016:F1016"/>
    <mergeCell ref="A1019:F1019"/>
    <mergeCell ref="A1025:F1025"/>
    <mergeCell ref="A1035:F1035"/>
    <mergeCell ref="A1039:F1039"/>
    <mergeCell ref="A1043:F1043"/>
    <mergeCell ref="A923:F923"/>
    <mergeCell ref="A929:F929"/>
    <mergeCell ref="A936:F936"/>
    <mergeCell ref="A954:F954"/>
    <mergeCell ref="A965:F965"/>
    <mergeCell ref="A972:F972"/>
    <mergeCell ref="A980:F980"/>
    <mergeCell ref="A986:F986"/>
    <mergeCell ref="A989:F989"/>
    <mergeCell ref="A818:F818"/>
    <mergeCell ref="A826:F826"/>
    <mergeCell ref="A835:F835"/>
    <mergeCell ref="A845:F845"/>
    <mergeCell ref="A853:F853"/>
    <mergeCell ref="A856:F856"/>
    <mergeCell ref="A862:F862"/>
    <mergeCell ref="A873:F873"/>
    <mergeCell ref="A878:F878"/>
    <mergeCell ref="A666:F666"/>
    <mergeCell ref="A674:F674"/>
    <mergeCell ref="A694:F694"/>
    <mergeCell ref="A703:F703"/>
    <mergeCell ref="A713:F713"/>
    <mergeCell ref="A721:F721"/>
    <mergeCell ref="A728:F728"/>
    <mergeCell ref="A735:F735"/>
    <mergeCell ref="A743:F743"/>
    <mergeCell ref="A657:F657"/>
    <mergeCell ref="A649:F649"/>
    <mergeCell ref="A642:F642"/>
    <mergeCell ref="A506:F506"/>
    <mergeCell ref="A597:F597"/>
    <mergeCell ref="A616:F616"/>
    <mergeCell ref="A608:F608"/>
    <mergeCell ref="A560:F560"/>
    <mergeCell ref="A569:F569"/>
    <mergeCell ref="A574:F574"/>
    <mergeCell ref="A512:F512"/>
    <mergeCell ref="A518:F518"/>
    <mergeCell ref="A525:F525"/>
    <mergeCell ref="A531:F531"/>
    <mergeCell ref="A538:F538"/>
    <mergeCell ref="A542:F542"/>
    <mergeCell ref="A523:F523"/>
    <mergeCell ref="A524:F524"/>
    <mergeCell ref="A526:F526"/>
    <mergeCell ref="A527:F527"/>
    <mergeCell ref="A529:F529"/>
    <mergeCell ref="A530:F530"/>
    <mergeCell ref="A532:F532"/>
    <mergeCell ref="A533:F533"/>
    <mergeCell ref="A534:F534"/>
    <mergeCell ref="A535:F535"/>
    <mergeCell ref="A536:F536"/>
    <mergeCell ref="A539:F539"/>
    <mergeCell ref="A581:F581"/>
    <mergeCell ref="A579:F579"/>
    <mergeCell ref="A550:F550"/>
    <mergeCell ref="A555:F555"/>
    <mergeCell ref="A1426:F1426"/>
    <mergeCell ref="A1431:F1431"/>
    <mergeCell ref="A1436:F1436"/>
    <mergeCell ref="A1440:F1440"/>
    <mergeCell ref="A1446:F1446"/>
    <mergeCell ref="A1452:F1452"/>
    <mergeCell ref="A1459:F1459"/>
    <mergeCell ref="A1465:F1465"/>
    <mergeCell ref="A1471:F1471"/>
    <mergeCell ref="A1475:F1475"/>
    <mergeCell ref="A1479:F1479"/>
    <mergeCell ref="A1421:F1421"/>
    <mergeCell ref="A1363:F1363"/>
    <mergeCell ref="A1387:F1387"/>
    <mergeCell ref="A1392:F1392"/>
    <mergeCell ref="A1401:F1401"/>
    <mergeCell ref="A1409:F1409"/>
    <mergeCell ref="A1416:F1416"/>
    <mergeCell ref="A1300:F1300"/>
    <mergeCell ref="A1305:F1305"/>
    <mergeCell ref="A1332:F1332"/>
    <mergeCell ref="A1322:F1322"/>
    <mergeCell ref="A1327:F1327"/>
    <mergeCell ref="A1239:F1239"/>
    <mergeCell ref="A1242:F1242"/>
    <mergeCell ref="A1245:F1245"/>
    <mergeCell ref="A1248:F1248"/>
    <mergeCell ref="A1253:F1253"/>
    <mergeCell ref="A1256:F1256"/>
    <mergeCell ref="A1259:F1259"/>
    <mergeCell ref="A1162:F1162"/>
    <mergeCell ref="A1188:F1188"/>
    <mergeCell ref="A1114:F1114"/>
    <mergeCell ref="A1119:F1119"/>
    <mergeCell ref="A1124:F1124"/>
    <mergeCell ref="A1128:F1128"/>
    <mergeCell ref="A1132:F1132"/>
    <mergeCell ref="A1136:F1136"/>
    <mergeCell ref="A1140:F1140"/>
    <mergeCell ref="A1144:F1144"/>
    <mergeCell ref="A1148:F1148"/>
    <mergeCell ref="A1157:F1157"/>
    <mergeCell ref="A1167:F1167"/>
    <mergeCell ref="A1172:F1172"/>
    <mergeCell ref="A1098:F1098"/>
    <mergeCell ref="A1047:F1047"/>
    <mergeCell ref="A1051:F1051"/>
    <mergeCell ref="A1055:F1055"/>
    <mergeCell ref="A1059:F1059"/>
    <mergeCell ref="A1067:F1067"/>
    <mergeCell ref="A1073:F1073"/>
    <mergeCell ref="A1078:F1078"/>
    <mergeCell ref="A1085:F1085"/>
    <mergeCell ref="A1090:F1090"/>
    <mergeCell ref="A1094:F1094"/>
    <mergeCell ref="A1103:F1103"/>
    <mergeCell ref="A1107:F1107"/>
    <mergeCell ref="A943:F943"/>
    <mergeCell ref="A996:F996"/>
    <mergeCell ref="A883:F883"/>
    <mergeCell ref="A893:F893"/>
    <mergeCell ref="A909:F909"/>
    <mergeCell ref="A832:F832"/>
    <mergeCell ref="A868:F868"/>
    <mergeCell ref="A888:F888"/>
    <mergeCell ref="A900:F900"/>
    <mergeCell ref="A916:F916"/>
    <mergeCell ref="A751:F751"/>
    <mergeCell ref="A757:F757"/>
    <mergeCell ref="A766:F766"/>
    <mergeCell ref="A773:F773"/>
    <mergeCell ref="A782:F782"/>
    <mergeCell ref="A789:F789"/>
    <mergeCell ref="A795:F795"/>
    <mergeCell ref="A804:F804"/>
    <mergeCell ref="A812:F812"/>
    <mergeCell ref="A491:F491"/>
    <mergeCell ref="A492:F492"/>
    <mergeCell ref="A688:F688"/>
    <mergeCell ref="A485:F485"/>
    <mergeCell ref="A486:F486"/>
    <mergeCell ref="A487:F487"/>
    <mergeCell ref="A488:F488"/>
    <mergeCell ref="A489:F489"/>
    <mergeCell ref="A490:F490"/>
    <mergeCell ref="A479:F479"/>
    <mergeCell ref="A480:F480"/>
    <mergeCell ref="A481:F481"/>
    <mergeCell ref="A482:F482"/>
    <mergeCell ref="A483:F483"/>
    <mergeCell ref="A484:F484"/>
    <mergeCell ref="A473:F473"/>
    <mergeCell ref="A474:F474"/>
    <mergeCell ref="A475:F475"/>
    <mergeCell ref="A476:F476"/>
    <mergeCell ref="A477:F477"/>
    <mergeCell ref="A478:F478"/>
    <mergeCell ref="A467:F467"/>
    <mergeCell ref="A468:F468"/>
    <mergeCell ref="A469:F469"/>
    <mergeCell ref="A470:F470"/>
    <mergeCell ref="A471:F471"/>
    <mergeCell ref="A472:F472"/>
    <mergeCell ref="A461:F461"/>
    <mergeCell ref="A462:F462"/>
    <mergeCell ref="A463:F463"/>
    <mergeCell ref="A464:F464"/>
    <mergeCell ref="A465:F465"/>
    <mergeCell ref="A466:F466"/>
    <mergeCell ref="A455:F455"/>
    <mergeCell ref="A456:F456"/>
    <mergeCell ref="A457:F457"/>
    <mergeCell ref="A458:F458"/>
    <mergeCell ref="A459:F459"/>
    <mergeCell ref="A460:F460"/>
    <mergeCell ref="A449:F449"/>
    <mergeCell ref="A450:F450"/>
    <mergeCell ref="A451:F451"/>
    <mergeCell ref="A452:F452"/>
    <mergeCell ref="A453:F453"/>
    <mergeCell ref="A454:F454"/>
    <mergeCell ref="A443:F443"/>
    <mergeCell ref="A444:F444"/>
    <mergeCell ref="A445:F445"/>
    <mergeCell ref="A446:F446"/>
    <mergeCell ref="A447:F447"/>
    <mergeCell ref="A448:F448"/>
    <mergeCell ref="A437:F437"/>
    <mergeCell ref="A438:F438"/>
    <mergeCell ref="A439:F439"/>
    <mergeCell ref="A440:F440"/>
    <mergeCell ref="A441:F441"/>
    <mergeCell ref="A442:F442"/>
    <mergeCell ref="A431:F431"/>
    <mergeCell ref="A432:F432"/>
    <mergeCell ref="A433:F433"/>
    <mergeCell ref="A434:F434"/>
    <mergeCell ref="A435:F435"/>
    <mergeCell ref="A436:F436"/>
    <mergeCell ref="A425:F425"/>
    <mergeCell ref="A426:F426"/>
    <mergeCell ref="A427:F427"/>
    <mergeCell ref="A428:F428"/>
    <mergeCell ref="A429:F429"/>
    <mergeCell ref="A430:F430"/>
    <mergeCell ref="A419:F419"/>
    <mergeCell ref="A420:F420"/>
    <mergeCell ref="A421:F421"/>
    <mergeCell ref="A422:F422"/>
    <mergeCell ref="A423:F423"/>
    <mergeCell ref="A424:F424"/>
    <mergeCell ref="A413:F413"/>
    <mergeCell ref="A414:F414"/>
    <mergeCell ref="A415:F415"/>
    <mergeCell ref="A416:F416"/>
    <mergeCell ref="A417:F417"/>
    <mergeCell ref="A418:F418"/>
    <mergeCell ref="A407:F407"/>
    <mergeCell ref="A408:F408"/>
    <mergeCell ref="A409:F409"/>
    <mergeCell ref="A410:F410"/>
    <mergeCell ref="A411:F411"/>
    <mergeCell ref="A412:F412"/>
    <mergeCell ref="A401:F401"/>
    <mergeCell ref="A402:F402"/>
    <mergeCell ref="A403:F403"/>
    <mergeCell ref="A404:F404"/>
    <mergeCell ref="A405:F405"/>
    <mergeCell ref="A406:F406"/>
    <mergeCell ref="A393:F393"/>
    <mergeCell ref="A394:F394"/>
    <mergeCell ref="A397:F397"/>
    <mergeCell ref="A398:F398"/>
    <mergeCell ref="A399:F399"/>
    <mergeCell ref="A400:F400"/>
    <mergeCell ref="A387:F387"/>
    <mergeCell ref="A388:F388"/>
    <mergeCell ref="A389:F389"/>
    <mergeCell ref="A390:F390"/>
    <mergeCell ref="A391:F391"/>
    <mergeCell ref="A392:F392"/>
    <mergeCell ref="A381:F381"/>
    <mergeCell ref="A382:F382"/>
    <mergeCell ref="A383:F383"/>
    <mergeCell ref="A384:F384"/>
    <mergeCell ref="A385:F385"/>
    <mergeCell ref="A386:F386"/>
    <mergeCell ref="A375:F375"/>
    <mergeCell ref="A376:F376"/>
    <mergeCell ref="A377:F377"/>
    <mergeCell ref="A378:F378"/>
    <mergeCell ref="A379:F379"/>
    <mergeCell ref="A380:F380"/>
    <mergeCell ref="A369:F369"/>
    <mergeCell ref="A370:F370"/>
    <mergeCell ref="A371:F371"/>
    <mergeCell ref="A372:F372"/>
    <mergeCell ref="A373:F373"/>
    <mergeCell ref="A374:F374"/>
    <mergeCell ref="A363:F363"/>
    <mergeCell ref="A364:F364"/>
    <mergeCell ref="A365:F365"/>
    <mergeCell ref="A366:F366"/>
    <mergeCell ref="A367:F367"/>
    <mergeCell ref="A368:F368"/>
    <mergeCell ref="A357:F357"/>
    <mergeCell ref="A358:F358"/>
    <mergeCell ref="A359:F359"/>
    <mergeCell ref="A360:F360"/>
    <mergeCell ref="A361:F361"/>
    <mergeCell ref="A362:F362"/>
    <mergeCell ref="A351:F351"/>
    <mergeCell ref="A352:F352"/>
    <mergeCell ref="A353:F353"/>
    <mergeCell ref="A354:F354"/>
    <mergeCell ref="A355:F355"/>
    <mergeCell ref="A356:F356"/>
    <mergeCell ref="A345:F345"/>
    <mergeCell ref="A346:F346"/>
    <mergeCell ref="A347:F347"/>
    <mergeCell ref="A348:F348"/>
    <mergeCell ref="A349:F349"/>
    <mergeCell ref="A350:F350"/>
    <mergeCell ref="A339:F339"/>
    <mergeCell ref="A340:F340"/>
    <mergeCell ref="A341:F341"/>
    <mergeCell ref="A342:F342"/>
    <mergeCell ref="A343:F343"/>
    <mergeCell ref="A344:F344"/>
    <mergeCell ref="A333:F333"/>
    <mergeCell ref="A334:F334"/>
    <mergeCell ref="A335:F335"/>
    <mergeCell ref="A336:F336"/>
    <mergeCell ref="A337:F337"/>
    <mergeCell ref="A338:F338"/>
    <mergeCell ref="A327:F327"/>
    <mergeCell ref="A328:F328"/>
    <mergeCell ref="A329:F329"/>
    <mergeCell ref="A330:F330"/>
    <mergeCell ref="A331:F331"/>
    <mergeCell ref="A332:F332"/>
    <mergeCell ref="A321:F321"/>
    <mergeCell ref="A322:F322"/>
    <mergeCell ref="A323:F323"/>
    <mergeCell ref="A324:F324"/>
    <mergeCell ref="A325:F325"/>
    <mergeCell ref="A326:F326"/>
    <mergeCell ref="A315:F315"/>
    <mergeCell ref="A316:F316"/>
    <mergeCell ref="A317:F317"/>
    <mergeCell ref="A318:F318"/>
    <mergeCell ref="A319:F319"/>
    <mergeCell ref="A320:F320"/>
    <mergeCell ref="A309:F309"/>
    <mergeCell ref="A310:F310"/>
    <mergeCell ref="A311:F311"/>
    <mergeCell ref="A312:F312"/>
    <mergeCell ref="A313:F313"/>
    <mergeCell ref="A314:F314"/>
    <mergeCell ref="A303:F303"/>
    <mergeCell ref="A304:F304"/>
    <mergeCell ref="A305:F305"/>
    <mergeCell ref="A306:F306"/>
    <mergeCell ref="A307:F307"/>
    <mergeCell ref="A308:F308"/>
    <mergeCell ref="A297:F297"/>
    <mergeCell ref="A298:F298"/>
    <mergeCell ref="A299:F299"/>
    <mergeCell ref="A300:F300"/>
    <mergeCell ref="A301:F301"/>
    <mergeCell ref="A302:F302"/>
    <mergeCell ref="A291:F291"/>
    <mergeCell ref="A292:F292"/>
    <mergeCell ref="A293:F293"/>
    <mergeCell ref="A294:F294"/>
    <mergeCell ref="A295:F295"/>
    <mergeCell ref="A296:F296"/>
    <mergeCell ref="A285:F285"/>
    <mergeCell ref="A286:F286"/>
    <mergeCell ref="A287:F287"/>
    <mergeCell ref="A288:F288"/>
    <mergeCell ref="A289:F289"/>
    <mergeCell ref="A290:F290"/>
    <mergeCell ref="A279:F279"/>
    <mergeCell ref="A280:F280"/>
    <mergeCell ref="A281:F281"/>
    <mergeCell ref="A282:F282"/>
    <mergeCell ref="A283:F283"/>
    <mergeCell ref="A284:F284"/>
    <mergeCell ref="A271:F271"/>
    <mergeCell ref="A272:F272"/>
    <mergeCell ref="A273:F273"/>
    <mergeCell ref="A276:F276"/>
    <mergeCell ref="A277:F277"/>
    <mergeCell ref="A278:F278"/>
    <mergeCell ref="A265:F265"/>
    <mergeCell ref="A266:F266"/>
    <mergeCell ref="A267:F267"/>
    <mergeCell ref="A268:F268"/>
    <mergeCell ref="A269:F269"/>
    <mergeCell ref="A270:F270"/>
    <mergeCell ref="A259:F259"/>
    <mergeCell ref="A260:F260"/>
    <mergeCell ref="A261:F261"/>
    <mergeCell ref="A262:F262"/>
    <mergeCell ref="A263:F263"/>
    <mergeCell ref="A264:F264"/>
    <mergeCell ref="A253:F253"/>
    <mergeCell ref="A254:F254"/>
    <mergeCell ref="A255:F255"/>
    <mergeCell ref="A256:F256"/>
    <mergeCell ref="A257:F257"/>
    <mergeCell ref="A258:F258"/>
    <mergeCell ref="A247:F247"/>
    <mergeCell ref="A248:F248"/>
    <mergeCell ref="A249:F249"/>
    <mergeCell ref="A250:F250"/>
    <mergeCell ref="A251:F251"/>
    <mergeCell ref="A252:F252"/>
    <mergeCell ref="A241:F241"/>
    <mergeCell ref="A242:F242"/>
    <mergeCell ref="A243:F243"/>
    <mergeCell ref="A244:F244"/>
    <mergeCell ref="A245:F245"/>
    <mergeCell ref="A246:F246"/>
    <mergeCell ref="A235:F235"/>
    <mergeCell ref="A236:F236"/>
    <mergeCell ref="A237:F237"/>
    <mergeCell ref="A238:F238"/>
    <mergeCell ref="A239:F239"/>
    <mergeCell ref="A240:F240"/>
    <mergeCell ref="A229:F229"/>
    <mergeCell ref="A230:F230"/>
    <mergeCell ref="A231:F231"/>
    <mergeCell ref="A232:F232"/>
    <mergeCell ref="A233:F233"/>
    <mergeCell ref="A234:F234"/>
    <mergeCell ref="A223:F223"/>
    <mergeCell ref="A224:F224"/>
    <mergeCell ref="A225:F225"/>
    <mergeCell ref="A226:F226"/>
    <mergeCell ref="A227:F227"/>
    <mergeCell ref="A228:F228"/>
    <mergeCell ref="A217:F217"/>
    <mergeCell ref="A218:F218"/>
    <mergeCell ref="A219:F219"/>
    <mergeCell ref="A220:F220"/>
    <mergeCell ref="A221:F221"/>
    <mergeCell ref="A222:F222"/>
    <mergeCell ref="A211:F211"/>
    <mergeCell ref="A212:F212"/>
    <mergeCell ref="A213:F213"/>
    <mergeCell ref="A214:F214"/>
    <mergeCell ref="A215:F215"/>
    <mergeCell ref="A216:F216"/>
    <mergeCell ref="A205:F205"/>
    <mergeCell ref="A206:F206"/>
    <mergeCell ref="A207:F207"/>
    <mergeCell ref="A208:F208"/>
    <mergeCell ref="A209:F209"/>
    <mergeCell ref="A210:F210"/>
    <mergeCell ref="A199:F199"/>
    <mergeCell ref="A200:F200"/>
    <mergeCell ref="A201:F201"/>
    <mergeCell ref="A202:F202"/>
    <mergeCell ref="A203:F203"/>
    <mergeCell ref="A204:F204"/>
    <mergeCell ref="A193:F193"/>
    <mergeCell ref="A194:F194"/>
    <mergeCell ref="A195:F195"/>
    <mergeCell ref="A196:F196"/>
    <mergeCell ref="A197:F197"/>
    <mergeCell ref="A198:F198"/>
    <mergeCell ref="A187:F187"/>
    <mergeCell ref="A188:F188"/>
    <mergeCell ref="A189:F189"/>
    <mergeCell ref="A190:F190"/>
    <mergeCell ref="A191:F191"/>
    <mergeCell ref="A192:F192"/>
    <mergeCell ref="A181:F181"/>
    <mergeCell ref="A182:F182"/>
    <mergeCell ref="A183:F183"/>
    <mergeCell ref="A184:F184"/>
    <mergeCell ref="A185:F185"/>
    <mergeCell ref="A186:F186"/>
    <mergeCell ref="A175:F175"/>
    <mergeCell ref="A176:F176"/>
    <mergeCell ref="A177:F177"/>
    <mergeCell ref="A178:F178"/>
    <mergeCell ref="A179:F179"/>
    <mergeCell ref="A180:F180"/>
    <mergeCell ref="A167:F167"/>
    <mergeCell ref="A168:F168"/>
    <mergeCell ref="A169:F169"/>
    <mergeCell ref="A170:F170"/>
    <mergeCell ref="A171:F171"/>
    <mergeCell ref="A172:F172"/>
    <mergeCell ref="A161:F161"/>
    <mergeCell ref="A162:F162"/>
    <mergeCell ref="A163:F163"/>
    <mergeCell ref="A164:F164"/>
    <mergeCell ref="A165:F165"/>
    <mergeCell ref="A166:F166"/>
    <mergeCell ref="A155:F155"/>
    <mergeCell ref="A156:F156"/>
    <mergeCell ref="A157:F157"/>
    <mergeCell ref="A158:F158"/>
    <mergeCell ref="A159:F159"/>
    <mergeCell ref="A160:F160"/>
    <mergeCell ref="A149:F149"/>
    <mergeCell ref="A150:F150"/>
    <mergeCell ref="A151:F151"/>
    <mergeCell ref="A152:F152"/>
    <mergeCell ref="A153:F153"/>
    <mergeCell ref="A154:F154"/>
    <mergeCell ref="A143:F143"/>
    <mergeCell ref="A144:F144"/>
    <mergeCell ref="A145:F145"/>
    <mergeCell ref="A146:F146"/>
    <mergeCell ref="A147:F147"/>
    <mergeCell ref="A148:F148"/>
    <mergeCell ref="A137:F137"/>
    <mergeCell ref="A138:F138"/>
    <mergeCell ref="A139:F139"/>
    <mergeCell ref="A140:F140"/>
    <mergeCell ref="A141:F141"/>
    <mergeCell ref="A142:F142"/>
    <mergeCell ref="A131:F131"/>
    <mergeCell ref="A132:F132"/>
    <mergeCell ref="A133:F133"/>
    <mergeCell ref="A134:F134"/>
    <mergeCell ref="A135:F135"/>
    <mergeCell ref="A136:F136"/>
    <mergeCell ref="A123:F123"/>
    <mergeCell ref="A124:F124"/>
    <mergeCell ref="A125:F125"/>
    <mergeCell ref="A126:F126"/>
    <mergeCell ref="A127:F127"/>
    <mergeCell ref="A130:F130"/>
    <mergeCell ref="A117:F117"/>
    <mergeCell ref="A118:F118"/>
    <mergeCell ref="A119:F119"/>
    <mergeCell ref="A120:F120"/>
    <mergeCell ref="A121:F121"/>
    <mergeCell ref="A122:F122"/>
    <mergeCell ref="A111:F111"/>
    <mergeCell ref="A112:F112"/>
    <mergeCell ref="A113:F113"/>
    <mergeCell ref="A114:F114"/>
    <mergeCell ref="A115:F115"/>
    <mergeCell ref="A116:F116"/>
    <mergeCell ref="A105:F105"/>
    <mergeCell ref="A106:F106"/>
    <mergeCell ref="A107:F107"/>
    <mergeCell ref="A108:F108"/>
    <mergeCell ref="A109:F109"/>
    <mergeCell ref="A110:F110"/>
    <mergeCell ref="A99:F99"/>
    <mergeCell ref="A100:F100"/>
    <mergeCell ref="A101:F101"/>
    <mergeCell ref="A102:F102"/>
    <mergeCell ref="A103:F103"/>
    <mergeCell ref="A104:F104"/>
    <mergeCell ref="A93:F93"/>
    <mergeCell ref="A94:F94"/>
    <mergeCell ref="A95:F95"/>
    <mergeCell ref="A96:F96"/>
    <mergeCell ref="A97:F97"/>
    <mergeCell ref="A98:F98"/>
    <mergeCell ref="A87:F87"/>
    <mergeCell ref="A88:F88"/>
    <mergeCell ref="A89:F89"/>
    <mergeCell ref="A90:F90"/>
    <mergeCell ref="A91:F91"/>
    <mergeCell ref="A92:F92"/>
    <mergeCell ref="A79:F79"/>
    <mergeCell ref="A80:F80"/>
    <mergeCell ref="A81:F81"/>
    <mergeCell ref="A82:F82"/>
    <mergeCell ref="A83:F83"/>
    <mergeCell ref="A86:F86"/>
    <mergeCell ref="A73:F73"/>
    <mergeCell ref="A74:F74"/>
    <mergeCell ref="A75:F75"/>
    <mergeCell ref="A76:F76"/>
    <mergeCell ref="A77:F77"/>
    <mergeCell ref="A78:F78"/>
    <mergeCell ref="A67:F67"/>
    <mergeCell ref="A68:F68"/>
    <mergeCell ref="A69:F69"/>
    <mergeCell ref="A70:F70"/>
    <mergeCell ref="A71:F71"/>
    <mergeCell ref="A72:F72"/>
    <mergeCell ref="A61:F61"/>
    <mergeCell ref="A62:F62"/>
    <mergeCell ref="A63:F63"/>
    <mergeCell ref="A64:F64"/>
    <mergeCell ref="A65:F65"/>
    <mergeCell ref="A66:F66"/>
    <mergeCell ref="A55:F55"/>
    <mergeCell ref="A56:F56"/>
    <mergeCell ref="A57:F57"/>
    <mergeCell ref="A58:F58"/>
    <mergeCell ref="A59:F59"/>
    <mergeCell ref="A60:F60"/>
    <mergeCell ref="A49:F49"/>
    <mergeCell ref="A50:F50"/>
    <mergeCell ref="A51:F51"/>
    <mergeCell ref="A52:F52"/>
    <mergeCell ref="A53:F53"/>
    <mergeCell ref="A54:F54"/>
    <mergeCell ref="A43:F43"/>
    <mergeCell ref="A44:F44"/>
    <mergeCell ref="A45:F45"/>
    <mergeCell ref="A46:F46"/>
    <mergeCell ref="A47:F47"/>
    <mergeCell ref="A48:F48"/>
    <mergeCell ref="A37:F37"/>
    <mergeCell ref="A38:F38"/>
    <mergeCell ref="A39:F39"/>
    <mergeCell ref="A40:F40"/>
    <mergeCell ref="A41:F41"/>
    <mergeCell ref="A42:F42"/>
    <mergeCell ref="A31:F31"/>
    <mergeCell ref="A32:F32"/>
    <mergeCell ref="A33:F33"/>
    <mergeCell ref="A34:F34"/>
    <mergeCell ref="A35:F35"/>
    <mergeCell ref="A36:F36"/>
    <mergeCell ref="A25:F25"/>
    <mergeCell ref="A26:F26"/>
    <mergeCell ref="A27:F27"/>
    <mergeCell ref="A28:F28"/>
    <mergeCell ref="A29:F29"/>
    <mergeCell ref="A30:F30"/>
    <mergeCell ref="A19:F19"/>
    <mergeCell ref="A20:F20"/>
    <mergeCell ref="A21:F21"/>
    <mergeCell ref="A22:F22"/>
    <mergeCell ref="A23:F23"/>
    <mergeCell ref="A24:F24"/>
    <mergeCell ref="A16:F16"/>
    <mergeCell ref="A17:F17"/>
    <mergeCell ref="A18:F18"/>
    <mergeCell ref="A7:F7"/>
    <mergeCell ref="A8:F8"/>
    <mergeCell ref="A9:F9"/>
    <mergeCell ref="A10:F10"/>
    <mergeCell ref="A11:F11"/>
    <mergeCell ref="A12:F12"/>
    <mergeCell ref="A1:F1"/>
    <mergeCell ref="A2:F2"/>
    <mergeCell ref="A3:F3"/>
    <mergeCell ref="A4:F4"/>
    <mergeCell ref="A5:F5"/>
    <mergeCell ref="A6:F6"/>
    <mergeCell ref="A13:F13"/>
    <mergeCell ref="A14:F14"/>
    <mergeCell ref="A15:F15"/>
  </mergeCells>
  <hyperlinks>
    <hyperlink ref="B719" location="'Справка'!A703" display="Подробнее: общие правила заполнения Main/Extra и формирования сечения." xr:uid="{84165D43-6418-46EC-B0BA-D71097D2E8A4}"/>
    <hyperlink ref="B726" location="'Справка'!A703" display="Подробнее: общие правила заполнения Main/Extra и формирования сечения." xr:uid="{B9D21C0C-09F3-439E-A03B-159D372318A1}"/>
    <hyperlink ref="B733" location="'Справка'!A703" display="Подробнее: общие правила заполнения Main/Extra и формирования сечения." xr:uid="{98F9DEBE-F204-47D6-BDDB-78F503E0DE8B}"/>
    <hyperlink ref="B741" location="'Справка'!A703" display="Подробнее: общие правила заполнения Main/Extra и формирования сечения." xr:uid="{B216DFFF-CA0C-4966-934D-13F30B513491}"/>
  </hyperlinks>
  <pageMargins left="0.7" right="0.7" top="0.75" bottom="0.75" header="0.3" footer="0.3"/>
  <pageSetup paperSize="9" orientation="portrait" r:id="rId1"/>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FD5AA2-FC69-4160-A685-E2899A43EC66}">
  <sheetPr codeName="Лист4"/>
  <dimension ref="A1:AJ60"/>
  <sheetViews>
    <sheetView workbookViewId="0"/>
  </sheetViews>
  <sheetFormatPr defaultRowHeight="15" customHeight="1" x14ac:dyDescent="0.25"/>
  <cols>
    <col min="1" max="36" width="4.42578125" customWidth="1"/>
  </cols>
  <sheetData>
    <row r="1" spans="1:36" ht="24" customHeight="1" x14ac:dyDescent="0.25">
      <c r="A1" s="2"/>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row>
    <row r="2" spans="1:36" ht="24" customHeight="1" x14ac:dyDescent="0.25">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
      <c r="AJ2" s="2"/>
    </row>
    <row r="3" spans="1:36" ht="14.1" customHeight="1" x14ac:dyDescent="0.25">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J3" s="2"/>
    </row>
    <row r="4" spans="1:36" ht="14.1" customHeight="1" x14ac:dyDescent="0.25">
      <c r="A4" s="2"/>
      <c r="B4" s="2"/>
      <c r="C4" s="2"/>
      <c r="D4" s="2"/>
      <c r="E4" s="2"/>
      <c r="F4" s="2"/>
      <c r="G4" s="2"/>
      <c r="H4" s="2"/>
      <c r="I4" s="2"/>
      <c r="J4" s="2"/>
      <c r="K4" s="2"/>
      <c r="L4" s="2"/>
      <c r="M4" s="2"/>
      <c r="N4" s="2"/>
      <c r="O4" s="2"/>
      <c r="P4" s="2"/>
      <c r="Q4" s="2"/>
      <c r="R4" s="2"/>
      <c r="S4" s="2"/>
      <c r="T4" s="2"/>
      <c r="U4" s="2"/>
      <c r="V4" s="2"/>
      <c r="W4" s="2"/>
      <c r="X4" s="2"/>
      <c r="Y4" s="2"/>
      <c r="Z4" s="2"/>
      <c r="AA4" s="2"/>
      <c r="AB4" s="2"/>
      <c r="AC4" s="2"/>
      <c r="AD4" s="2"/>
      <c r="AE4" s="2"/>
      <c r="AF4" s="2"/>
      <c r="AG4" s="2"/>
      <c r="AH4" s="2"/>
      <c r="AI4" s="2"/>
      <c r="AJ4" s="2"/>
    </row>
    <row r="5" spans="1:36" ht="14.1" customHeight="1" x14ac:dyDescent="0.25">
      <c r="A5" s="2"/>
      <c r="B5" s="2"/>
      <c r="C5" s="2"/>
      <c r="D5" s="2"/>
      <c r="E5" s="2"/>
      <c r="F5" s="2"/>
      <c r="G5" s="2"/>
      <c r="H5" s="2"/>
      <c r="I5" s="2"/>
      <c r="J5" s="2"/>
      <c r="K5" s="2"/>
      <c r="L5" s="2"/>
      <c r="M5" s="2"/>
      <c r="N5" s="2"/>
      <c r="O5" s="2"/>
      <c r="P5" s="2"/>
      <c r="Q5" s="2"/>
      <c r="R5" s="2"/>
      <c r="S5" s="2"/>
      <c r="T5" s="2"/>
      <c r="U5" s="2"/>
      <c r="V5" s="2"/>
      <c r="W5" s="2"/>
      <c r="X5" s="2"/>
      <c r="Y5" s="2"/>
      <c r="Z5" s="2"/>
      <c r="AA5" s="2"/>
      <c r="AB5" s="2"/>
      <c r="AC5" s="2"/>
      <c r="AD5" s="2"/>
      <c r="AE5" s="2"/>
      <c r="AF5" s="2"/>
      <c r="AG5" s="2"/>
      <c r="AH5" s="2"/>
      <c r="AI5" s="2"/>
      <c r="AJ5" s="2"/>
    </row>
    <row r="6" spans="1:36" ht="14.1" customHeight="1" x14ac:dyDescent="0.25">
      <c r="A6" s="2"/>
      <c r="B6" s="2"/>
      <c r="C6" s="2"/>
      <c r="D6" s="2"/>
      <c r="E6" s="2"/>
      <c r="F6" s="2"/>
      <c r="G6" s="2"/>
      <c r="H6" s="2"/>
      <c r="I6" s="2"/>
      <c r="J6" s="2"/>
      <c r="K6" s="2"/>
      <c r="L6" s="2"/>
      <c r="M6" s="2"/>
      <c r="N6" s="2"/>
      <c r="O6" s="2"/>
      <c r="P6" s="2"/>
      <c r="Q6" s="2"/>
      <c r="R6" s="2"/>
      <c r="S6" s="2"/>
      <c r="T6" s="2"/>
      <c r="U6" s="2"/>
      <c r="V6" s="2"/>
      <c r="W6" s="2"/>
      <c r="X6" s="2"/>
      <c r="Y6" s="2"/>
      <c r="Z6" s="2"/>
      <c r="AA6" s="2"/>
      <c r="AB6" s="2"/>
      <c r="AC6" s="2"/>
      <c r="AD6" s="2"/>
      <c r="AE6" s="2"/>
      <c r="AF6" s="2"/>
      <c r="AG6" s="2"/>
      <c r="AH6" s="2"/>
      <c r="AI6" s="2"/>
      <c r="AJ6" s="2"/>
    </row>
    <row r="7" spans="1:36" ht="14.1" customHeight="1" x14ac:dyDescent="0.25">
      <c r="A7" s="2"/>
      <c r="B7" s="2"/>
      <c r="C7" s="2"/>
      <c r="D7" s="2"/>
      <c r="E7" s="2"/>
      <c r="F7" s="2"/>
      <c r="G7" s="2"/>
      <c r="H7" s="2"/>
      <c r="I7" s="2"/>
      <c r="J7" s="2"/>
      <c r="K7" s="2"/>
      <c r="L7" s="2"/>
      <c r="M7" s="2"/>
      <c r="N7" s="2"/>
      <c r="O7" s="2"/>
      <c r="P7" s="2"/>
      <c r="Q7" s="2"/>
      <c r="R7" s="2"/>
      <c r="S7" s="2"/>
      <c r="T7" s="2"/>
      <c r="U7" s="2"/>
      <c r="V7" s="2"/>
      <c r="W7" s="2"/>
      <c r="X7" s="2"/>
      <c r="Y7" s="2"/>
      <c r="Z7" s="2"/>
      <c r="AA7" s="2"/>
      <c r="AB7" s="2"/>
      <c r="AC7" s="2"/>
      <c r="AD7" s="2"/>
      <c r="AE7" s="2"/>
      <c r="AF7" s="2"/>
      <c r="AG7" s="2"/>
      <c r="AH7" s="2"/>
      <c r="AI7" s="2"/>
      <c r="AJ7" s="2"/>
    </row>
    <row r="8" spans="1:36" ht="14.1" customHeight="1" x14ac:dyDescent="0.25">
      <c r="A8" s="2"/>
      <c r="B8" s="2"/>
      <c r="C8" s="2"/>
      <c r="D8" s="2"/>
      <c r="E8" s="2"/>
      <c r="F8" s="2"/>
      <c r="G8" s="2"/>
      <c r="H8" s="2"/>
      <c r="I8" s="2"/>
      <c r="J8" s="2"/>
      <c r="K8" s="2"/>
      <c r="L8" s="2"/>
      <c r="M8" s="2"/>
      <c r="N8" s="2"/>
      <c r="O8" s="2"/>
      <c r="P8" s="2"/>
      <c r="Q8" s="2"/>
      <c r="R8" s="2"/>
      <c r="S8" s="2"/>
      <c r="T8" s="2"/>
      <c r="U8" s="2"/>
      <c r="V8" s="2"/>
      <c r="W8" s="2"/>
      <c r="X8" s="2"/>
      <c r="Y8" s="2"/>
      <c r="Z8" s="2"/>
      <c r="AA8" s="2"/>
      <c r="AB8" s="2"/>
      <c r="AC8" s="2"/>
      <c r="AD8" s="2"/>
      <c r="AE8" s="2"/>
      <c r="AF8" s="2"/>
      <c r="AG8" s="2"/>
      <c r="AH8" s="2"/>
      <c r="AI8" s="2"/>
      <c r="AJ8" s="2"/>
    </row>
    <row r="9" spans="1:36" ht="14.1" customHeight="1" x14ac:dyDescent="0.25">
      <c r="A9" s="2"/>
      <c r="B9" s="2"/>
      <c r="C9" s="2"/>
      <c r="D9" s="2"/>
      <c r="E9" s="2"/>
      <c r="F9" s="2"/>
      <c r="G9" s="2"/>
      <c r="H9" s="2"/>
      <c r="I9" s="2"/>
      <c r="J9" s="2"/>
      <c r="K9" s="2"/>
      <c r="L9" s="2"/>
      <c r="M9" s="2"/>
      <c r="N9" s="2"/>
      <c r="O9" s="2"/>
      <c r="P9" s="2"/>
      <c r="Q9" s="2"/>
      <c r="R9" s="2"/>
      <c r="S9" s="2"/>
      <c r="T9" s="2"/>
      <c r="U9" s="2"/>
      <c r="V9" s="2"/>
      <c r="W9" s="2"/>
      <c r="X9" s="2"/>
      <c r="Y9" s="2"/>
      <c r="Z9" s="2"/>
      <c r="AA9" s="2"/>
      <c r="AB9" s="2"/>
      <c r="AC9" s="2"/>
      <c r="AD9" s="2"/>
      <c r="AE9" s="2"/>
      <c r="AF9" s="2"/>
      <c r="AG9" s="2"/>
      <c r="AH9" s="2"/>
      <c r="AI9" s="2"/>
      <c r="AJ9" s="2"/>
    </row>
    <row r="10" spans="1:36" ht="14.1" customHeight="1" x14ac:dyDescent="0.25">
      <c r="A10" s="2"/>
      <c r="B10" s="2"/>
      <c r="C10" s="2"/>
      <c r="D10" s="2"/>
      <c r="E10" s="2"/>
      <c r="F10" s="2"/>
      <c r="G10" s="2"/>
      <c r="H10" s="2"/>
      <c r="I10" s="2"/>
      <c r="J10" s="2"/>
      <c r="K10" s="2"/>
      <c r="L10" s="2"/>
      <c r="M10" s="2"/>
      <c r="N10" s="2"/>
      <c r="O10" s="2"/>
      <c r="P10" s="2"/>
      <c r="Q10" s="2"/>
      <c r="R10" s="2"/>
      <c r="S10" s="2"/>
      <c r="T10" s="2"/>
      <c r="U10" s="2"/>
      <c r="V10" s="2"/>
      <c r="W10" s="2"/>
      <c r="X10" s="2"/>
      <c r="Y10" s="2"/>
      <c r="Z10" s="2"/>
      <c r="AA10" s="2"/>
      <c r="AB10" s="2"/>
      <c r="AC10" s="2"/>
      <c r="AD10" s="2"/>
      <c r="AE10" s="2"/>
      <c r="AF10" s="2"/>
      <c r="AG10" s="2"/>
      <c r="AH10" s="2"/>
      <c r="AI10" s="2"/>
      <c r="AJ10" s="2"/>
    </row>
    <row r="11" spans="1:36" ht="14.1" customHeight="1" x14ac:dyDescent="0.25">
      <c r="A11" s="2"/>
      <c r="B11" s="2"/>
      <c r="C11" s="2"/>
      <c r="D11" s="2"/>
      <c r="E11" s="2"/>
      <c r="F11" s="2"/>
      <c r="G11" s="2"/>
      <c r="H11" s="2"/>
      <c r="I11" s="2"/>
      <c r="J11" s="2"/>
      <c r="K11" s="2"/>
      <c r="L11" s="2"/>
      <c r="M11" s="2"/>
      <c r="N11" s="2"/>
      <c r="O11" s="2"/>
      <c r="P11" s="2"/>
      <c r="Q11" s="2"/>
      <c r="R11" s="2"/>
      <c r="S11" s="2"/>
      <c r="T11" s="2"/>
      <c r="U11" s="2"/>
      <c r="V11" s="2"/>
      <c r="W11" s="2"/>
      <c r="X11" s="2"/>
      <c r="Y11" s="2"/>
      <c r="Z11" s="2"/>
      <c r="AA11" s="2"/>
      <c r="AB11" s="2"/>
      <c r="AC11" s="2"/>
      <c r="AD11" s="2"/>
      <c r="AE11" s="2"/>
      <c r="AF11" s="2"/>
      <c r="AG11" s="2"/>
      <c r="AH11" s="2"/>
      <c r="AI11" s="2"/>
      <c r="AJ11" s="2"/>
    </row>
    <row r="12" spans="1:36" ht="14.1" customHeight="1" x14ac:dyDescent="0.25">
      <c r="A12" s="2"/>
      <c r="B12" s="2"/>
      <c r="C12" s="2"/>
      <c r="D12" s="2"/>
      <c r="E12" s="2"/>
      <c r="F12" s="2"/>
      <c r="G12" s="2"/>
      <c r="H12" s="2"/>
      <c r="I12" s="2"/>
      <c r="J12" s="2"/>
      <c r="K12" s="2"/>
      <c r="L12" s="2"/>
      <c r="M12" s="2"/>
      <c r="N12" s="2"/>
      <c r="O12" s="2"/>
      <c r="P12" s="2"/>
      <c r="Q12" s="2"/>
      <c r="R12" s="2"/>
      <c r="S12" s="2"/>
      <c r="T12" s="2"/>
      <c r="U12" s="2"/>
      <c r="V12" s="2"/>
      <c r="W12" s="2"/>
      <c r="X12" s="2"/>
      <c r="Y12" s="2"/>
      <c r="Z12" s="2"/>
      <c r="AA12" s="2"/>
      <c r="AB12" s="2"/>
      <c r="AC12" s="2"/>
      <c r="AD12" s="2"/>
      <c r="AE12" s="2"/>
      <c r="AF12" s="2"/>
      <c r="AG12" s="2"/>
      <c r="AH12" s="2"/>
      <c r="AI12" s="2"/>
      <c r="AJ12" s="2"/>
    </row>
    <row r="13" spans="1:36" ht="14.1" customHeight="1" x14ac:dyDescent="0.25">
      <c r="A13" s="2"/>
      <c r="B13" s="2"/>
      <c r="C13" s="2"/>
      <c r="D13" s="2"/>
      <c r="E13" s="2"/>
      <c r="F13" s="2"/>
      <c r="G13" s="2"/>
      <c r="H13" s="2"/>
      <c r="I13" s="2"/>
      <c r="J13" s="2"/>
      <c r="K13" s="2"/>
      <c r="L13" s="2"/>
      <c r="M13" s="2"/>
      <c r="N13" s="2"/>
      <c r="O13" s="2"/>
      <c r="P13" s="2"/>
      <c r="Q13" s="2"/>
      <c r="R13" s="2"/>
      <c r="S13" s="2"/>
      <c r="T13" s="2"/>
      <c r="U13" s="2"/>
      <c r="V13" s="2"/>
      <c r="W13" s="2"/>
      <c r="X13" s="2"/>
      <c r="Y13" s="2"/>
      <c r="Z13" s="2"/>
      <c r="AA13" s="2"/>
      <c r="AB13" s="2"/>
      <c r="AC13" s="2"/>
      <c r="AD13" s="2"/>
      <c r="AE13" s="2"/>
      <c r="AF13" s="2"/>
      <c r="AG13" s="2"/>
      <c r="AH13" s="2"/>
      <c r="AI13" s="2"/>
      <c r="AJ13" s="2"/>
    </row>
    <row r="14" spans="1:36" ht="14.1" customHeight="1" x14ac:dyDescent="0.25">
      <c r="A14" s="2"/>
      <c r="B14" s="2"/>
      <c r="C14" s="2"/>
      <c r="D14" s="2"/>
      <c r="E14" s="2"/>
      <c r="F14" s="2"/>
      <c r="G14" s="2"/>
      <c r="H14" s="2"/>
      <c r="I14" s="2"/>
      <c r="J14" s="2"/>
      <c r="K14" s="2"/>
      <c r="L14" s="2"/>
      <c r="M14" s="2"/>
      <c r="N14" s="2"/>
      <c r="O14" s="2"/>
      <c r="P14" s="2"/>
      <c r="Q14" s="2"/>
      <c r="R14" s="2"/>
      <c r="S14" s="2"/>
      <c r="T14" s="2"/>
      <c r="U14" s="2"/>
      <c r="V14" s="2"/>
      <c r="W14" s="2"/>
      <c r="X14" s="2"/>
      <c r="Y14" s="2"/>
      <c r="Z14" s="2"/>
      <c r="AA14" s="2"/>
      <c r="AB14" s="2"/>
      <c r="AC14" s="2"/>
      <c r="AD14" s="2"/>
      <c r="AE14" s="2"/>
      <c r="AF14" s="2"/>
      <c r="AG14" s="2"/>
      <c r="AH14" s="2"/>
      <c r="AI14" s="2"/>
      <c r="AJ14" s="2"/>
    </row>
    <row r="15" spans="1:36" ht="14.1" customHeight="1" x14ac:dyDescent="0.25">
      <c r="A15" s="2"/>
      <c r="B15" s="2"/>
      <c r="C15" s="2"/>
      <c r="D15" s="2"/>
      <c r="E15" s="2"/>
      <c r="F15" s="2"/>
      <c r="G15" s="2"/>
      <c r="H15" s="2"/>
      <c r="I15" s="2"/>
      <c r="J15" s="2"/>
      <c r="K15" s="2"/>
      <c r="L15" s="2"/>
      <c r="M15" s="2"/>
      <c r="N15" s="2"/>
      <c r="O15" s="2"/>
      <c r="P15" s="2"/>
      <c r="Q15" s="2"/>
      <c r="R15" s="2"/>
      <c r="S15" s="2"/>
      <c r="T15" s="2"/>
      <c r="U15" s="2"/>
      <c r="V15" s="2"/>
      <c r="W15" s="2"/>
      <c r="X15" s="2"/>
      <c r="Y15" s="2"/>
      <c r="Z15" s="2"/>
      <c r="AA15" s="2"/>
      <c r="AB15" s="2"/>
      <c r="AC15" s="2"/>
      <c r="AD15" s="2"/>
      <c r="AE15" s="2"/>
      <c r="AF15" s="2"/>
      <c r="AG15" s="2"/>
      <c r="AH15" s="2"/>
      <c r="AI15" s="2"/>
      <c r="AJ15" s="2"/>
    </row>
    <row r="16" spans="1:36" ht="14.1" customHeight="1" x14ac:dyDescent="0.25">
      <c r="A16" s="2"/>
      <c r="B16" s="2"/>
      <c r="C16" s="2"/>
      <c r="D16" s="2"/>
      <c r="E16" s="2"/>
      <c r="F16" s="2"/>
      <c r="G16" s="2"/>
      <c r="H16" s="2"/>
      <c r="I16" s="2"/>
      <c r="J16" s="2"/>
      <c r="K16" s="2"/>
      <c r="L16" s="2"/>
      <c r="M16" s="2"/>
      <c r="N16" s="2"/>
      <c r="O16" s="2"/>
      <c r="P16" s="2"/>
      <c r="Q16" s="2"/>
      <c r="R16" s="2"/>
      <c r="S16" s="2"/>
      <c r="T16" s="2"/>
      <c r="U16" s="2"/>
      <c r="V16" s="2"/>
      <c r="W16" s="2"/>
      <c r="X16" s="2"/>
      <c r="Y16" s="2"/>
      <c r="Z16" s="2"/>
      <c r="AA16" s="2"/>
      <c r="AB16" s="2"/>
      <c r="AC16" s="2"/>
      <c r="AD16" s="2"/>
      <c r="AE16" s="2"/>
      <c r="AF16" s="2"/>
      <c r="AG16" s="2"/>
      <c r="AH16" s="2"/>
      <c r="AI16" s="2"/>
      <c r="AJ16" s="2"/>
    </row>
    <row r="17" spans="1:36" ht="14.1" customHeight="1" x14ac:dyDescent="0.25">
      <c r="A17" s="2"/>
      <c r="B17" s="2"/>
      <c r="C17" s="2"/>
      <c r="D17" s="2"/>
      <c r="E17" s="2"/>
      <c r="F17" s="2"/>
      <c r="G17" s="2"/>
      <c r="H17" s="2"/>
      <c r="I17" s="2"/>
      <c r="J17" s="2"/>
      <c r="K17" s="2"/>
      <c r="L17" s="2"/>
      <c r="M17" s="2"/>
      <c r="N17" s="2"/>
      <c r="O17" s="2"/>
      <c r="P17" s="2"/>
      <c r="Q17" s="2"/>
      <c r="R17" s="2"/>
      <c r="S17" s="2"/>
      <c r="T17" s="2"/>
      <c r="U17" s="2"/>
      <c r="V17" s="2"/>
      <c r="W17" s="2"/>
      <c r="X17" s="2"/>
      <c r="Y17" s="2"/>
      <c r="Z17" s="2"/>
      <c r="AA17" s="2"/>
      <c r="AB17" s="2"/>
      <c r="AC17" s="2"/>
      <c r="AD17" s="2"/>
      <c r="AE17" s="2"/>
      <c r="AF17" s="2"/>
      <c r="AG17" s="2"/>
      <c r="AH17" s="2"/>
      <c r="AI17" s="2"/>
      <c r="AJ17" s="2"/>
    </row>
    <row r="18" spans="1:36" ht="14.1" customHeight="1" x14ac:dyDescent="0.25">
      <c r="A18" s="2"/>
      <c r="B18" s="2"/>
      <c r="C18" s="2"/>
      <c r="D18" s="2"/>
      <c r="E18" s="2"/>
      <c r="F18" s="2"/>
      <c r="G18" s="2"/>
      <c r="H18" s="2"/>
      <c r="I18" s="2"/>
      <c r="J18" s="2"/>
      <c r="K18" s="2"/>
      <c r="L18" s="2"/>
      <c r="M18" s="2"/>
      <c r="N18" s="2"/>
      <c r="O18" s="2"/>
      <c r="P18" s="2"/>
      <c r="Q18" s="2"/>
      <c r="R18" s="2"/>
      <c r="S18" s="2"/>
      <c r="T18" s="2"/>
      <c r="U18" s="2"/>
      <c r="V18" s="2"/>
      <c r="W18" s="2"/>
      <c r="X18" s="2"/>
      <c r="Y18" s="2"/>
      <c r="Z18" s="2"/>
      <c r="AA18" s="2"/>
      <c r="AB18" s="2"/>
      <c r="AC18" s="2"/>
      <c r="AD18" s="2"/>
      <c r="AE18" s="2"/>
      <c r="AF18" s="2"/>
      <c r="AG18" s="2"/>
      <c r="AH18" s="2"/>
      <c r="AI18" s="2"/>
      <c r="AJ18" s="2"/>
    </row>
    <row r="19" spans="1:36" ht="14.1" customHeight="1" x14ac:dyDescent="0.25">
      <c r="A19" s="2"/>
      <c r="B19" s="2"/>
      <c r="C19" s="2"/>
      <c r="D19" s="2"/>
      <c r="E19" s="2"/>
      <c r="F19" s="2"/>
      <c r="G19" s="2"/>
      <c r="H19" s="2"/>
      <c r="I19" s="2"/>
      <c r="J19" s="2"/>
      <c r="K19" s="2"/>
      <c r="L19" s="2"/>
      <c r="M19" s="2"/>
      <c r="N19" s="2"/>
      <c r="O19" s="2"/>
      <c r="P19" s="2"/>
      <c r="Q19" s="2"/>
      <c r="R19" s="2"/>
      <c r="S19" s="2"/>
      <c r="T19" s="2"/>
      <c r="U19" s="2"/>
      <c r="V19" s="2"/>
      <c r="W19" s="2"/>
      <c r="X19" s="2"/>
      <c r="Y19" s="2"/>
      <c r="Z19" s="2"/>
      <c r="AA19" s="2"/>
      <c r="AB19" s="2"/>
      <c r="AC19" s="2"/>
      <c r="AD19" s="2"/>
      <c r="AE19" s="2"/>
      <c r="AF19" s="2"/>
      <c r="AG19" s="2"/>
      <c r="AH19" s="2"/>
      <c r="AI19" s="2"/>
      <c r="AJ19" s="2"/>
    </row>
    <row r="20" spans="1:36" ht="14.1" customHeight="1" x14ac:dyDescent="0.25">
      <c r="A20" s="2"/>
      <c r="B20" s="2"/>
      <c r="C20" s="2"/>
      <c r="D20" s="2"/>
      <c r="E20" s="2"/>
      <c r="F20" s="2"/>
      <c r="G20" s="2"/>
      <c r="H20" s="2"/>
      <c r="I20" s="2"/>
      <c r="J20" s="2"/>
      <c r="K20" s="2"/>
      <c r="L20" s="2"/>
      <c r="M20" s="2"/>
      <c r="N20" s="2"/>
      <c r="O20" s="2"/>
      <c r="P20" s="2"/>
      <c r="Q20" s="2"/>
      <c r="R20" s="2"/>
      <c r="S20" s="2"/>
      <c r="T20" s="2"/>
      <c r="U20" s="2"/>
      <c r="V20" s="2"/>
      <c r="W20" s="2"/>
      <c r="X20" s="2"/>
      <c r="Y20" s="2"/>
      <c r="Z20" s="2"/>
      <c r="AA20" s="2"/>
      <c r="AB20" s="2"/>
      <c r="AC20" s="2"/>
      <c r="AD20" s="2"/>
      <c r="AE20" s="2"/>
      <c r="AF20" s="2"/>
      <c r="AG20" s="2"/>
      <c r="AH20" s="2"/>
      <c r="AI20" s="2"/>
      <c r="AJ20" s="2"/>
    </row>
    <row r="21" spans="1:36" ht="14.1" customHeight="1" x14ac:dyDescent="0.25">
      <c r="A21" s="2"/>
      <c r="B21" s="2"/>
      <c r="C21" s="2"/>
      <c r="D21" s="2"/>
      <c r="E21" s="2"/>
      <c r="F21" s="2"/>
      <c r="G21" s="2"/>
      <c r="H21" s="2"/>
      <c r="I21" s="2"/>
      <c r="J21" s="2"/>
      <c r="K21" s="2"/>
      <c r="L21" s="2"/>
      <c r="M21" s="2"/>
      <c r="N21" s="2"/>
      <c r="O21" s="2"/>
      <c r="P21" s="2"/>
      <c r="Q21" s="2"/>
      <c r="R21" s="2"/>
      <c r="S21" s="2"/>
      <c r="T21" s="2"/>
      <c r="U21" s="2"/>
      <c r="V21" s="2"/>
      <c r="W21" s="2"/>
      <c r="X21" s="2"/>
      <c r="Y21" s="2"/>
      <c r="Z21" s="2"/>
      <c r="AA21" s="2"/>
      <c r="AB21" s="2"/>
      <c r="AC21" s="2"/>
      <c r="AD21" s="2"/>
      <c r="AE21" s="2"/>
      <c r="AF21" s="2"/>
      <c r="AG21" s="2"/>
      <c r="AH21" s="2"/>
      <c r="AI21" s="2"/>
      <c r="AJ21" s="2"/>
    </row>
    <row r="22" spans="1:36" ht="14.1" customHeight="1" x14ac:dyDescent="0.25">
      <c r="A22" s="2"/>
      <c r="B22" s="2"/>
      <c r="C22" s="2"/>
      <c r="D22" s="2"/>
      <c r="E22" s="2"/>
      <c r="F22" s="2"/>
      <c r="G22" s="2"/>
      <c r="H22" s="2"/>
      <c r="I22" s="2"/>
      <c r="J22" s="2"/>
      <c r="K22" s="2"/>
      <c r="L22" s="2"/>
      <c r="M22" s="2"/>
      <c r="N22" s="2"/>
      <c r="O22" s="2"/>
      <c r="P22" s="2"/>
      <c r="Q22" s="2"/>
      <c r="R22" s="2"/>
      <c r="S22" s="2"/>
      <c r="T22" s="2"/>
      <c r="U22" s="2"/>
      <c r="V22" s="2"/>
      <c r="W22" s="2"/>
      <c r="X22" s="2"/>
      <c r="Y22" s="2"/>
      <c r="Z22" s="2"/>
      <c r="AA22" s="2"/>
      <c r="AB22" s="2"/>
      <c r="AC22" s="2"/>
      <c r="AD22" s="2"/>
      <c r="AE22" s="2"/>
      <c r="AF22" s="2"/>
      <c r="AG22" s="2"/>
      <c r="AH22" s="2"/>
      <c r="AI22" s="2"/>
      <c r="AJ22" s="2"/>
    </row>
    <row r="23" spans="1:36" ht="14.1" customHeight="1" x14ac:dyDescent="0.25">
      <c r="A23" s="2"/>
      <c r="B23" s="2"/>
      <c r="C23" s="2"/>
      <c r="D23" s="2"/>
      <c r="E23" s="2"/>
      <c r="F23" s="2"/>
      <c r="G23" s="2"/>
      <c r="H23" s="2"/>
      <c r="I23" s="2"/>
      <c r="J23" s="2"/>
      <c r="K23" s="2"/>
      <c r="L23" s="2"/>
      <c r="M23" s="2"/>
      <c r="N23" s="2"/>
      <c r="O23" s="2"/>
      <c r="P23" s="2"/>
      <c r="Q23" s="2"/>
      <c r="R23" s="2"/>
      <c r="S23" s="2"/>
      <c r="T23" s="2"/>
      <c r="U23" s="2"/>
      <c r="V23" s="2"/>
      <c r="W23" s="2"/>
      <c r="X23" s="2"/>
      <c r="Y23" s="2"/>
      <c r="Z23" s="2"/>
      <c r="AA23" s="2"/>
      <c r="AB23" s="2"/>
      <c r="AC23" s="2"/>
      <c r="AD23" s="2"/>
      <c r="AE23" s="2"/>
      <c r="AF23" s="2"/>
      <c r="AG23" s="2"/>
      <c r="AH23" s="2"/>
      <c r="AI23" s="2"/>
      <c r="AJ23" s="2"/>
    </row>
    <row r="24" spans="1:36" ht="14.1" customHeight="1" x14ac:dyDescent="0.25">
      <c r="A24" s="2"/>
      <c r="B24" s="2"/>
      <c r="C24" s="2"/>
      <c r="D24" s="2"/>
      <c r="E24" s="2"/>
      <c r="F24" s="2"/>
      <c r="G24" s="2"/>
      <c r="H24" s="2"/>
      <c r="I24" s="2"/>
      <c r="J24" s="2"/>
      <c r="K24" s="2"/>
      <c r="L24" s="2"/>
      <c r="M24" s="2"/>
      <c r="N24" s="2"/>
      <c r="O24" s="2"/>
      <c r="P24" s="2"/>
      <c r="Q24" s="2"/>
      <c r="R24" s="2"/>
      <c r="S24" s="2"/>
      <c r="T24" s="2"/>
      <c r="U24" s="2"/>
      <c r="V24" s="2"/>
      <c r="W24" s="2"/>
      <c r="X24" s="2"/>
      <c r="Y24" s="2"/>
      <c r="Z24" s="2"/>
      <c r="AA24" s="2"/>
      <c r="AB24" s="2"/>
      <c r="AC24" s="2"/>
      <c r="AD24" s="2"/>
      <c r="AE24" s="2"/>
      <c r="AF24" s="2"/>
      <c r="AG24" s="2"/>
      <c r="AH24" s="2"/>
      <c r="AI24" s="2"/>
      <c r="AJ24" s="2"/>
    </row>
    <row r="25" spans="1:36" ht="14.1" customHeight="1" x14ac:dyDescent="0.25">
      <c r="A25" s="2"/>
      <c r="B25" s="2"/>
      <c r="C25" s="2"/>
      <c r="D25" s="2"/>
      <c r="E25" s="2"/>
      <c r="F25" s="2"/>
      <c r="G25" s="2"/>
      <c r="H25" s="2"/>
      <c r="I25" s="2"/>
      <c r="J25" s="2"/>
      <c r="K25" s="2"/>
      <c r="L25" s="2"/>
      <c r="M25" s="2"/>
      <c r="N25" s="2"/>
      <c r="O25" s="2"/>
      <c r="P25" s="2"/>
      <c r="Q25" s="2"/>
      <c r="R25" s="2"/>
      <c r="S25" s="2"/>
      <c r="T25" s="2"/>
      <c r="U25" s="2"/>
      <c r="V25" s="2"/>
      <c r="W25" s="2"/>
      <c r="X25" s="2"/>
      <c r="Y25" s="2"/>
      <c r="Z25" s="2"/>
      <c r="AA25" s="2"/>
      <c r="AB25" s="2"/>
      <c r="AC25" s="2"/>
      <c r="AD25" s="2"/>
      <c r="AE25" s="2"/>
      <c r="AF25" s="2"/>
      <c r="AG25" s="2"/>
      <c r="AH25" s="2"/>
      <c r="AI25" s="2"/>
      <c r="AJ25" s="2"/>
    </row>
    <row r="26" spans="1:36" ht="14.1" customHeight="1" x14ac:dyDescent="0.25">
      <c r="A26" s="2"/>
      <c r="B26" s="2"/>
      <c r="C26" s="2"/>
      <c r="D26" s="2"/>
      <c r="E26" s="2"/>
      <c r="F26" s="2"/>
      <c r="G26" s="2"/>
      <c r="H26" s="2"/>
      <c r="I26" s="2"/>
      <c r="J26" s="2"/>
      <c r="K26" s="2"/>
      <c r="L26" s="2"/>
      <c r="M26" s="2"/>
      <c r="N26" s="2"/>
      <c r="O26" s="2"/>
      <c r="P26" s="2"/>
      <c r="Q26" s="2"/>
      <c r="R26" s="2"/>
      <c r="S26" s="2"/>
      <c r="T26" s="2"/>
      <c r="U26" s="2"/>
      <c r="V26" s="2"/>
      <c r="W26" s="2"/>
      <c r="X26" s="2"/>
      <c r="Y26" s="2"/>
      <c r="Z26" s="2"/>
      <c r="AA26" s="2"/>
      <c r="AB26" s="2"/>
      <c r="AC26" s="2"/>
      <c r="AD26" s="2"/>
      <c r="AE26" s="2"/>
      <c r="AF26" s="2"/>
      <c r="AG26" s="2"/>
      <c r="AH26" s="2"/>
      <c r="AI26" s="2"/>
      <c r="AJ26" s="2"/>
    </row>
    <row r="27" spans="1:36" ht="14.1" customHeight="1" x14ac:dyDescent="0.25">
      <c r="A27" s="2"/>
      <c r="B27" s="2"/>
      <c r="C27" s="2"/>
      <c r="D27" s="2"/>
      <c r="E27" s="2"/>
      <c r="F27" s="2"/>
      <c r="G27" s="2"/>
      <c r="H27" s="2"/>
      <c r="I27" s="2"/>
      <c r="J27" s="2"/>
      <c r="K27" s="2"/>
      <c r="L27" s="2"/>
      <c r="M27" s="2"/>
      <c r="N27" s="2"/>
      <c r="O27" s="2"/>
      <c r="P27" s="2"/>
      <c r="Q27" s="2"/>
      <c r="R27" s="2"/>
      <c r="S27" s="2"/>
      <c r="T27" s="2"/>
      <c r="U27" s="2"/>
      <c r="V27" s="2"/>
      <c r="W27" s="2"/>
      <c r="X27" s="2"/>
      <c r="Y27" s="2"/>
      <c r="Z27" s="2"/>
      <c r="AA27" s="2"/>
      <c r="AB27" s="2"/>
      <c r="AC27" s="2"/>
      <c r="AD27" s="2"/>
      <c r="AE27" s="2"/>
      <c r="AF27" s="2"/>
      <c r="AG27" s="2"/>
      <c r="AH27" s="2"/>
      <c r="AI27" s="2"/>
      <c r="AJ27" s="2"/>
    </row>
    <row r="28" spans="1:36" ht="14.1" customHeight="1" x14ac:dyDescent="0.25">
      <c r="A28" s="2"/>
      <c r="B28" s="2"/>
      <c r="C28" s="2"/>
      <c r="D28" s="2"/>
      <c r="E28" s="2"/>
      <c r="F28" s="2"/>
      <c r="G28" s="2"/>
      <c r="H28" s="2"/>
      <c r="I28" s="2"/>
      <c r="J28" s="2"/>
      <c r="K28" s="2"/>
      <c r="L28" s="2"/>
      <c r="M28" s="2"/>
      <c r="N28" s="2"/>
      <c r="O28" s="2"/>
      <c r="P28" s="2"/>
      <c r="Q28" s="2"/>
      <c r="R28" s="2"/>
      <c r="S28" s="2"/>
      <c r="T28" s="2"/>
      <c r="U28" s="2"/>
      <c r="V28" s="2"/>
      <c r="W28" s="2"/>
      <c r="X28" s="2"/>
      <c r="Y28" s="2"/>
      <c r="Z28" s="2"/>
      <c r="AA28" s="2"/>
      <c r="AB28" s="2"/>
      <c r="AC28" s="2"/>
      <c r="AD28" s="2"/>
      <c r="AE28" s="2"/>
      <c r="AF28" s="2"/>
      <c r="AG28" s="2"/>
      <c r="AH28" s="2"/>
      <c r="AI28" s="2"/>
      <c r="AJ28" s="2"/>
    </row>
    <row r="29" spans="1:36" ht="14.1" customHeight="1" x14ac:dyDescent="0.25">
      <c r="A29" s="2"/>
      <c r="B29" s="2"/>
      <c r="C29" s="2"/>
      <c r="D29" s="2"/>
      <c r="E29" s="2"/>
      <c r="F29" s="2"/>
      <c r="G29" s="2"/>
      <c r="H29" s="2"/>
      <c r="I29" s="2"/>
      <c r="J29" s="2"/>
      <c r="K29" s="2"/>
      <c r="L29" s="2"/>
      <c r="M29" s="2"/>
      <c r="N29" s="2"/>
      <c r="O29" s="2"/>
      <c r="P29" s="2"/>
      <c r="Q29" s="2"/>
      <c r="R29" s="2"/>
      <c r="S29" s="2"/>
      <c r="T29" s="2"/>
      <c r="U29" s="2"/>
      <c r="V29" s="2"/>
      <c r="W29" s="2"/>
      <c r="X29" s="2"/>
      <c r="Y29" s="2"/>
      <c r="Z29" s="2"/>
      <c r="AA29" s="2"/>
      <c r="AB29" s="2"/>
      <c r="AC29" s="2"/>
      <c r="AD29" s="2"/>
      <c r="AE29" s="2"/>
      <c r="AF29" s="2"/>
      <c r="AG29" s="2"/>
      <c r="AH29" s="2"/>
      <c r="AI29" s="2"/>
      <c r="AJ29" s="2"/>
    </row>
    <row r="30" spans="1:36" ht="14.1" customHeight="1" x14ac:dyDescent="0.25">
      <c r="A30" s="2"/>
      <c r="B30" s="2"/>
      <c r="C30" s="2"/>
      <c r="D30" s="2"/>
      <c r="E30" s="2"/>
      <c r="F30" s="2"/>
      <c r="G30" s="2"/>
      <c r="H30" s="2"/>
      <c r="I30" s="2"/>
      <c r="J30" s="2"/>
      <c r="K30" s="2"/>
      <c r="L30" s="2"/>
      <c r="M30" s="2"/>
      <c r="N30" s="2"/>
      <c r="O30" s="2"/>
      <c r="P30" s="2"/>
      <c r="Q30" s="2"/>
      <c r="R30" s="2"/>
      <c r="S30" s="2"/>
      <c r="T30" s="2"/>
      <c r="U30" s="2"/>
      <c r="V30" s="2"/>
      <c r="W30" s="2"/>
      <c r="X30" s="2"/>
      <c r="Y30" s="2"/>
      <c r="Z30" s="2"/>
      <c r="AA30" s="2"/>
      <c r="AB30" s="2"/>
      <c r="AC30" s="2"/>
      <c r="AD30" s="2"/>
      <c r="AE30" s="2"/>
      <c r="AF30" s="2"/>
      <c r="AG30" s="2"/>
      <c r="AH30" s="2"/>
      <c r="AI30" s="2"/>
      <c r="AJ30" s="2"/>
    </row>
    <row r="31" spans="1:36" ht="14.1" customHeight="1" x14ac:dyDescent="0.25">
      <c r="A31" s="2"/>
      <c r="B31" s="2"/>
      <c r="C31" s="2"/>
      <c r="D31" s="2"/>
      <c r="E31" s="2"/>
      <c r="F31" s="2"/>
      <c r="G31" s="2"/>
      <c r="H31" s="2"/>
      <c r="I31" s="2"/>
      <c r="J31" s="2"/>
      <c r="K31" s="2"/>
      <c r="L31" s="2"/>
      <c r="M31" s="2"/>
      <c r="N31" s="2"/>
      <c r="O31" s="2"/>
      <c r="P31" s="2"/>
      <c r="Q31" s="2"/>
      <c r="R31" s="2"/>
      <c r="S31" s="2"/>
      <c r="T31" s="2"/>
      <c r="U31" s="2"/>
      <c r="V31" s="2"/>
      <c r="W31" s="2"/>
      <c r="X31" s="2"/>
      <c r="Y31" s="2"/>
      <c r="Z31" s="2"/>
      <c r="AA31" s="2"/>
      <c r="AB31" s="2"/>
      <c r="AC31" s="2"/>
      <c r="AD31" s="2"/>
      <c r="AE31" s="2"/>
      <c r="AF31" s="2"/>
      <c r="AG31" s="2"/>
      <c r="AH31" s="2"/>
      <c r="AI31" s="2"/>
      <c r="AJ31" s="2"/>
    </row>
    <row r="32" spans="1:36" ht="14.1" customHeight="1" x14ac:dyDescent="0.25">
      <c r="A32" s="2"/>
      <c r="B32" s="2"/>
      <c r="C32" s="2"/>
      <c r="D32" s="2"/>
      <c r="E32" s="2"/>
      <c r="F32" s="2"/>
      <c r="G32" s="2"/>
      <c r="H32" s="2"/>
      <c r="I32" s="2"/>
      <c r="J32" s="2"/>
      <c r="K32" s="2"/>
      <c r="L32" s="2"/>
      <c r="M32" s="2"/>
      <c r="N32" s="2"/>
      <c r="O32" s="2"/>
      <c r="P32" s="2"/>
      <c r="Q32" s="2"/>
      <c r="R32" s="2"/>
      <c r="S32" s="2"/>
      <c r="T32" s="2"/>
      <c r="U32" s="2"/>
      <c r="V32" s="2"/>
      <c r="W32" s="2"/>
      <c r="X32" s="2"/>
      <c r="Y32" s="2"/>
      <c r="Z32" s="2"/>
      <c r="AA32" s="2"/>
      <c r="AB32" s="2"/>
      <c r="AC32" s="2"/>
      <c r="AD32" s="2"/>
      <c r="AE32" s="2"/>
      <c r="AF32" s="2"/>
      <c r="AG32" s="2"/>
      <c r="AH32" s="2"/>
      <c r="AI32" s="2"/>
      <c r="AJ32" s="2"/>
    </row>
    <row r="33" spans="1:36" ht="14.1" customHeight="1" x14ac:dyDescent="0.25">
      <c r="A33" s="2"/>
      <c r="B33" s="2"/>
      <c r="C33" s="2"/>
      <c r="D33" s="2"/>
      <c r="E33" s="2"/>
      <c r="F33" s="2"/>
      <c r="G33" s="2"/>
      <c r="H33" s="2"/>
      <c r="I33" s="2"/>
      <c r="J33" s="2"/>
      <c r="K33" s="2"/>
      <c r="L33" s="2"/>
      <c r="M33" s="2"/>
      <c r="N33" s="2"/>
      <c r="O33" s="2"/>
      <c r="P33" s="2"/>
      <c r="Q33" s="2"/>
      <c r="R33" s="2"/>
      <c r="S33" s="2"/>
      <c r="T33" s="2"/>
      <c r="U33" s="2"/>
      <c r="V33" s="2"/>
      <c r="W33" s="2"/>
      <c r="X33" s="2"/>
      <c r="Y33" s="2"/>
      <c r="Z33" s="2"/>
      <c r="AA33" s="2"/>
      <c r="AB33" s="2"/>
      <c r="AC33" s="2"/>
      <c r="AD33" s="2"/>
      <c r="AE33" s="2"/>
      <c r="AF33" s="2"/>
      <c r="AG33" s="2"/>
      <c r="AH33" s="2"/>
      <c r="AI33" s="2"/>
      <c r="AJ33" s="2"/>
    </row>
    <row r="34" spans="1:36" ht="14.1" customHeight="1" x14ac:dyDescent="0.25">
      <c r="A34" s="2"/>
      <c r="B34" s="2"/>
      <c r="C34" s="2"/>
      <c r="D34" s="2"/>
      <c r="E34" s="2"/>
      <c r="F34" s="2"/>
      <c r="G34" s="2"/>
      <c r="H34" s="2"/>
      <c r="I34" s="2"/>
      <c r="J34" s="2"/>
      <c r="K34" s="2"/>
      <c r="L34" s="2"/>
      <c r="M34" s="2"/>
      <c r="N34" s="2"/>
      <c r="O34" s="2"/>
      <c r="P34" s="2"/>
      <c r="Q34" s="2"/>
      <c r="R34" s="2"/>
      <c r="S34" s="2"/>
      <c r="T34" s="2"/>
      <c r="U34" s="2"/>
      <c r="V34" s="2"/>
      <c r="W34" s="2"/>
      <c r="X34" s="2"/>
      <c r="Y34" s="2"/>
      <c r="Z34" s="2"/>
      <c r="AA34" s="2"/>
      <c r="AB34" s="2"/>
      <c r="AC34" s="2"/>
      <c r="AD34" s="2"/>
      <c r="AE34" s="2"/>
      <c r="AF34" s="2"/>
      <c r="AG34" s="2"/>
      <c r="AH34" s="2"/>
      <c r="AI34" s="2"/>
      <c r="AJ34" s="2"/>
    </row>
    <row r="35" spans="1:36" ht="14.1" customHeight="1" x14ac:dyDescent="0.25">
      <c r="A35" s="2"/>
      <c r="B35" s="2"/>
      <c r="C35" s="2"/>
      <c r="D35" s="2"/>
      <c r="E35" s="2"/>
      <c r="F35" s="2"/>
      <c r="G35" s="2"/>
      <c r="H35" s="2"/>
      <c r="I35" s="2"/>
      <c r="J35" s="2"/>
      <c r="K35" s="2"/>
      <c r="L35" s="2"/>
      <c r="M35" s="2"/>
      <c r="N35" s="2"/>
      <c r="O35" s="2"/>
      <c r="P35" s="2"/>
      <c r="Q35" s="2"/>
      <c r="R35" s="2"/>
      <c r="S35" s="2"/>
      <c r="T35" s="2"/>
      <c r="U35" s="2"/>
      <c r="V35" s="2"/>
      <c r="W35" s="2"/>
      <c r="X35" s="2"/>
      <c r="Y35" s="2"/>
      <c r="Z35" s="2"/>
      <c r="AA35" s="2"/>
      <c r="AB35" s="2"/>
      <c r="AC35" s="2"/>
      <c r="AD35" s="2"/>
      <c r="AE35" s="2"/>
      <c r="AF35" s="2"/>
      <c r="AG35" s="2"/>
      <c r="AH35" s="2"/>
      <c r="AI35" s="2"/>
      <c r="AJ35" s="2"/>
    </row>
    <row r="36" spans="1:36" ht="14.1" customHeight="1" x14ac:dyDescent="0.25">
      <c r="A36" s="2"/>
      <c r="B36" s="2"/>
      <c r="C36" s="2"/>
      <c r="D36" s="2"/>
      <c r="E36" s="2"/>
      <c r="F36" s="2"/>
      <c r="G36" s="2"/>
      <c r="H36" s="2"/>
      <c r="I36" s="2"/>
      <c r="J36" s="2"/>
      <c r="K36" s="2"/>
      <c r="L36" s="2"/>
      <c r="M36" s="2"/>
      <c r="N36" s="2"/>
      <c r="O36" s="2"/>
      <c r="P36" s="2"/>
      <c r="Q36" s="2"/>
      <c r="R36" s="2"/>
      <c r="S36" s="2"/>
      <c r="T36" s="2"/>
      <c r="U36" s="2"/>
      <c r="V36" s="2"/>
      <c r="W36" s="2"/>
      <c r="X36" s="2"/>
      <c r="Y36" s="2"/>
      <c r="Z36" s="2"/>
      <c r="AA36" s="2"/>
      <c r="AB36" s="2"/>
      <c r="AC36" s="2"/>
      <c r="AD36" s="2"/>
      <c r="AE36" s="2"/>
      <c r="AF36" s="2"/>
      <c r="AG36" s="2"/>
      <c r="AH36" s="2"/>
      <c r="AI36" s="2"/>
      <c r="AJ36" s="2"/>
    </row>
    <row r="37" spans="1:36" ht="14.1" customHeight="1" x14ac:dyDescent="0.25">
      <c r="A37" s="2"/>
      <c r="B37" s="2"/>
      <c r="C37" s="2"/>
      <c r="D37" s="2"/>
      <c r="E37" s="2"/>
      <c r="F37" s="2"/>
      <c r="G37" s="2"/>
      <c r="H37" s="2"/>
      <c r="I37" s="2"/>
      <c r="J37" s="2"/>
      <c r="K37" s="2"/>
      <c r="L37" s="2"/>
      <c r="M37" s="2"/>
      <c r="N37" s="2"/>
      <c r="O37" s="2"/>
      <c r="P37" s="2"/>
      <c r="Q37" s="2"/>
      <c r="R37" s="2"/>
      <c r="S37" s="2"/>
      <c r="T37" s="2"/>
      <c r="U37" s="2"/>
      <c r="V37" s="2"/>
      <c r="W37" s="2"/>
      <c r="X37" s="2"/>
      <c r="Y37" s="2"/>
      <c r="Z37" s="2"/>
      <c r="AA37" s="2"/>
      <c r="AB37" s="2"/>
      <c r="AC37" s="2"/>
      <c r="AD37" s="2"/>
      <c r="AE37" s="2"/>
      <c r="AF37" s="2"/>
      <c r="AG37" s="2"/>
      <c r="AH37" s="2"/>
      <c r="AI37" s="2"/>
      <c r="AJ37" s="2"/>
    </row>
    <row r="38" spans="1:36" ht="14.1" customHeight="1" x14ac:dyDescent="0.25">
      <c r="A38" s="2"/>
      <c r="B38" s="2"/>
      <c r="C38" s="2"/>
      <c r="D38" s="2"/>
      <c r="E38" s="2"/>
      <c r="F38" s="2"/>
      <c r="G38" s="2"/>
      <c r="H38" s="2"/>
      <c r="I38" s="2"/>
      <c r="J38" s="2"/>
      <c r="K38" s="2"/>
      <c r="L38" s="2"/>
      <c r="M38" s="2"/>
      <c r="N38" s="2"/>
      <c r="O38" s="2"/>
      <c r="P38" s="2"/>
      <c r="Q38" s="2"/>
      <c r="R38" s="2"/>
      <c r="S38" s="2"/>
      <c r="T38" s="2"/>
      <c r="U38" s="2"/>
      <c r="V38" s="2"/>
      <c r="W38" s="2"/>
      <c r="X38" s="2"/>
      <c r="Y38" s="2"/>
      <c r="Z38" s="2"/>
      <c r="AA38" s="2"/>
      <c r="AB38" s="2"/>
      <c r="AC38" s="2"/>
      <c r="AD38" s="2"/>
      <c r="AE38" s="2"/>
      <c r="AF38" s="2"/>
      <c r="AG38" s="2"/>
      <c r="AH38" s="2"/>
      <c r="AI38" s="2"/>
      <c r="AJ38" s="2"/>
    </row>
    <row r="39" spans="1:36" ht="14.1" customHeight="1" x14ac:dyDescent="0.25">
      <c r="A39" s="2"/>
      <c r="B39" s="2"/>
      <c r="C39" s="2"/>
      <c r="D39" s="2"/>
      <c r="E39" s="2"/>
      <c r="F39" s="2"/>
      <c r="G39" s="2"/>
      <c r="H39" s="2"/>
      <c r="I39" s="2"/>
      <c r="J39" s="2"/>
      <c r="K39" s="2"/>
      <c r="L39" s="2"/>
      <c r="M39" s="2"/>
      <c r="N39" s="2"/>
      <c r="O39" s="2"/>
      <c r="P39" s="2"/>
      <c r="Q39" s="2"/>
      <c r="R39" s="2"/>
      <c r="S39" s="2"/>
      <c r="T39" s="2"/>
      <c r="U39" s="2"/>
      <c r="V39" s="2"/>
      <c r="W39" s="2"/>
      <c r="X39" s="2"/>
      <c r="Y39" s="2"/>
      <c r="Z39" s="2"/>
      <c r="AA39" s="2"/>
      <c r="AB39" s="2"/>
      <c r="AC39" s="2"/>
      <c r="AD39" s="2"/>
      <c r="AE39" s="2"/>
      <c r="AF39" s="2"/>
      <c r="AG39" s="2"/>
      <c r="AH39" s="2"/>
      <c r="AI39" s="2"/>
      <c r="AJ39" s="2"/>
    </row>
    <row r="40" spans="1:36" ht="14.1" customHeight="1" x14ac:dyDescent="0.25">
      <c r="A40" s="2"/>
      <c r="B40" s="2"/>
      <c r="C40" s="2"/>
      <c r="D40" s="2"/>
      <c r="E40" s="2"/>
      <c r="F40" s="2"/>
      <c r="G40" s="2"/>
      <c r="H40" s="2"/>
      <c r="I40" s="2"/>
      <c r="J40" s="2"/>
      <c r="K40" s="2"/>
      <c r="L40" s="2"/>
      <c r="M40" s="2"/>
      <c r="N40" s="2"/>
      <c r="O40" s="2"/>
      <c r="P40" s="2"/>
      <c r="Q40" s="2"/>
      <c r="R40" s="2"/>
      <c r="S40" s="2"/>
      <c r="T40" s="2"/>
      <c r="U40" s="2"/>
      <c r="V40" s="2"/>
      <c r="W40" s="2"/>
      <c r="X40" s="2"/>
      <c r="Y40" s="2"/>
      <c r="Z40" s="2"/>
      <c r="AA40" s="2"/>
      <c r="AB40" s="2"/>
      <c r="AC40" s="2"/>
      <c r="AD40" s="2"/>
      <c r="AE40" s="2"/>
      <c r="AF40" s="2"/>
      <c r="AG40" s="2"/>
      <c r="AH40" s="2"/>
      <c r="AI40" s="2"/>
      <c r="AJ40" s="2"/>
    </row>
    <row r="41" spans="1:36" ht="14.1" customHeight="1" x14ac:dyDescent="0.25">
      <c r="A41" s="2"/>
      <c r="B41" s="2"/>
      <c r="C41" s="2"/>
      <c r="D41" s="2"/>
      <c r="E41" s="2"/>
      <c r="F41" s="2"/>
      <c r="G41" s="2"/>
      <c r="H41" s="2"/>
      <c r="I41" s="2"/>
      <c r="J41" s="2"/>
      <c r="K41" s="2"/>
      <c r="L41" s="2"/>
      <c r="M41" s="2"/>
      <c r="N41" s="2"/>
      <c r="O41" s="2"/>
      <c r="P41" s="2"/>
      <c r="Q41" s="2"/>
      <c r="R41" s="2"/>
      <c r="S41" s="2"/>
      <c r="T41" s="2"/>
      <c r="U41" s="2"/>
      <c r="V41" s="2"/>
      <c r="W41" s="2"/>
      <c r="X41" s="2"/>
      <c r="Y41" s="2"/>
      <c r="Z41" s="2"/>
      <c r="AA41" s="2"/>
      <c r="AB41" s="2"/>
      <c r="AC41" s="2"/>
      <c r="AD41" s="2"/>
      <c r="AE41" s="2"/>
      <c r="AF41" s="2"/>
      <c r="AG41" s="2"/>
      <c r="AH41" s="2"/>
      <c r="AI41" s="2"/>
      <c r="AJ41" s="2"/>
    </row>
    <row r="42" spans="1:36" ht="14.1" customHeight="1" x14ac:dyDescent="0.25">
      <c r="A42" s="2"/>
      <c r="B42" s="2"/>
      <c r="C42" s="2"/>
      <c r="D42" s="2"/>
      <c r="E42" s="2"/>
      <c r="F42" s="2"/>
      <c r="G42" s="2"/>
      <c r="H42" s="2"/>
      <c r="I42" s="2"/>
      <c r="J42" s="2"/>
      <c r="K42" s="2"/>
      <c r="L42" s="2"/>
      <c r="M42" s="2"/>
      <c r="N42" s="2"/>
      <c r="O42" s="2"/>
      <c r="P42" s="2"/>
      <c r="Q42" s="2"/>
      <c r="R42" s="2"/>
      <c r="S42" s="2"/>
      <c r="T42" s="2"/>
      <c r="U42" s="2"/>
      <c r="V42" s="2"/>
      <c r="W42" s="2"/>
      <c r="X42" s="2"/>
      <c r="Y42" s="2"/>
      <c r="Z42" s="2"/>
      <c r="AA42" s="2"/>
      <c r="AB42" s="2"/>
      <c r="AC42" s="2"/>
      <c r="AD42" s="2"/>
      <c r="AE42" s="2"/>
      <c r="AF42" s="2"/>
      <c r="AG42" s="2"/>
      <c r="AH42" s="2"/>
      <c r="AI42" s="2"/>
      <c r="AJ42" s="2"/>
    </row>
    <row r="43" spans="1:36" ht="14.1" customHeight="1" x14ac:dyDescent="0.25">
      <c r="A43" s="2"/>
      <c r="B43" s="2"/>
      <c r="C43" s="2"/>
      <c r="D43" s="2"/>
      <c r="E43" s="2"/>
      <c r="F43" s="2"/>
      <c r="G43" s="2"/>
      <c r="H43" s="2"/>
      <c r="I43" s="2"/>
      <c r="J43" s="2"/>
      <c r="K43" s="2"/>
      <c r="L43" s="2"/>
      <c r="M43" s="2"/>
      <c r="N43" s="2"/>
      <c r="O43" s="2"/>
      <c r="P43" s="2"/>
      <c r="Q43" s="2"/>
      <c r="R43" s="2"/>
      <c r="S43" s="2"/>
      <c r="T43" s="2"/>
      <c r="U43" s="2"/>
      <c r="V43" s="2"/>
      <c r="W43" s="2"/>
      <c r="X43" s="2"/>
      <c r="Y43" s="2"/>
      <c r="Z43" s="2"/>
      <c r="AA43" s="2"/>
      <c r="AB43" s="2"/>
      <c r="AC43" s="2"/>
      <c r="AD43" s="2"/>
      <c r="AE43" s="2"/>
      <c r="AF43" s="2"/>
      <c r="AG43" s="2"/>
      <c r="AH43" s="2"/>
      <c r="AI43" s="2"/>
      <c r="AJ43" s="2"/>
    </row>
    <row r="44" spans="1:36" ht="14.1" customHeight="1" x14ac:dyDescent="0.25">
      <c r="A44" s="2"/>
      <c r="B44" s="2"/>
      <c r="C44" s="2"/>
      <c r="D44" s="2"/>
      <c r="E44" s="2"/>
      <c r="F44" s="2"/>
      <c r="G44" s="2"/>
      <c r="H44" s="2"/>
      <c r="I44" s="2"/>
      <c r="J44" s="2"/>
      <c r="K44" s="2"/>
      <c r="L44" s="2"/>
      <c r="M44" s="2"/>
      <c r="N44" s="2"/>
      <c r="O44" s="2"/>
      <c r="P44" s="2"/>
      <c r="Q44" s="2"/>
      <c r="R44" s="2"/>
      <c r="S44" s="2"/>
      <c r="T44" s="2"/>
      <c r="U44" s="2"/>
      <c r="V44" s="2"/>
      <c r="W44" s="2"/>
      <c r="X44" s="2"/>
      <c r="Y44" s="2"/>
      <c r="Z44" s="2"/>
      <c r="AA44" s="2"/>
      <c r="AB44" s="2"/>
      <c r="AC44" s="2"/>
      <c r="AD44" s="2"/>
      <c r="AE44" s="2"/>
      <c r="AF44" s="2"/>
      <c r="AG44" s="2"/>
      <c r="AH44" s="2"/>
      <c r="AI44" s="2"/>
      <c r="AJ44" s="2"/>
    </row>
    <row r="45" spans="1:36" ht="14.1" customHeight="1" x14ac:dyDescent="0.25">
      <c r="A45" s="2"/>
      <c r="B45" s="2"/>
      <c r="C45" s="2"/>
      <c r="D45" s="2"/>
      <c r="E45" s="2"/>
      <c r="F45" s="2"/>
      <c r="G45" s="2"/>
      <c r="H45" s="2"/>
      <c r="I45" s="2"/>
      <c r="J45" s="2"/>
      <c r="K45" s="2"/>
      <c r="L45" s="2"/>
      <c r="M45" s="2"/>
      <c r="N45" s="2"/>
      <c r="O45" s="2"/>
      <c r="P45" s="2"/>
      <c r="Q45" s="2"/>
      <c r="R45" s="2"/>
      <c r="S45" s="2"/>
      <c r="T45" s="2"/>
      <c r="U45" s="2"/>
      <c r="V45" s="2"/>
      <c r="W45" s="2"/>
      <c r="X45" s="2"/>
      <c r="Y45" s="2"/>
      <c r="Z45" s="2"/>
      <c r="AA45" s="2"/>
      <c r="AB45" s="2"/>
      <c r="AC45" s="2"/>
      <c r="AD45" s="2"/>
      <c r="AE45" s="2"/>
      <c r="AF45" s="2"/>
      <c r="AG45" s="2"/>
      <c r="AH45" s="2"/>
      <c r="AI45" s="2"/>
      <c r="AJ45" s="2"/>
    </row>
    <row r="46" spans="1:36" ht="14.1" customHeight="1" x14ac:dyDescent="0.25">
      <c r="A46" s="2"/>
      <c r="B46" s="2"/>
      <c r="C46" s="2"/>
      <c r="D46" s="2"/>
      <c r="E46" s="2"/>
      <c r="F46" s="2"/>
      <c r="G46" s="2"/>
      <c r="H46" s="2"/>
      <c r="I46" s="2"/>
      <c r="J46" s="2"/>
      <c r="K46" s="2"/>
      <c r="L46" s="2"/>
      <c r="M46" s="2"/>
      <c r="N46" s="2"/>
      <c r="O46" s="2"/>
      <c r="P46" s="2"/>
      <c r="Q46" s="2"/>
      <c r="R46" s="2"/>
      <c r="S46" s="2"/>
      <c r="T46" s="2"/>
      <c r="U46" s="2"/>
      <c r="V46" s="2"/>
      <c r="W46" s="2"/>
      <c r="X46" s="2"/>
      <c r="Y46" s="2"/>
      <c r="Z46" s="2"/>
      <c r="AA46" s="2"/>
      <c r="AB46" s="2"/>
      <c r="AC46" s="2"/>
      <c r="AD46" s="2"/>
      <c r="AE46" s="2"/>
      <c r="AF46" s="2"/>
      <c r="AG46" s="2"/>
      <c r="AH46" s="2"/>
      <c r="AI46" s="2"/>
      <c r="AJ46" s="2"/>
    </row>
    <row r="47" spans="1:36" ht="14.1" customHeight="1" x14ac:dyDescent="0.25">
      <c r="A47" s="2"/>
      <c r="B47" s="2"/>
      <c r="C47" s="2"/>
      <c r="D47" s="2"/>
      <c r="E47" s="2"/>
      <c r="F47" s="2"/>
      <c r="G47" s="2"/>
      <c r="H47" s="2"/>
      <c r="I47" s="2"/>
      <c r="J47" s="2"/>
      <c r="K47" s="2"/>
      <c r="L47" s="2"/>
      <c r="M47" s="2"/>
      <c r="N47" s="2"/>
      <c r="O47" s="2"/>
      <c r="P47" s="2"/>
      <c r="Q47" s="2"/>
      <c r="R47" s="2"/>
      <c r="S47" s="2"/>
      <c r="T47" s="2"/>
      <c r="U47" s="2"/>
      <c r="V47" s="2"/>
      <c r="W47" s="2"/>
      <c r="X47" s="2"/>
      <c r="Y47" s="2"/>
      <c r="Z47" s="2"/>
      <c r="AA47" s="2"/>
      <c r="AB47" s="2"/>
      <c r="AC47" s="2"/>
      <c r="AD47" s="2"/>
      <c r="AE47" s="2"/>
      <c r="AF47" s="2"/>
      <c r="AG47" s="2"/>
      <c r="AH47" s="2"/>
      <c r="AI47" s="2"/>
      <c r="AJ47" s="2"/>
    </row>
    <row r="48" spans="1:36" ht="14.1" customHeight="1" x14ac:dyDescent="0.25">
      <c r="A48" s="2"/>
      <c r="B48" s="2"/>
      <c r="C48" s="2"/>
      <c r="D48" s="2"/>
      <c r="E48" s="2"/>
      <c r="F48" s="2"/>
      <c r="G48" s="2"/>
      <c r="H48" s="2"/>
      <c r="I48" s="2"/>
      <c r="J48" s="2"/>
      <c r="K48" s="2"/>
      <c r="L48" s="2"/>
      <c r="M48" s="2"/>
      <c r="N48" s="2"/>
      <c r="O48" s="2"/>
      <c r="P48" s="2"/>
      <c r="Q48" s="2"/>
      <c r="R48" s="2"/>
      <c r="S48" s="2"/>
      <c r="T48" s="2"/>
      <c r="U48" s="2"/>
      <c r="V48" s="2"/>
      <c r="W48" s="2"/>
      <c r="X48" s="2"/>
      <c r="Y48" s="2"/>
      <c r="Z48" s="2"/>
      <c r="AA48" s="2"/>
      <c r="AB48" s="2"/>
      <c r="AC48" s="2"/>
      <c r="AD48" s="2"/>
      <c r="AE48" s="2"/>
      <c r="AF48" s="2"/>
      <c r="AG48" s="2"/>
      <c r="AH48" s="2"/>
      <c r="AI48" s="2"/>
      <c r="AJ48" s="2"/>
    </row>
    <row r="49" spans="1:36" ht="14.1" customHeight="1" x14ac:dyDescent="0.25">
      <c r="A49" s="2"/>
      <c r="B49" s="2"/>
      <c r="C49" s="2"/>
      <c r="D49" s="2"/>
      <c r="E49" s="2"/>
      <c r="F49" s="2"/>
      <c r="G49" s="2"/>
      <c r="H49" s="2"/>
      <c r="I49" s="2"/>
      <c r="J49" s="2"/>
      <c r="K49" s="2"/>
      <c r="L49" s="2"/>
      <c r="M49" s="2"/>
      <c r="N49" s="2"/>
      <c r="O49" s="2"/>
      <c r="P49" s="2"/>
      <c r="Q49" s="2"/>
      <c r="R49" s="2"/>
      <c r="S49" s="2"/>
      <c r="T49" s="2"/>
      <c r="U49" s="2"/>
      <c r="V49" s="2"/>
      <c r="W49" s="2"/>
      <c r="X49" s="2"/>
      <c r="Y49" s="2"/>
      <c r="Z49" s="2"/>
      <c r="AA49" s="2"/>
      <c r="AB49" s="2"/>
      <c r="AC49" s="2"/>
      <c r="AD49" s="2"/>
      <c r="AE49" s="2"/>
      <c r="AF49" s="2"/>
      <c r="AG49" s="2"/>
      <c r="AH49" s="2"/>
      <c r="AI49" s="2"/>
      <c r="AJ49" s="2"/>
    </row>
    <row r="50" spans="1:36" ht="14.1" customHeight="1" x14ac:dyDescent="0.25">
      <c r="A50" s="2"/>
      <c r="B50" s="2"/>
      <c r="C50" s="2"/>
      <c r="D50" s="2"/>
      <c r="E50" s="2"/>
      <c r="F50" s="2"/>
      <c r="G50" s="2"/>
      <c r="H50" s="2"/>
      <c r="I50" s="2"/>
      <c r="J50" s="2"/>
      <c r="K50" s="2"/>
      <c r="L50" s="2"/>
      <c r="M50" s="2"/>
      <c r="N50" s="2"/>
      <c r="O50" s="2"/>
      <c r="P50" s="2"/>
      <c r="Q50" s="2"/>
      <c r="R50" s="2"/>
      <c r="S50" s="2"/>
      <c r="T50" s="2"/>
      <c r="U50" s="2"/>
      <c r="V50" s="2"/>
      <c r="W50" s="2"/>
      <c r="X50" s="2"/>
      <c r="Y50" s="2"/>
      <c r="Z50" s="2"/>
      <c r="AA50" s="2"/>
      <c r="AB50" s="2"/>
      <c r="AC50" s="2"/>
      <c r="AD50" s="2"/>
      <c r="AE50" s="2"/>
      <c r="AF50" s="2"/>
      <c r="AG50" s="2"/>
      <c r="AH50" s="2"/>
      <c r="AI50" s="2"/>
      <c r="AJ50" s="2"/>
    </row>
    <row r="51" spans="1:36" ht="15" customHeight="1" x14ac:dyDescent="0.25">
      <c r="A51" s="2"/>
      <c r="B51" s="2"/>
      <c r="C51" s="2"/>
      <c r="D51" s="2"/>
      <c r="E51" s="2"/>
      <c r="F51" s="2"/>
      <c r="G51" s="2"/>
      <c r="H51" s="2"/>
      <c r="I51" s="2"/>
      <c r="J51" s="2"/>
      <c r="K51" s="2"/>
      <c r="L51" s="2"/>
      <c r="M51" s="2"/>
      <c r="N51" s="2"/>
      <c r="O51" s="2"/>
      <c r="P51" s="2"/>
      <c r="Q51" s="2"/>
      <c r="R51" s="2"/>
      <c r="S51" s="2"/>
      <c r="T51" s="2"/>
      <c r="U51" s="2"/>
      <c r="V51" s="2"/>
      <c r="W51" s="2"/>
      <c r="X51" s="2"/>
      <c r="Y51" s="2"/>
      <c r="Z51" s="2"/>
      <c r="AA51" s="2"/>
      <c r="AB51" s="2"/>
      <c r="AC51" s="2"/>
      <c r="AD51" s="2"/>
      <c r="AE51" s="2"/>
      <c r="AF51" s="2"/>
      <c r="AG51" s="2"/>
      <c r="AH51" s="2"/>
      <c r="AI51" s="2"/>
      <c r="AJ51" s="2"/>
    </row>
    <row r="52" spans="1:36" ht="15" customHeight="1" x14ac:dyDescent="0.25">
      <c r="A52" s="2"/>
      <c r="B52" s="2"/>
      <c r="C52" s="2"/>
      <c r="D52" s="2"/>
      <c r="E52" s="2"/>
      <c r="F52" s="2"/>
      <c r="G52" s="2"/>
      <c r="H52" s="2"/>
      <c r="I52" s="2"/>
      <c r="J52" s="2"/>
      <c r="K52" s="2"/>
      <c r="L52" s="2"/>
      <c r="M52" s="2"/>
      <c r="N52" s="2"/>
      <c r="O52" s="2"/>
      <c r="P52" s="2"/>
      <c r="Q52" s="2"/>
      <c r="R52" s="2"/>
      <c r="S52" s="2"/>
      <c r="T52" s="2"/>
      <c r="U52" s="2"/>
      <c r="V52" s="2"/>
      <c r="W52" s="2"/>
      <c r="X52" s="2"/>
      <c r="Y52" s="2"/>
      <c r="Z52" s="2"/>
      <c r="AA52" s="2"/>
      <c r="AB52" s="2"/>
      <c r="AC52" s="2"/>
      <c r="AD52" s="2"/>
      <c r="AE52" s="2"/>
      <c r="AF52" s="2"/>
      <c r="AG52" s="2"/>
      <c r="AH52" s="2"/>
      <c r="AI52" s="2"/>
      <c r="AJ52" s="2"/>
    </row>
    <row r="53" spans="1:36" ht="15" customHeight="1" x14ac:dyDescent="0.25">
      <c r="A53" s="2"/>
      <c r="B53" s="2"/>
      <c r="C53" s="2"/>
      <c r="D53" s="2"/>
      <c r="E53" s="2"/>
      <c r="F53" s="2"/>
      <c r="G53" s="2"/>
      <c r="H53" s="2"/>
      <c r="I53" s="2"/>
      <c r="J53" s="2"/>
      <c r="K53" s="2"/>
      <c r="L53" s="2"/>
      <c r="M53" s="2"/>
      <c r="N53" s="2"/>
      <c r="O53" s="2"/>
      <c r="P53" s="2"/>
      <c r="Q53" s="2"/>
      <c r="R53" s="2"/>
      <c r="S53" s="2"/>
      <c r="T53" s="2"/>
      <c r="U53" s="2"/>
      <c r="V53" s="2"/>
      <c r="W53" s="2"/>
      <c r="X53" s="2"/>
      <c r="Y53" s="2"/>
      <c r="Z53" s="2"/>
      <c r="AA53" s="2"/>
      <c r="AB53" s="2"/>
      <c r="AC53" s="2"/>
      <c r="AD53" s="2"/>
      <c r="AE53" s="2"/>
      <c r="AF53" s="2"/>
      <c r="AG53" s="2"/>
      <c r="AH53" s="2"/>
      <c r="AI53" s="2"/>
      <c r="AJ53" s="2"/>
    </row>
    <row r="54" spans="1:36" ht="15" customHeight="1" x14ac:dyDescent="0.25">
      <c r="A54" s="2"/>
      <c r="B54" s="2"/>
      <c r="C54" s="2"/>
      <c r="D54" s="2"/>
      <c r="E54" s="2"/>
      <c r="F54" s="2"/>
      <c r="G54" s="2"/>
      <c r="H54" s="2"/>
      <c r="I54" s="2"/>
      <c r="J54" s="2"/>
      <c r="K54" s="2"/>
      <c r="L54" s="2"/>
      <c r="M54" s="2"/>
      <c r="N54" s="2"/>
      <c r="O54" s="2"/>
      <c r="P54" s="2"/>
      <c r="Q54" s="2"/>
      <c r="R54" s="2"/>
      <c r="S54" s="2"/>
      <c r="T54" s="2"/>
      <c r="U54" s="2"/>
      <c r="V54" s="2"/>
      <c r="W54" s="2"/>
      <c r="X54" s="2"/>
      <c r="Y54" s="2"/>
      <c r="Z54" s="2"/>
      <c r="AA54" s="2"/>
      <c r="AB54" s="2"/>
      <c r="AC54" s="2"/>
      <c r="AD54" s="2"/>
      <c r="AE54" s="2"/>
      <c r="AF54" s="2"/>
      <c r="AG54" s="2"/>
      <c r="AH54" s="2"/>
      <c r="AI54" s="2"/>
      <c r="AJ54" s="2"/>
    </row>
    <row r="55" spans="1:36" ht="15" customHeight="1" x14ac:dyDescent="0.25">
      <c r="A55" s="2"/>
      <c r="B55" s="2"/>
      <c r="C55" s="2"/>
      <c r="D55" s="2"/>
      <c r="E55" s="2"/>
      <c r="F55" s="2"/>
      <c r="G55" s="2"/>
      <c r="H55" s="2"/>
      <c r="I55" s="2"/>
      <c r="J55" s="2"/>
      <c r="K55" s="2"/>
      <c r="L55" s="2"/>
      <c r="M55" s="2"/>
      <c r="N55" s="2"/>
      <c r="O55" s="2"/>
      <c r="P55" s="2"/>
      <c r="Q55" s="2"/>
      <c r="R55" s="2"/>
      <c r="S55" s="2"/>
      <c r="T55" s="2"/>
      <c r="U55" s="2"/>
      <c r="V55" s="2"/>
      <c r="W55" s="2"/>
      <c r="X55" s="2"/>
      <c r="Y55" s="2"/>
      <c r="Z55" s="2"/>
      <c r="AA55" s="2"/>
      <c r="AB55" s="2"/>
      <c r="AC55" s="2"/>
      <c r="AD55" s="2"/>
      <c r="AE55" s="2"/>
      <c r="AF55" s="2"/>
      <c r="AG55" s="2"/>
      <c r="AH55" s="2"/>
      <c r="AI55" s="2"/>
      <c r="AJ55" s="2"/>
    </row>
    <row r="56" spans="1:36" ht="15" customHeight="1" x14ac:dyDescent="0.25">
      <c r="A56" s="2"/>
      <c r="B56" s="2"/>
      <c r="C56" s="2"/>
      <c r="D56" s="2"/>
      <c r="E56" s="2"/>
      <c r="F56" s="2"/>
      <c r="G56" s="2"/>
      <c r="H56" s="2"/>
      <c r="I56" s="2"/>
      <c r="J56" s="2"/>
      <c r="K56" s="2"/>
      <c r="L56" s="2"/>
      <c r="M56" s="2"/>
      <c r="N56" s="2"/>
      <c r="O56" s="2"/>
      <c r="P56" s="2"/>
      <c r="Q56" s="2"/>
      <c r="R56" s="2"/>
      <c r="S56" s="2"/>
      <c r="T56" s="2"/>
      <c r="U56" s="2"/>
      <c r="V56" s="2"/>
      <c r="W56" s="2"/>
      <c r="X56" s="2"/>
      <c r="Y56" s="2"/>
      <c r="Z56" s="2"/>
      <c r="AA56" s="2"/>
      <c r="AB56" s="2"/>
      <c r="AC56" s="2"/>
      <c r="AD56" s="2"/>
      <c r="AE56" s="2"/>
      <c r="AF56" s="2"/>
      <c r="AG56" s="2"/>
      <c r="AH56" s="2"/>
      <c r="AI56" s="2"/>
      <c r="AJ56" s="2"/>
    </row>
    <row r="57" spans="1:36" ht="15" customHeight="1" x14ac:dyDescent="0.25">
      <c r="A57" s="2"/>
      <c r="B57" s="2"/>
      <c r="C57" s="2"/>
      <c r="D57" s="2"/>
      <c r="E57" s="2"/>
      <c r="F57" s="2"/>
      <c r="G57" s="2"/>
      <c r="H57" s="2"/>
      <c r="I57" s="2"/>
      <c r="J57" s="2"/>
      <c r="K57" s="2"/>
      <c r="L57" s="2"/>
      <c r="M57" s="2"/>
      <c r="N57" s="2"/>
      <c r="O57" s="2"/>
      <c r="P57" s="2"/>
      <c r="Q57" s="2"/>
      <c r="R57" s="2"/>
      <c r="S57" s="2"/>
      <c r="T57" s="2"/>
      <c r="U57" s="2"/>
      <c r="V57" s="2"/>
      <c r="W57" s="2"/>
      <c r="X57" s="2"/>
      <c r="Y57" s="2"/>
      <c r="Z57" s="2"/>
      <c r="AA57" s="2"/>
      <c r="AB57" s="2"/>
      <c r="AC57" s="2"/>
      <c r="AD57" s="2"/>
      <c r="AE57" s="2"/>
      <c r="AF57" s="2"/>
      <c r="AG57" s="2"/>
      <c r="AH57" s="2"/>
      <c r="AI57" s="2"/>
      <c r="AJ57" s="2"/>
    </row>
    <row r="58" spans="1:36" ht="15" customHeight="1" x14ac:dyDescent="0.25">
      <c r="A58" s="2"/>
      <c r="B58" s="2"/>
      <c r="C58" s="2"/>
      <c r="D58" s="2"/>
      <c r="E58" s="2"/>
      <c r="F58" s="2"/>
      <c r="G58" s="2"/>
      <c r="H58" s="2"/>
      <c r="I58" s="2"/>
      <c r="J58" s="2"/>
      <c r="K58" s="2"/>
      <c r="L58" s="2"/>
      <c r="M58" s="2"/>
      <c r="N58" s="2"/>
      <c r="O58" s="2"/>
      <c r="P58" s="2"/>
      <c r="Q58" s="2"/>
      <c r="R58" s="2"/>
      <c r="S58" s="2"/>
      <c r="T58" s="2"/>
      <c r="U58" s="2"/>
      <c r="V58" s="2"/>
      <c r="W58" s="2"/>
      <c r="X58" s="2"/>
      <c r="Y58" s="2"/>
      <c r="Z58" s="2"/>
      <c r="AA58" s="2"/>
      <c r="AB58" s="2"/>
      <c r="AC58" s="2"/>
      <c r="AD58" s="2"/>
      <c r="AE58" s="2"/>
      <c r="AF58" s="2"/>
      <c r="AG58" s="2"/>
      <c r="AH58" s="2"/>
      <c r="AI58" s="2"/>
      <c r="AJ58" s="2"/>
    </row>
    <row r="59" spans="1:36" ht="15" customHeight="1" x14ac:dyDescent="0.25">
      <c r="A59" s="2"/>
      <c r="B59" s="2"/>
      <c r="C59" s="2"/>
      <c r="D59" s="2"/>
      <c r="E59" s="2"/>
      <c r="F59" s="2"/>
      <c r="G59" s="2"/>
      <c r="H59" s="2"/>
      <c r="I59" s="2"/>
      <c r="J59" s="2"/>
      <c r="K59" s="2"/>
      <c r="L59" s="2"/>
      <c r="M59" s="2"/>
      <c r="N59" s="2"/>
      <c r="O59" s="2"/>
      <c r="P59" s="2"/>
      <c r="Q59" s="2"/>
      <c r="R59" s="2"/>
      <c r="S59" s="2"/>
      <c r="T59" s="2"/>
      <c r="U59" s="2"/>
      <c r="V59" s="2"/>
      <c r="W59" s="2"/>
      <c r="X59" s="2"/>
      <c r="Y59" s="2"/>
      <c r="Z59" s="2"/>
      <c r="AA59" s="2"/>
      <c r="AB59" s="2"/>
      <c r="AC59" s="2"/>
      <c r="AD59" s="2"/>
      <c r="AE59" s="2"/>
      <c r="AF59" s="2"/>
      <c r="AG59" s="2"/>
      <c r="AH59" s="2"/>
      <c r="AI59" s="2"/>
      <c r="AJ59" s="2"/>
    </row>
    <row r="60" spans="1:36" ht="15" customHeight="1" x14ac:dyDescent="0.25">
      <c r="A60" s="2"/>
      <c r="B60" s="2"/>
      <c r="C60" s="2"/>
      <c r="D60" s="2"/>
      <c r="E60" s="2"/>
      <c r="F60" s="2"/>
      <c r="G60" s="2"/>
      <c r="H60" s="2"/>
      <c r="I60" s="2"/>
      <c r="J60" s="2"/>
      <c r="K60" s="2"/>
      <c r="L60" s="2"/>
      <c r="M60" s="2"/>
      <c r="N60" s="2"/>
      <c r="O60" s="2"/>
      <c r="P60" s="2"/>
      <c r="Q60" s="2"/>
      <c r="R60" s="2"/>
      <c r="S60" s="2"/>
      <c r="T60" s="2"/>
      <c r="U60" s="2"/>
      <c r="V60" s="2"/>
      <c r="W60" s="2"/>
      <c r="X60" s="2"/>
      <c r="Y60" s="2"/>
      <c r="Z60" s="2"/>
      <c r="AA60" s="2"/>
      <c r="AB60" s="2"/>
      <c r="AC60" s="2"/>
      <c r="AD60" s="2"/>
      <c r="AE60" s="2"/>
      <c r="AF60" s="2"/>
      <c r="AG60" s="2"/>
      <c r="AH60" s="2"/>
      <c r="AI60" s="2"/>
      <c r="AJ60" s="2"/>
    </row>
  </sheetData>
  <printOptions horizontalCentered="1"/>
  <pageMargins left="0.27559055118110232" right="0.27559055118110232" top="0.31496062992125989" bottom="0.31496062992125989" header="0.3" footer="0.3"/>
  <pageSetup paperSize="9" scale="80" orientation="portrait" r:id="rId1"/>
  <colBreaks count="1" manualBreakCount="1">
    <brk id="18" max="59" man="1"/>
  </colBreaks>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91A4ED2-9251-4A32-951A-28487876AD4D}">
  <sheetPr codeName="Лист5"/>
  <dimension ref="A1:CO156"/>
  <sheetViews>
    <sheetView tabSelected="1" workbookViewId="0"/>
  </sheetViews>
  <sheetFormatPr defaultRowHeight="15" customHeight="1" x14ac:dyDescent="0.25"/>
  <cols>
    <col min="1" max="92" width="10.7109375" customWidth="1"/>
    <col min="93" max="93" width="9.28515625" customWidth="1"/>
    <col min="98" max="98" width="9.28515625" customWidth="1"/>
    <col min="102" max="104" width="9.28515625" customWidth="1"/>
    <col min="105" max="105" width="9.7109375" customWidth="1"/>
    <col min="107" max="107" width="9.28515625" customWidth="1"/>
  </cols>
  <sheetData>
    <row r="1" spans="1:31" ht="15" customHeight="1" x14ac:dyDescent="0.25">
      <c r="A1" s="3"/>
      <c r="B1" s="3"/>
      <c r="C1" s="3"/>
      <c r="D1" s="3"/>
      <c r="E1" s="3"/>
      <c r="F1" s="3"/>
      <c r="G1" s="3"/>
      <c r="H1" s="3"/>
      <c r="I1" s="3"/>
      <c r="J1" s="3"/>
      <c r="K1" s="3"/>
      <c r="L1" s="3"/>
      <c r="M1" s="3"/>
      <c r="N1" s="3"/>
      <c r="O1" s="3"/>
      <c r="P1" s="3"/>
      <c r="Q1" s="3"/>
      <c r="R1" s="3"/>
      <c r="S1" s="3"/>
      <c r="T1" s="3"/>
      <c r="U1" s="3"/>
      <c r="V1" s="3"/>
      <c r="W1" s="3"/>
      <c r="X1" s="3"/>
      <c r="Y1" s="3"/>
      <c r="Z1" s="3"/>
      <c r="AA1" s="3"/>
      <c r="AB1" s="3"/>
      <c r="AC1" s="3"/>
      <c r="AD1" s="3"/>
      <c r="AE1" s="3"/>
    </row>
    <row r="154" spans="1:93" ht="15" customHeight="1" x14ac:dyDescent="0.25">
      <c r="A154" s="58" t="s">
        <v>1826</v>
      </c>
      <c r="B154" s="57"/>
      <c r="C154" s="57"/>
      <c r="D154" s="57"/>
      <c r="E154" s="57"/>
      <c r="F154" s="57"/>
      <c r="G154" s="57"/>
      <c r="H154" s="57"/>
      <c r="I154" s="57"/>
      <c r="J154" s="57"/>
      <c r="K154" s="57"/>
      <c r="L154" s="57"/>
      <c r="M154" s="57"/>
      <c r="N154" s="57"/>
      <c r="O154" s="57"/>
      <c r="P154" s="57"/>
      <c r="Q154" s="57"/>
      <c r="R154" s="57"/>
      <c r="S154" s="57"/>
      <c r="T154" s="57"/>
      <c r="U154" s="57"/>
      <c r="V154" s="57"/>
      <c r="W154" s="57"/>
      <c r="X154" s="57"/>
      <c r="Y154" s="57"/>
      <c r="Z154" s="57"/>
      <c r="AA154" s="57"/>
      <c r="AB154" s="57"/>
      <c r="AC154" s="57"/>
      <c r="AD154" s="57"/>
      <c r="AE154" s="57"/>
      <c r="AF154" s="57"/>
      <c r="AG154" s="57"/>
      <c r="AH154" s="57"/>
      <c r="AI154" s="57"/>
      <c r="AJ154" s="57"/>
      <c r="AK154" s="57"/>
      <c r="AL154" s="57"/>
      <c r="AM154" s="57"/>
      <c r="AN154" s="57"/>
      <c r="AO154" s="57"/>
      <c r="AP154" s="57"/>
      <c r="AQ154" s="57"/>
      <c r="AR154" s="57"/>
      <c r="AS154" s="57"/>
      <c r="AT154" s="57"/>
      <c r="AU154" s="57"/>
      <c r="AV154" s="57"/>
      <c r="AW154" s="57"/>
      <c r="AX154" s="57"/>
      <c r="AY154" s="57"/>
      <c r="AZ154" s="57"/>
      <c r="BA154" s="57"/>
      <c r="BB154" s="57"/>
      <c r="BC154" s="57"/>
      <c r="BD154" s="57"/>
      <c r="BE154" s="57"/>
      <c r="BF154" s="57"/>
      <c r="BG154" s="57"/>
      <c r="BH154" s="57"/>
      <c r="BI154" s="57"/>
      <c r="BJ154" s="57"/>
      <c r="BK154" s="57"/>
      <c r="BL154" s="57"/>
      <c r="BM154" s="57"/>
      <c r="BN154" s="57"/>
      <c r="BO154" s="57"/>
      <c r="BP154" s="57"/>
      <c r="BQ154" s="57"/>
      <c r="BR154" s="57"/>
      <c r="BS154" s="57"/>
      <c r="BT154" s="57"/>
      <c r="BU154" s="57"/>
      <c r="BV154" s="57"/>
      <c r="BW154" s="57"/>
      <c r="BX154" s="57"/>
      <c r="BY154" s="57"/>
      <c r="BZ154" s="57"/>
      <c r="CA154" s="57"/>
      <c r="CB154" s="57"/>
      <c r="CC154" s="57"/>
      <c r="CD154" s="57"/>
      <c r="CE154" s="57"/>
      <c r="CF154" s="57"/>
      <c r="CG154" s="57"/>
      <c r="CH154" s="57"/>
      <c r="CI154" s="57"/>
      <c r="CJ154" s="57"/>
      <c r="CK154" s="57"/>
      <c r="CL154" s="57"/>
      <c r="CM154" s="57"/>
      <c r="CN154" s="57"/>
      <c r="CO154" s="57"/>
    </row>
    <row r="155" spans="1:93" ht="15" customHeight="1" x14ac:dyDescent="0.25">
      <c r="AY155" s="81" t="s">
        <v>1843</v>
      </c>
      <c r="AZ155" s="81"/>
      <c r="BA155" s="81"/>
      <c r="BB155" s="81"/>
      <c r="BC155" s="81"/>
      <c r="BD155" s="81"/>
      <c r="BE155" s="81"/>
      <c r="BF155" s="81"/>
      <c r="BG155" s="81"/>
      <c r="BH155" s="81"/>
      <c r="BI155" s="81"/>
      <c r="BJ155" s="81"/>
      <c r="BK155" s="81"/>
      <c r="BL155" s="81"/>
      <c r="BM155" s="81"/>
      <c r="BN155" s="81"/>
      <c r="BO155" s="81"/>
    </row>
    <row r="156" spans="1:93" ht="15" customHeight="1" x14ac:dyDescent="0.25">
      <c r="A156" s="3"/>
      <c r="B156" s="3"/>
      <c r="C156" s="3"/>
      <c r="D156" s="3"/>
      <c r="E156" s="3"/>
      <c r="F156" s="3"/>
      <c r="G156" s="3"/>
      <c r="H156" s="3"/>
      <c r="I156" s="3"/>
      <c r="L156" s="3"/>
      <c r="M156" s="3"/>
      <c r="N156" s="3"/>
      <c r="O156" s="3"/>
      <c r="P156" s="3"/>
      <c r="Q156" s="3"/>
      <c r="R156" s="3"/>
      <c r="S156" s="3"/>
      <c r="T156" s="3"/>
      <c r="U156" s="3"/>
      <c r="V156" s="3"/>
      <c r="W156" s="3"/>
      <c r="X156" s="3"/>
      <c r="Y156" s="3"/>
      <c r="Z156" s="3"/>
      <c r="AC156" s="3"/>
      <c r="AD156" s="3"/>
      <c r="AE156" s="3"/>
      <c r="AF156" s="3"/>
      <c r="AG156" s="3"/>
      <c r="AH156" s="3"/>
      <c r="AI156" s="3"/>
      <c r="AJ156" s="3"/>
      <c r="AK156" s="3"/>
      <c r="AL156" s="3"/>
      <c r="AM156" s="3"/>
      <c r="AN156" s="3"/>
      <c r="AO156" s="3"/>
      <c r="AP156" s="3"/>
      <c r="AQ156" s="3"/>
      <c r="AR156" s="3"/>
      <c r="AS156" s="3"/>
      <c r="AV156" s="3"/>
      <c r="AW156" s="3"/>
      <c r="AX156" s="3"/>
      <c r="AY156" s="59" t="s">
        <v>1827</v>
      </c>
      <c r="AZ156" s="59" t="s">
        <v>1828</v>
      </c>
      <c r="BA156" s="59" t="s">
        <v>1829</v>
      </c>
      <c r="BB156" s="59" t="s">
        <v>1830</v>
      </c>
      <c r="BC156" s="59" t="s">
        <v>1831</v>
      </c>
      <c r="BD156" s="59" t="s">
        <v>1832</v>
      </c>
      <c r="BE156" s="59" t="s">
        <v>1833</v>
      </c>
      <c r="BF156" s="59" t="s">
        <v>1834</v>
      </c>
      <c r="BG156" s="59" t="s">
        <v>1835</v>
      </c>
      <c r="BH156" s="59" t="s">
        <v>1836</v>
      </c>
      <c r="BI156" s="59" t="s">
        <v>1837</v>
      </c>
      <c r="BJ156" s="59" t="s">
        <v>1838</v>
      </c>
      <c r="BK156" s="59" t="s">
        <v>1839</v>
      </c>
      <c r="BL156" s="59" t="s">
        <v>1840</v>
      </c>
      <c r="BM156" s="59" t="s">
        <v>1841</v>
      </c>
      <c r="BN156" s="59" t="s">
        <v>324</v>
      </c>
      <c r="BO156" s="59" t="s">
        <v>1842</v>
      </c>
      <c r="BQ156" s="3"/>
      <c r="BR156" s="3"/>
      <c r="BS156" s="3"/>
      <c r="BT156" s="3"/>
      <c r="BU156" s="3"/>
      <c r="BV156" s="3"/>
      <c r="BW156" s="3"/>
      <c r="BX156" s="3"/>
      <c r="BY156" s="3"/>
      <c r="BZ156" s="3"/>
      <c r="CA156" s="3"/>
      <c r="CB156" s="3"/>
      <c r="CC156" s="3"/>
      <c r="CD156" s="3"/>
      <c r="CE156" s="3"/>
      <c r="CF156" s="3"/>
      <c r="CG156" s="3"/>
      <c r="CH156" s="3"/>
      <c r="CI156" s="3"/>
      <c r="CJ156" s="3"/>
      <c r="CK156" s="3"/>
      <c r="CL156" s="3"/>
    </row>
  </sheetData>
  <mergeCells count="1">
    <mergeCell ref="AY155:BO155"/>
  </mergeCell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Листы</vt:lpstr>
      </vt:variant>
      <vt:variant>
        <vt:i4>5</vt:i4>
      </vt:variant>
      <vt:variant>
        <vt:lpstr>Именованные диапазоны</vt:lpstr>
      </vt:variant>
      <vt:variant>
        <vt:i4>28</vt:i4>
      </vt:variant>
    </vt:vector>
  </HeadingPairs>
  <TitlesOfParts>
    <vt:vector size="33" baseType="lpstr">
      <vt:lpstr>Config</vt:lpstr>
      <vt:lpstr>Сечения</vt:lpstr>
      <vt:lpstr>Справка</vt:lpstr>
      <vt:lpstr>Расчет</vt:lpstr>
      <vt:lpstr>Results</vt:lpstr>
      <vt:lpstr>Расчет!Print_Area</vt:lpstr>
      <vt:lpstr>Сечения!Print_Area</vt:lpstr>
      <vt:lpstr>rngBatchSummary</vt:lpstr>
      <vt:lpstr>rngCalculationProfiles</vt:lpstr>
      <vt:lpstr>rngCircleGeometry</vt:lpstr>
      <vt:lpstr>rngConcreteMaterialParameters</vt:lpstr>
      <vt:lpstr>rngCrackSummaryAnchor</vt:lpstr>
      <vt:lpstr>rngHollowRectangleGeometry</vt:lpstr>
      <vt:lpstr>rngLoadCombinations</vt:lpstr>
      <vt:lpstr>rngNDMElementResults</vt:lpstr>
      <vt:lpstr>rngNDMMaterialDiagrams</vt:lpstr>
      <vt:lpstr>rngNDMSectionAnnotations</vt:lpstr>
      <vt:lpstr>rngNDMSectionContours</vt:lpstr>
      <vt:lpstr>rngNDMSectionGeometry</vt:lpstr>
      <vt:lpstr>rngNDMSectionProperties</vt:lpstr>
      <vt:lpstr>rngPlotAnnotationSettings</vt:lpstr>
      <vt:lpstr>rngPointedSectionGeometry</vt:lpstr>
      <vt:lpstr>rngRectanglesGeometry</vt:lpstr>
      <vt:lpstr>rngSectionRecipeGuide</vt:lpstr>
      <vt:lpstr>rngSectionRecipeTypes</vt:lpstr>
      <vt:lpstr>rngSignConventionSettings</vt:lpstr>
      <vt:lpstr>rngSP35Table721</vt:lpstr>
      <vt:lpstr>rngStabilityDurationLoads</vt:lpstr>
      <vt:lpstr>rngStabilitySummaryAnchor</vt:lpstr>
      <vt:lpstr>rngSteelMaterialParameters</vt:lpstr>
      <vt:lpstr>rngStrengthSummaryAnchor</vt:lpstr>
      <vt:lpstr>rngSystemSettings</vt:lpstr>
      <vt:lpstr>rngUnitSettings</vt:lpstr>
    </vt:vector>
  </TitlesOfParts>
  <Company>ОАО Институт Гипростроймост</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Авидзба Ахра Даурович</dc:creator>
  <cp:lastModifiedBy>Авидзба Ахра Даурович</cp:lastModifiedBy>
  <dcterms:created xsi:type="dcterms:W3CDTF">2026-10-24T14:11:43Z</dcterms:created>
  <dcterms:modified xsi:type="dcterms:W3CDTF">2026-10-24T14:16:55Z</dcterms:modified>
</cp:coreProperties>
</file>