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13_ncr:1_{0AF2A4FE-A6B3-407F-9E23-A66F0ADB78C8}" xr6:coauthVersionLast="36" xr6:coauthVersionMax="36" xr10:uidLastSave="{00000000-0000-0000-0000-000000000000}"/>
  <bookViews>
    <workbookView xWindow="0" yWindow="0" windowWidth="38235" windowHeight="19155" xr2:uid="{333A0B8F-0E6E-457E-A495-F2E99F05B9C2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Results!$A$1:$AY$31</definedName>
    <definedName name="rngCalculationDiagramSettings">Config!$H$36:$M$39</definedName>
    <definedName name="rngCircleGeometry">Config!$H$57:$L$66</definedName>
    <definedName name="rngConcreteMaterialParameters">Config!$H$27:$M$33</definedName>
    <definedName name="rngLoadCombinations">Расчет!$A$40:$G$60</definedName>
    <definedName name="rngLShapeGeometry">Config!$H$78:$P$100</definedName>
    <definedName name="rngNDMElementResults">Results!$A$34</definedName>
    <definedName name="rngNDMMaterialDiagrams">Results!$AX$34</definedName>
    <definedName name="rngNDMSectionAnnotations">Results!$AH$34</definedName>
    <definedName name="rngNDMSectionGeometry">Results!$I$34</definedName>
    <definedName name="rngNDMSectionProperties">Results!$Z$34</definedName>
    <definedName name="rngPlotAnnotationSettings">Config!$H$42:$L$54</definedName>
    <definedName name="rngResultSection">Расчет!$S$17:$AH$35</definedName>
    <definedName name="rngRoundedRectangleGeometry">Config!$H$69:$L$75</definedName>
    <definedName name="rngSignConventionSettings">Config!$H$12:$J$15</definedName>
    <definedName name="rngSteelMaterialParameters">Config!$H$18:$M$24</definedName>
    <definedName name="rngSystemSettings">Config!$A$3:$E$96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0" i="1" l="1"/>
  <c r="AY10" i="1"/>
  <c r="Z11" i="1"/>
  <c r="AY11" i="1"/>
  <c r="Z12" i="1"/>
  <c r="AY12" i="1"/>
  <c r="Z13" i="1"/>
  <c r="AY13" i="1"/>
  <c r="Z14" i="1"/>
  <c r="AY14" i="1"/>
  <c r="DE21" i="4" l="1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E5" i="4"/>
  <c r="DE4" i="4"/>
  <c r="DE3" i="4"/>
  <c r="DE2" i="4"/>
  <c r="O100" i="4"/>
  <c r="O99" i="4"/>
  <c r="O98" i="4"/>
  <c r="O97" i="4"/>
  <c r="O96" i="4"/>
  <c r="O95" i="4"/>
  <c r="O94" i="4"/>
  <c r="O93" i="4"/>
  <c r="N90" i="4"/>
  <c r="N89" i="4"/>
  <c r="N88" i="4"/>
  <c r="N87" i="4"/>
  <c r="N86" i="4"/>
  <c r="N85" i="4"/>
  <c r="N84" i="4"/>
  <c r="N83" i="4"/>
  <c r="L79" i="4"/>
  <c r="J75" i="4"/>
  <c r="J74" i="4"/>
  <c r="J73" i="4"/>
  <c r="J72" i="4"/>
  <c r="J71" i="4"/>
  <c r="J70" i="4"/>
  <c r="J64" i="4"/>
  <c r="J63" i="4"/>
  <c r="J61" i="4"/>
  <c r="J59" i="4"/>
  <c r="J58" i="4"/>
  <c r="K30" i="4"/>
  <c r="K29" i="4"/>
  <c r="K28" i="4"/>
  <c r="K21" i="4"/>
  <c r="K20" i="4"/>
  <c r="K19" i="4"/>
  <c r="AF54" i="4"/>
  <c r="AE54" i="4"/>
  <c r="AF53" i="4"/>
  <c r="AE53" i="4"/>
  <c r="AF52" i="4"/>
  <c r="AE52" i="4"/>
  <c r="AF51" i="4"/>
  <c r="AE51" i="4"/>
  <c r="AF49" i="4"/>
  <c r="AE49" i="4"/>
  <c r="AF48" i="4"/>
  <c r="AE48" i="4"/>
  <c r="AF47" i="4"/>
  <c r="AE47" i="4"/>
  <c r="AF46" i="4"/>
  <c r="AE46" i="4"/>
  <c r="AF45" i="4"/>
  <c r="AE45" i="4"/>
  <c r="AF44" i="4"/>
  <c r="AE44" i="4"/>
  <c r="AF42" i="4"/>
  <c r="AE42" i="4"/>
  <c r="AF41" i="4"/>
  <c r="AE41" i="4"/>
  <c r="AF40" i="4"/>
  <c r="AE40" i="4"/>
  <c r="AF39" i="4"/>
  <c r="AE39" i="4"/>
  <c r="AF38" i="4"/>
  <c r="AE38" i="4"/>
  <c r="AF37" i="4"/>
  <c r="AE37" i="4"/>
  <c r="AF35" i="4"/>
  <c r="AE35" i="4"/>
  <c r="AF34" i="4"/>
  <c r="AE34" i="4"/>
  <c r="AF33" i="4"/>
  <c r="AE33" i="4"/>
  <c r="AF32" i="4"/>
  <c r="AE32" i="4"/>
  <c r="AF31" i="4"/>
  <c r="AE31" i="4"/>
  <c r="AF30" i="4"/>
  <c r="AE30" i="4"/>
  <c r="AF28" i="4"/>
  <c r="AE28" i="4"/>
  <c r="AF27" i="4"/>
  <c r="AE27" i="4"/>
  <c r="AF26" i="4"/>
  <c r="AE26" i="4"/>
  <c r="AF25" i="4"/>
  <c r="AE25" i="4"/>
  <c r="AF24" i="4"/>
  <c r="AE24" i="4"/>
  <c r="AF22" i="4"/>
  <c r="AE22" i="4"/>
  <c r="AF21" i="4"/>
  <c r="AE21" i="4"/>
  <c r="AF20" i="4"/>
  <c r="AE20" i="4"/>
  <c r="AF19" i="4"/>
  <c r="AE19" i="4"/>
  <c r="AF18" i="4"/>
  <c r="AE18" i="4"/>
  <c r="AF16" i="4"/>
  <c r="AE16" i="4"/>
  <c r="AF15" i="4"/>
  <c r="AE15" i="4"/>
  <c r="AF14" i="4"/>
  <c r="AE14" i="4"/>
  <c r="AF13" i="4"/>
  <c r="AE13" i="4"/>
  <c r="AF12" i="4"/>
  <c r="AE12" i="4"/>
  <c r="AF10" i="4"/>
  <c r="AE10" i="4"/>
  <c r="AF9" i="4"/>
  <c r="AE9" i="4"/>
  <c r="AF8" i="4"/>
  <c r="AE8" i="4"/>
  <c r="AF7" i="4"/>
  <c r="AE7" i="4"/>
  <c r="AF6" i="4"/>
  <c r="AE6" i="4"/>
  <c r="AF4" i="4"/>
  <c r="AE4" i="4"/>
  <c r="AF3" i="4"/>
  <c r="AE3" i="4"/>
  <c r="C85" i="4"/>
  <c r="C76" i="4"/>
  <c r="C50" i="4"/>
  <c r="C27" i="4"/>
  <c r="C22" i="4"/>
  <c r="C21" i="4"/>
  <c r="C20" i="4"/>
  <c r="C13" i="4"/>
  <c r="C12" i="4"/>
  <c r="C10" i="4"/>
  <c r="D40" i="2"/>
  <c r="C40" i="2"/>
  <c r="B40" i="2"/>
</calcChain>
</file>

<file path=xl/sharedStrings.xml><?xml version="1.0" encoding="utf-8"?>
<sst xmlns="http://schemas.openxmlformats.org/spreadsheetml/2006/main" count="5188" uniqueCount="1635">
  <si>
    <t>Сочетания нагрузок</t>
  </si>
  <si>
    <t>CombinationID</t>
  </si>
  <si>
    <t>N</t>
  </si>
  <si>
    <t>Mx</t>
  </si>
  <si>
    <t>My</t>
  </si>
  <si>
    <t>CalculationType</t>
  </si>
  <si>
    <t>CapacityLoadPath</t>
  </si>
  <si>
    <t>Comment</t>
  </si>
  <si>
    <t>Group1</t>
  </si>
  <si>
    <t>Group2</t>
  </si>
  <si>
    <t>λ*Mx</t>
  </si>
  <si>
    <t>λ*My</t>
  </si>
  <si>
    <t>λ*Mxy</t>
  </si>
  <si>
    <t>λ*N</t>
  </si>
  <si>
    <t>λ*NMxy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</si>
  <si>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</si>
  <si>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</si>
  <si>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</si>
  <si>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</si>
  <si>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</si>
  <si>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</si>
  <si>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</si>
  <si>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</si>
  <si>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</si>
  <si>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</si>
  <si>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Значение</t>
  </si>
  <si>
    <t>Ед.</t>
  </si>
  <si>
    <t>Комментарий</t>
  </si>
  <si>
    <t>Диагностика</t>
  </si>
  <si>
    <t>Config</t>
  </si>
  <si>
    <t>Параметр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</si>
  <si>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</si>
  <si>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</si>
  <si>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</si>
  <si>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</si>
  <si>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</si>
  <si>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</si>
  <si>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</si>
  <si>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</si>
  <si>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</si>
  <si>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</si>
  <si>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</si>
  <si>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</si>
  <si>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</si>
  <si>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</si>
  <si>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</si>
  <si>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</si>
  <si>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</si>
  <si>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</si>
  <si>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</si>
  <si>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</si>
  <si>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</si>
  <si>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</si>
  <si>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</si>
  <si>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</si>
  <si>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</si>
  <si>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</si>
  <si>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</si>
  <si>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</si>
  <si>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</si>
  <si>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</si>
  <si>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</si>
  <si>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</si>
  <si>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Yes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</si>
  <si>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</si>
  <si>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</si>
  <si>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</si>
  <si>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</si>
  <si>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</si>
  <si>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</si>
  <si>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</si>
  <si>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</si>
  <si>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</si>
  <si>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</si>
  <si>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</si>
  <si>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</si>
  <si>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</si>
  <si>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</si>
  <si>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</si>
  <si>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</si>
  <si>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</si>
  <si>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</si>
  <si>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</si>
  <si>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</si>
  <si>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</si>
  <si>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</si>
  <si>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</si>
  <si>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Параметры ниже применяются ко всем λ-траекториям поиска несущей способности.</t>
  </si>
  <si>
    <t>Calculation.Mode</t>
  </si>
  <si>
    <t>FullCapacity</t>
  </si>
  <si>
    <t>Режим расчета: DirectState - только НДС по заданным усилиям; FullCapacity - дополнительно искать запас несущей способности для сочетаний, выбранных настройкой Capacity.CalculationScope.</t>
  </si>
  <si>
    <t>Capacity.CalculationScope</t>
  </si>
  <si>
    <t>Group1+2</t>
  </si>
  <si>
    <t>Какие сочетания отправлять в поиск несущей способности: Group1Only - только первая группа; Group1+2 - первая и вторая группы.</t>
  </si>
  <si>
    <t>Capacity.Method</t>
  </si>
  <si>
    <t>Auto</t>
  </si>
  <si>
    <t>Как искать предельную нагрузку: Auto обычно пробует UltimateStrain и при неудаче LoadMultiplier; для λ*N и λ*NMxy без пользовательских моментов сразу используется LoadMultiplier.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</si>
  <si>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</si>
  <si>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</si>
  <si>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</si>
  <si>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</si>
  <si>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[UltimateStrain]</t>
  </si>
  <si>
    <t>Параметры прямого поиска предельной плоскости деформаций. В Auto используются на первой попытке.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</si>
  <si>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</si>
  <si>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</si>
  <si>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</si>
  <si>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Параметры одномерного поиска по λ. В Auto используются при fallback, а для λ*N и λ*NMxy без пользовательских моментов применяются сразу.</t>
  </si>
  <si>
    <t>Capacity.SearchMethod</t>
  </si>
  <si>
    <t>Bisection</t>
  </si>
  <si>
    <t>Метод одномерного поиска для Capacity.Method=LoadMultiplier и fallback-ветки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</si>
  <si>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</si>
  <si>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</si>
  <si>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</si>
  <si>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</si>
  <si>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</si>
  <si>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</si>
  <si>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</si>
  <si>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внутри CSectionSolver для каждой пробной точки LoadMultiplier.</t>
  </si>
  <si>
    <t>[Выбор λ-траектории]</t>
  </si>
  <si>
    <t>Задается в строке сочетания CapacityLoadPath: λ*Mx, λ*My, λ*Mxy, λ*N или λ*NMxy.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</si>
  <si>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</si>
  <si>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</si>
  <si>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</si>
  <si>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</si>
  <si>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</si>
  <si>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</si>
  <si>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</si>
  <si>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</si>
  <si>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</si>
  <si>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</si>
  <si>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</si>
  <si>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</si>
  <si>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</si>
  <si>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</si>
  <si>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</si>
  <si>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</si>
  <si>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</si>
  <si>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</si>
  <si>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</si>
  <si>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</si>
  <si>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</si>
  <si>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</si>
  <si>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</si>
  <si>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</si>
  <si>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</si>
  <si>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</si>
  <si>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</si>
  <si>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</si>
  <si>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</si>
  <si>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</si>
  <si>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</si>
  <si>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</si>
  <si>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</si>
  <si>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</si>
  <si>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</si>
  <si>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</si>
  <si>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</si>
  <si>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</si>
  <si>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</si>
  <si>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</si>
  <si>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</si>
  <si>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</si>
  <si>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</si>
  <si>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</si>
  <si>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</si>
  <si>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</si>
  <si>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</si>
  <si>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</si>
  <si>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</si>
  <si>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</si>
  <si>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</si>
  <si>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</si>
  <si>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</si>
  <si>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</si>
  <si>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</si>
  <si>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</si>
  <si>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</si>
  <si>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</si>
  <si>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</si>
  <si>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</si>
  <si>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</si>
  <si>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</si>
  <si>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</si>
  <si>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</si>
  <si>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</si>
  <si>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</si>
  <si>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</si>
  <si>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</si>
  <si>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</si>
  <si>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</si>
  <si>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</si>
  <si>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</si>
  <si>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</si>
  <si>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</si>
  <si>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</si>
  <si>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</si>
  <si>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</si>
  <si>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</si>
  <si>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</si>
  <si>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</si>
  <si>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</si>
  <si>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</si>
  <si>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</si>
  <si>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</si>
  <si>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</si>
  <si>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</si>
  <si>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</si>
  <si>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</si>
  <si>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</si>
  <si>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</si>
  <si>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</si>
  <si>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</si>
  <si>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</si>
  <si>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</si>
  <si>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</si>
  <si>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</si>
  <si>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</si>
  <si>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</si>
  <si>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</si>
  <si>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</si>
  <si>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</si>
  <si>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</si>
  <si>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</si>
  <si>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</si>
  <si>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</si>
  <si>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</si>
  <si>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</si>
  <si>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</si>
  <si>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</si>
  <si>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</si>
  <si>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</si>
  <si>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</si>
  <si>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</si>
  <si>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</si>
  <si>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</si>
  <si>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</si>
  <si>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</si>
  <si>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</si>
  <si>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</si>
  <si>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</si>
  <si>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</si>
  <si>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</si>
  <si>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</si>
  <si>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</si>
  <si>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</si>
  <si>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</si>
  <si>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</si>
  <si>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</si>
  <si>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</si>
  <si>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</si>
  <si>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</si>
  <si>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</si>
  <si>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</si>
  <si>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</si>
  <si>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</si>
  <si>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</si>
  <si>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</si>
  <si>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</si>
  <si>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</si>
  <si>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</si>
  <si>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</si>
  <si>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</si>
  <si>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</si>
  <si>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</si>
  <si>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</si>
  <si>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</si>
  <si>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</si>
  <si>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</si>
  <si>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</si>
  <si>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</si>
  <si>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</si>
  <si>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</si>
  <si>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</si>
  <si>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</si>
  <si>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</si>
  <si>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</si>
  <si>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</si>
  <si>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</si>
  <si>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</si>
  <si>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</si>
  <si>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</si>
  <si>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</si>
  <si>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</si>
  <si>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</si>
  <si>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</si>
  <si>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</si>
  <si>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</si>
  <si>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</si>
  <si>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</si>
  <si>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</si>
  <si>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</si>
  <si>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</si>
  <si>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</si>
  <si>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</si>
  <si>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</t>
  </si>
  <si>
    <t>Concrete.R.SLS</t>
  </si>
  <si>
    <t>Для II ГПС: в колонке Сжатие задается Rb,ser, в колонке Растяжение - Rbt,ser.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</si>
  <si>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</si>
  <si>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</si>
  <si>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</si>
  <si>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</si>
  <si>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</si>
  <si>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</si>
  <si>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</si>
  <si>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</si>
  <si>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Настройки диаграмм для расчетов</t>
  </si>
  <si>
    <t>Расчет</t>
  </si>
  <si>
    <t>Диаграмма бетона</t>
  </si>
  <si>
    <t>Растянутый бетон</t>
  </si>
  <si>
    <t>Диаграмма арматуры</t>
  </si>
  <si>
    <t>Комментарий/СП</t>
  </si>
  <si>
    <t>Strength</t>
  </si>
  <si>
    <t>Ignore</t>
  </si>
  <si>
    <t>Прочность по I группе. Растянутый бетон можно отключить или учитывать по диаграмме.</t>
  </si>
  <si>
    <t>Mcrc</t>
  </si>
  <si>
    <t>UseDiagram</t>
  </si>
  <si>
    <t>Состояние образования трещины. Растянутый бетон учитывается фиксированно.</t>
  </si>
  <si>
    <t>CrackedNDS</t>
  </si>
  <si>
    <t>НДС после образования трещины для a_crc. Растянутый бетон выключен фиксированно.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</si>
  <si>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</si>
  <si>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</si>
  <si>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</si>
  <si>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</si>
  <si>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</si>
  <si>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</si>
  <si>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</si>
  <si>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</si>
  <si>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</si>
  <si>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</si>
  <si>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</si>
  <si>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</si>
  <si>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</si>
  <si>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</si>
  <si>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</si>
  <si>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</si>
  <si>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</si>
  <si>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</si>
  <si>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</si>
  <si>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</si>
  <si>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</si>
  <si>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</si>
  <si>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</si>
  <si>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</si>
  <si>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</si>
  <si>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</si>
  <si>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</si>
  <si>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</si>
  <si>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</si>
  <si>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</si>
  <si>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</si>
  <si>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</si>
  <si>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</si>
  <si>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</si>
  <si>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</si>
  <si>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</si>
  <si>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</si>
  <si>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</si>
  <si>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</si>
  <si>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</si>
  <si>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</si>
  <si>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</si>
  <si>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ряда; пусто или 0 означает, что арматура по окружности не создается.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</si>
  <si>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</si>
  <si>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</si>
  <si>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</si>
  <si>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</si>
  <si>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</si>
  <si>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</si>
  <si>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</si>
  <si>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</si>
  <si>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</si>
  <si>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</si>
  <si>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</si>
  <si>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</si>
  <si>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</si>
  <si>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</si>
  <si>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</si>
  <si>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</si>
  <si>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</si>
  <si>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</si>
  <si>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</si>
  <si>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</si>
  <si>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</si>
  <si>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</si>
  <si>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</si>
  <si>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</si>
  <si>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</si>
  <si>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</si>
  <si>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</si>
  <si>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</si>
  <si>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</si>
  <si>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</si>
  <si>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</si>
  <si>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</si>
  <si>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</si>
  <si>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</si>
  <si>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</si>
  <si>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</si>
  <si>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</si>
  <si>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</si>
  <si>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</si>
  <si>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</si>
  <si>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</si>
  <si>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</si>
  <si>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</si>
  <si>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</si>
  <si>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</si>
  <si>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</si>
  <si>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</si>
  <si>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</si>
  <si>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</si>
  <si>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</si>
  <si>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</si>
  <si>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</si>
  <si>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</si>
  <si>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</si>
  <si>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</si>
  <si>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</si>
  <si>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</si>
  <si>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</si>
  <si>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</si>
  <si>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грани _1 H1.</t>
  </si>
  <si>
    <t>Дополнительные ряды у грани _2 H1.</t>
  </si>
  <si>
    <t>Дополнительные ряды у грани _1 B1.</t>
  </si>
  <si>
    <t>Дополнительные ряды у грани _2 B1.</t>
  </si>
  <si>
    <t>Дополнительные ряды у грани _1 H2.</t>
  </si>
  <si>
    <t>Дополнительные ряды у грани _2 H2.</t>
  </si>
  <si>
    <t>Дополнительные ряды у грани _1 B2.</t>
  </si>
  <si>
    <t>Дополнительные ряды у грани _2 B2.</t>
  </si>
  <si>
    <t>EverySecondBar</t>
  </si>
  <si>
    <t>AutoCAD</t>
  </si>
  <si>
    <t>RoundedRectangle</t>
  </si>
  <si>
    <t>Circle</t>
  </si>
  <si>
    <t>DirectState</t>
  </si>
  <si>
    <t>Secant</t>
  </si>
  <si>
    <t>Group1Only</t>
  </si>
  <si>
    <t>UltimateStrain</t>
  </si>
  <si>
    <t>LoadMultiplier</t>
  </si>
  <si>
    <t>Brent</t>
  </si>
  <si>
    <t>FullTension</t>
  </si>
  <si>
    <t>Strain</t>
  </si>
  <si>
    <t>ValuesOnly</t>
  </si>
  <si>
    <t>Common</t>
  </si>
  <si>
    <t>Smooth</t>
  </si>
  <si>
    <t>Inside</t>
  </si>
  <si>
    <t>Small</t>
  </si>
  <si>
    <t>Wide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</si>
  <si>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</si>
  <si>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</si>
  <si>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</si>
  <si>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</si>
  <si>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</si>
  <si>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</si>
  <si>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</si>
  <si>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</si>
  <si>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</si>
  <si>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</si>
  <si>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указан в проекте как потенциальный специальный источник для мостовых конструкций. В текущем алгоритме трещин конкретные формулы СП 35 не применяются автоматически.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</si>
  <si>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</si>
  <si>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</si>
  <si>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</si>
  <si>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</si>
  <si>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</si>
  <si>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</si>
  <si>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</si>
  <si>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</si>
  <si>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</si>
  <si>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</si>
  <si>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</si>
  <si>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</si>
  <si>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</si>
  <si>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</si>
  <si>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</si>
  <si>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</si>
  <si>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</si>
  <si>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</si>
  <si>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</si>
  <si>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</si>
  <si>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</si>
  <si>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</si>
  <si>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</si>
  <si>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</si>
  <si>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допуска</t>
  </si>
  <si>
    <t>решателя.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</si>
  <si>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</si>
  <si>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</si>
  <si>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</si>
  <si>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</si>
  <si>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</si>
  <si>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</si>
  <si>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</si>
  <si>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</si>
  <si>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</si>
  <si>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</si>
  <si>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</si>
  <si>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</si>
  <si>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</si>
  <si>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</si>
  <si>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</si>
  <si>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</si>
  <si>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</si>
  <si>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</si>
  <si>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</si>
  <si>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</si>
  <si>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</si>
  <si>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</si>
  <si>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</si>
  <si>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</si>
  <si>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</si>
  <si>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</si>
  <si>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</si>
  <si>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</si>
  <si>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</si>
  <si>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</si>
  <si>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</si>
  <si>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</si>
  <si>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</si>
  <si>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</si>
  <si>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</si>
  <si>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</si>
  <si>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</si>
  <si>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</si>
  <si>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</si>
  <si>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</si>
  <si>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</si>
  <si>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</si>
  <si>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</si>
  <si>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</si>
  <si>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</si>
  <si>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</si>
  <si>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</si>
  <si>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</si>
  <si>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</si>
  <si>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</si>
  <si>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</si>
  <si>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</si>
  <si>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</si>
  <si>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</si>
  <si>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</si>
  <si>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</si>
  <si>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</si>
  <si>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</si>
  <si>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</si>
  <si>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</si>
  <si>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</si>
  <si>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</si>
  <si>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</si>
  <si>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</si>
  <si>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</si>
  <si>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</si>
  <si>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</si>
  <si>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</si>
  <si>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</si>
  <si>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</si>
  <si>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</si>
  <si>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</si>
  <si>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</si>
  <si>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</si>
  <si>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</si>
  <si>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</si>
  <si>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</si>
  <si>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</si>
  <si>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</si>
  <si>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</si>
  <si>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</si>
  <si>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</si>
  <si>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</si>
  <si>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</si>
  <si>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</si>
  <si>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</si>
  <si>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</si>
  <si>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</si>
  <si>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</si>
  <si>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</si>
  <si>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</si>
  <si>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</si>
  <si>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</si>
  <si>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</si>
  <si>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</si>
  <si>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</si>
  <si>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</si>
  <si>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</si>
  <si>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</si>
  <si>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трещины больше допуска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</si>
  <si>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</si>
  <si>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</si>
  <si>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</si>
  <si>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</si>
  <si>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</si>
  <si>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трещины не относятся к Group1 или capacity отключен выбранным режимом расчета.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</si>
  <si>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</si>
  <si>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</si>
  <si>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</si>
  <si>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</si>
  <si>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</si>
  <si>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</si>
  <si>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</si>
  <si>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</si>
  <si>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</si>
  <si>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</si>
  <si>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</si>
  <si>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</si>
  <si>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</si>
  <si>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</si>
  <si>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</si>
  <si>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Параметры бетона</t>
  </si>
  <si>
    <t>Этот блок заменяет старый ввод произвольных точек бетонной диаграммы. Пользователь задает исходные сопротивления и модули,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</si>
  <si>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</si>
  <si>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</si>
  <si>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</si>
  <si>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</si>
  <si>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</si>
  <si>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</si>
  <si>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</si>
  <si>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</si>
  <si>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</si>
  <si>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</si>
  <si>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</si>
  <si>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</si>
  <si>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Эта таблица является единственным пользовательским местом выбора расчетной диаграммы и режима учета растянутого бетона.</t>
  </si>
  <si>
    <t>Strength: расчет прочности по I группе. Пользователь может выбрать TwoLine/ThreeLine для бетона и арматуры, а также Ignore/UseDiagram для растянутого бетона.</t>
  </si>
  <si>
    <t>Mcrc: состояние образования трещины по II группе. Растянутый бетон включен фиксированно UseDiagram, потому что нужно определить достижение растянутым бетоном ε_bt,crc.</t>
  </si>
  <si>
    <t>CrackedNDS: НДС после образования трещины для a_crc по II группе. Растянутый бетон выключен фиксированно Ignore.</t>
  </si>
  <si>
    <t>ГПС не редактируется пользователем: Strength всегда I, Mcrc и CrackedNDS всегда II.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</si>
  <si>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</si>
  <si>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</si>
  <si>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</si>
  <si>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</si>
  <si>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</si>
  <si>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</si>
  <si>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</si>
  <si>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</si>
  <si>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Offset, TextHeight и TextGap трактуются как модельные миллиметры сечения. При отрисовке CPlotAnnotationLayout переводит их в координаты Chart с учетом текущего масштаба.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</si>
  <si>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</si>
  <si>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</si>
  <si>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</si>
  <si>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</si>
  <si>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</si>
  <si>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</si>
  <si>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</si>
  <si>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</si>
  <si>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</si>
  <si>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</si>
  <si>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</si>
  <si>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</si>
  <si>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</si>
  <si>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</si>
  <si>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</si>
  <si>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</si>
  <si>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</si>
  <si>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</si>
  <si>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</si>
  <si>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</si>
  <si>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</si>
  <si>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</si>
  <si>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</si>
  <si>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</si>
  <si>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</si>
  <si>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</si>
  <si>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</si>
  <si>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</si>
  <si>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</si>
  <si>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</si>
  <si>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</si>
  <si>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поиска предельной точки по выбранной λ-траектории. OK означает, что предельный множитель найден и он не меньше 1; FAIL - предельная точка найдена, но исходное сочетание уже превышает несущую способность; NumFail - numerical search не дал надежного результата.</t>
  </si>
  <si>
    <t>CapacityLimitState (предельное состояние) - внутренняя причина остановки поиска: ConcreteStrainLimit, SteelStrainLimit, NumericalFailure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</si>
  <si>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</si>
  <si>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метод из настройки Capacity.Method, который фактически дал найденную предельную точку: UltimateStrain или LoadMultiplier. Для λ*N и для λ*NMxy без пользовательских моментов здесь будет LoadMultiplier, потому что осевая силовая траектория устойчивее считается одномерным поиском по λ.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</si>
  <si>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</si>
  <si>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</si>
  <si>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</si>
  <si>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</si>
  <si>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LC,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</si>
  <si>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</si>
  <si>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Для Group2 расчет трещин выполняется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</si>
  <si>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</si>
  <si>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</si>
  <si>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</si>
  <si>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</si>
  <si>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</si>
  <si>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</si>
  <si>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</si>
  <si>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</si>
  <si>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</si>
  <si>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</si>
  <si>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</si>
  <si>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</si>
  <si>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</si>
  <si>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</si>
  <si>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</si>
  <si>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</si>
  <si>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</si>
  <si>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</si>
  <si>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</si>
  <si>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</si>
  <si>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</si>
  <si>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</si>
  <si>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</si>
  <si>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</si>
  <si>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</si>
  <si>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MinSafetyFactor (общий запас) - минимальный положительный коэффициент из CapacitySafetyFactor и CrackSafetyFactor. Столбец информативный и специально выделен более темным серым цветом.</t>
  </si>
  <si>
    <t>Нормативная трассировка по трещинам приведена прямо на листе Справка в разделе 'Расчет ширины раскрытия нормальных трещин в программе'. Там отдельно отмечены прямые требования СП 63 и инженерные обобщения для произвольного сечения N + Mx + My.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</si>
  <si>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</si>
  <si>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</si>
  <si>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</si>
  <si>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</si>
  <si>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</si>
  <si>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</si>
  <si>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</si>
  <si>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</si>
  <si>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</si>
  <si>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</si>
  <si>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</si>
  <si>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</si>
  <si>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</si>
  <si>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параметрической формы registry подключает до трех специализированных компонентов: геометрию, расстановку арматуры и semantic-аннотации. Если для формы нет раскладки или аннотаций, общий pipeline не падает: соответствующие данные просто отсутствуют.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</si>
  <si>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</si>
  <si>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три компонента уровня конкретной формы и одна точка регистрации в CSectionTypeRegistry.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</si>
  <si>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</si>
  <si>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</si>
  <si>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</si>
  <si>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</si>
  <si>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</si>
  <si>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</si>
  <si>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</si>
  <si>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</si>
  <si>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</si>
  <si>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</si>
  <si>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</si>
  <si>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</si>
  <si>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</si>
  <si>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</si>
  <si>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нагрузки, смещенной от бетонного центра,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</si>
  <si>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</si>
  <si>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</si>
  <si>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</si>
  <si>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</si>
  <si>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</si>
  <si>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</si>
  <si>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</si>
  <si>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</si>
  <si>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</si>
  <si>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</si>
  <si>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</si>
  <si>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</si>
  <si>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</si>
  <si>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</si>
  <si>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</si>
  <si>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</si>
  <si>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</si>
  <si>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</si>
  <si>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</si>
  <si>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</si>
  <si>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</si>
  <si>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</si>
  <si>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</si>
  <si>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Для Group2 трещины считаются только тогда, когда прямое состояние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</si>
  <si>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</si>
  <si>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</si>
  <si>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</si>
  <si>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</si>
  <si>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</si>
  <si>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</si>
  <si>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</si>
  <si>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</si>
  <si>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</si>
  <si>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</si>
  <si>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</si>
  <si>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</si>
  <si>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Capacity.Method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</si>
  <si>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</si>
  <si>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</si>
  <si>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</si>
  <si>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</si>
  <si>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</si>
  <si>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</si>
  <si>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</si>
  <si>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</si>
  <si>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</si>
  <si>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</si>
  <si>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</si>
  <si>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</si>
  <si>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</si>
  <si>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</si>
  <si>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</si>
  <si>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</si>
  <si>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</si>
  <si>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</si>
  <si>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</si>
  <si>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</si>
  <si>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</si>
  <si>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</si>
  <si>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</si>
  <si>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</si>
  <si>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</si>
  <si>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</si>
  <si>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</si>
  <si>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</si>
  <si>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</si>
  <si>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</si>
  <si>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</si>
  <si>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</si>
  <si>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</si>
  <si>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</si>
  <si>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</si>
  <si>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</si>
  <si>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</si>
  <si>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</si>
  <si>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</si>
  <si>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</si>
  <si>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</si>
  <si>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 по заданным усилиям; FullCapacity - дополнительно искать запас несущей способности для сочетаний, выбранных настройкой Capacity.CalculationScope.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</si>
  <si>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</si>
  <si>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Capacity.Method.</t>
  </si>
  <si>
    <t>Для DirectState пользовательский StrainSafetyFactor больше не выводится. Количественный запас по прочности определяется расчетом Capacity, а прямое НДС получает понятный DirectStateStatus.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</si>
  <si>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</si>
  <si>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Capacity.CalculationScope - Какие сочетания отправлять в поиск несущей способности: Group1Only - только первая группа; Group1+2 - первая и вторая группы.</t>
  </si>
  <si>
    <t>Group1Only: поиск предельной несущей способности запускается только для сочетаний первой группы. Для Group2 в разделе Capacity будет N/A, а расчет трещин при допустимом прямом НДС выполняется как обычно.</t>
  </si>
  <si>
    <t>Group1+2: поиск предельной несущей способности запускается и для первой, и для второй группы. Это сохраняет текущее диагностическое поведение книги, когда для SLS-сочетаний можно одновременно видеть прочностной запас.</t>
  </si>
  <si>
    <t>Настройка влияет только на запуск Capacity. Она не меняет прямое НДС, не меняет расчет трещин и пока не меняет утвержденную логику выбора Worst.</t>
  </si>
  <si>
    <t>Внутри Capacity путь выбирает столбец CapacityLoadPath в таблице сочетаний. В новых книгах лучше заполнять его явно.</t>
  </si>
  <si>
    <t>Пустое значение оставлено как удобный fallback: при наличии пользовательского Mx/My программа выбирает λ*Mxy, при чистой N - λ*N. Неизвестный текст дает InputErr.</t>
  </si>
  <si>
    <t>Capacity.Method - Как искать предельную нагрузку: Auto обычно пробует UltimateStrain и при неудаче LoadMultiplier; для λ*N и λ*NMxy без пользовательских моментов сразу используется LoadMultiplier.</t>
  </si>
  <si>
    <t>Capacity.Method выбирает численный способ поиска предельной точки для траектории, заданной в строке сочетания столбцом CapacityLoadPath.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</si>
  <si>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</si>
  <si>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</si>
  <si>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 по умолчанию. Программа сначала пробует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</si>
  <si>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</si>
  <si>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</si>
  <si>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</si>
  <si>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фактический метод из пользовательского списка настроек: UltimateStrain или LoadMultiplier.</t>
  </si>
  <si>
    <t>Оба метода используют один и тот же CSectionSolver,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</si>
  <si>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</si>
  <si>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Capacity.Method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</si>
  <si>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Capacity.Method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запускается прямой CSectionSolver, поэтому время растет примерно пропорционально числу probe-точек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</si>
  <si>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</si>
  <si>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</si>
  <si>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</si>
  <si>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</si>
  <si>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</si>
  <si>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</si>
  <si>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</si>
  <si>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</si>
  <si>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</si>
  <si>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</si>
  <si>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</si>
  <si>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</si>
  <si>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</si>
  <si>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</si>
  <si>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</si>
  <si>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</si>
  <si>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</si>
  <si>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</si>
  <si>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</si>
  <si>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</si>
  <si>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</si>
  <si>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</si>
  <si>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Capacity.SearchMethod - Метод одномерного поиска для Capacity.Method=LoadMultiplier и fallback-ветки Auto. Поддерживается только Bisection, Brent или Secant.</t>
  </si>
  <si>
    <t>Все варианты используют одну целевую функцию, одинаковые границы, одинаковые допуски и одинаковый критерий предельного состояния.</t>
  </si>
  <si>
    <t>Bisection: сохраняет интервал, внутри которого меняется знак целевой функции, и на каждой итерации делит его пополам. Метод устойчивый, но может требовать больше вычислений.</t>
  </si>
  <si>
    <t>Brent: программа всегда держит безопасный интервал, где с одной стороны сечение еще проходит проверку, а с другой уже достигнут предел. Если форма функции позволяет, Brent делает более быстрый расчетный шаг внутри этого интервала. Если такой шаг получается рискованным, он возвращается к обычному безопасному шагу внутри интервала.</t>
  </si>
  <si>
    <t>Secant: метод секущих берет две последние проверенные точки lambda и по ним прогнозирует следующую точку. Это не бицекция и не Brent под другим названием. Если прогноз выходит за допустимый интервал, дает слишком малый шаг, NaN/overflow или упирается в застой, расчет останавливается с диагностикой.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</si>
  <si>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</si>
  <si>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</si>
  <si>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</si>
  <si>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</si>
  <si>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</si>
  <si>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</si>
  <si>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</si>
  <si>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</si>
  <si>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</si>
  <si>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</si>
  <si>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</si>
  <si>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</si>
  <si>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</si>
  <si>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</si>
  <si>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</si>
  <si>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</si>
  <si>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</si>
  <si>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внутри CSectionSolver для каждой пробной точки LoadMultiplier.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</si>
  <si>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</si>
  <si>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</si>
  <si>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</si>
  <si>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</si>
  <si>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</si>
  <si>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</si>
  <si>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</si>
  <si>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N/A,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</si>
  <si>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</si>
  <si>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</si>
  <si>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</si>
  <si>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</si>
  <si>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</si>
  <si>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</si>
  <si>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</si>
  <si>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</si>
  <si>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</si>
  <si>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</si>
  <si>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</si>
  <si>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</si>
  <si>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</si>
  <si>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</si>
  <si>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</si>
  <si>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</si>
  <si>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</si>
  <si>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</si>
  <si>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</si>
  <si>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</si>
  <si>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</si>
  <si>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</si>
  <si>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</si>
  <si>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</si>
  <si>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</si>
  <si>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</si>
  <si>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</si>
  <si>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</si>
  <si>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</si>
  <si>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</si>
  <si>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</si>
  <si>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</si>
  <si>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</si>
  <si>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</si>
  <si>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</si>
  <si>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</si>
  <si>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</si>
  <si>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</si>
  <si>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</si>
  <si>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</si>
  <si>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</si>
  <si>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</si>
  <si>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</si>
  <si>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</si>
  <si>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</si>
  <si>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</si>
  <si>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</si>
  <si>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</si>
  <si>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</si>
  <si>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</si>
  <si>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</si>
  <si>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</si>
  <si>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</si>
  <si>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</si>
  <si>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</si>
  <si>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</si>
  <si>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</si>
  <si>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</si>
  <si>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</si>
  <si>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</si>
  <si>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</si>
  <si>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</si>
  <si>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</si>
  <si>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</si>
  <si>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</si>
  <si>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</si>
  <si>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</si>
  <si>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</si>
  <si>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</si>
  <si>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</si>
  <si>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</si>
  <si>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</si>
  <si>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</si>
  <si>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</si>
  <si>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</si>
  <si>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</si>
  <si>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</si>
  <si>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</si>
  <si>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</si>
  <si>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</si>
  <si>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</si>
  <si>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</si>
  <si>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</si>
  <si>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</si>
  <si>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</si>
  <si>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</si>
  <si>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</si>
  <si>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</si>
  <si>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</si>
  <si>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</si>
  <si>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</si>
  <si>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</si>
  <si>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</si>
  <si>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</si>
  <si>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</si>
  <si>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</si>
  <si>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</si>
  <si>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</si>
  <si>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</si>
  <si>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</si>
  <si>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</si>
  <si>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</si>
  <si>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</si>
  <si>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</si>
  <si>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</si>
  <si>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</si>
  <si>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</si>
  <si>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</si>
  <si>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</si>
  <si>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</si>
  <si>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</si>
  <si>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</si>
  <si>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</si>
  <si>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</si>
  <si>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</si>
  <si>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</si>
  <si>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</si>
  <si>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</si>
  <si>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</si>
  <si>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</si>
  <si>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</si>
  <si>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</si>
  <si>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</si>
  <si>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</si>
  <si>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</si>
  <si>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</si>
  <si>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Concrete.R.ULS - Для I ГПС: в колонке Сжатие задается Rb, в колонке Растяжение - Rbt.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</si>
  <si>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</si>
  <si>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</si>
  <si>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</si>
  <si>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</si>
  <si>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Concrete.R.SLS - Для II ГПС: в колонке Сжатие задается Rb,ser, в колонке Растяжение - Rbt,ser.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</si>
  <si>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</si>
  <si>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</si>
  <si>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</si>
  <si>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</si>
  <si>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</si>
  <si>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</si>
  <si>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</si>
  <si>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</si>
  <si>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</si>
  <si>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</si>
  <si>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</si>
  <si>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</si>
  <si>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</si>
  <si>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</si>
  <si>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</si>
  <si>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</si>
  <si>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</si>
  <si>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</si>
  <si>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</si>
  <si>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</si>
  <si>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</si>
  <si>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</si>
  <si>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</si>
  <si>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</si>
  <si>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</si>
  <si>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</si>
  <si>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</si>
  <si>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</si>
  <si>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</si>
  <si>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</si>
  <si>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</si>
  <si>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</si>
  <si>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</si>
  <si>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</si>
  <si>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</si>
  <si>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</si>
  <si>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</si>
  <si>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</si>
  <si>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</si>
  <si>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</si>
  <si>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</si>
  <si>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</si>
  <si>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</si>
  <si>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</si>
  <si>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</si>
  <si>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Диаметр круглого сечения.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</si>
  <si>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</si>
  <si>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</si>
  <si>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</si>
  <si>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грани круга до оси стержней as.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</si>
  <si>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</si>
  <si>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</si>
  <si>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</si>
  <si>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продольных стержней по окружности.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</si>
  <si>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</si>
  <si>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</si>
  <si>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</si>
  <si>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продольных стержней первого ряда; пусто или 0 означает, что арматура по окружности не создается.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</si>
  <si>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</si>
  <si>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</si>
  <si>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</si>
  <si>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стержней второго ряда. Второй ряд строится от стержней первого ряда.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</si>
  <si>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</si>
  <si>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</si>
  <si>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</si>
  <si>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</si>
  <si>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</si>
  <si>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</si>
  <si>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</si>
  <si>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Расположение второго ряда: Stacked - внутрь сечения по радиусу к центру; SideBySide - справа по часовой касательной.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</si>
  <si>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</si>
  <si>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</si>
  <si>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</si>
  <si>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</si>
  <si>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Расположение третьего ряда: Stacked - внутрь сечения по радиусу к центру; SideBySide - справа по часовой касательной.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</si>
  <si>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</si>
  <si>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</si>
  <si>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</si>
  <si>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Ширина прямоугольного сечения со скруглениями.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</si>
  <si>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</si>
  <si>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</si>
  <si>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</si>
  <si>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</si>
  <si>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</si>
  <si>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Высота прямоугольного сечения со скруглениями.</t>
  </si>
  <si>
    <t>RoundedRectangle.RadiusTopLeft - Радиус верхнего левого угла.</t>
  </si>
  <si>
    <t>RoundedRectangle.RadiusTopRight - Радиус верхнего правого угла.</t>
  </si>
  <si>
    <t>RoundedRectangle.RadiusBottomRight - Радиус нижнего правого угла.</t>
  </si>
  <si>
    <t>RoundedRectangle.RadiusBottomLeft - Радиус нижнего левого угла.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</si>
  <si>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</si>
  <si>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</si>
  <si>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</si>
  <si>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</si>
  <si>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</si>
  <si>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</si>
  <si>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Настройки диаграмм для расчетов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</si>
  <si>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</si>
  <si>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Геометрия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</si>
  <si>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Определяющее сочетание по прочности</t>
  </si>
  <si>
    <t>Комментарий определяющего сочетания</t>
  </si>
  <si>
    <t>Определяющее сочетание по трещинам</t>
  </si>
  <si>
    <t>Время расчета, с</t>
  </si>
  <si>
    <t>Точка приложения нагрузки (относительно центра тяжести бетонного сечения)</t>
  </si>
  <si>
    <t>X=0 mm</t>
  </si>
  <si>
    <t>Y=0 mm</t>
  </si>
  <si>
    <t>Прямое состояние НДС и физические пределы</t>
  </si>
  <si>
    <t>Расчет предельной несущей способности по выбранной λ-траектории</t>
  </si>
  <si>
    <t>Расчет ширины раскрытия нормальных трещин</t>
  </si>
  <si>
    <t>Минимальный запас</t>
  </si>
  <si>
    <t>Фактическое НДС от LC</t>
  </si>
  <si>
    <t>Предельные деформации</t>
  </si>
  <si>
    <t>Статус, путь и метод</t>
  </si>
  <si>
    <t>Множитель</t>
  </si>
  <si>
    <t>Предельные компоненты</t>
  </si>
  <si>
    <t>Геометрия при λult</t>
  </si>
  <si>
    <t>Запас</t>
  </si>
  <si>
    <t>Арматура и бетон</t>
  </si>
  <si>
    <t>Расстояние между трещинами</t>
  </si>
  <si>
    <t>Коэффициенты phi</t>
  </si>
  <si>
    <t>Расчет psi_s</t>
  </si>
  <si>
    <t>Модуль арматуры</t>
  </si>
  <si>
    <t>Проверка a_crc</t>
  </si>
  <si>
    <t>Итог</t>
  </si>
  <si>
    <t>OverallStatus (итог)</t>
  </si>
  <si>
    <t>CombinationID (сочетание)</t>
  </si>
  <si>
    <t>Comment (комментарий)</t>
  </si>
  <si>
    <t>CalculationType (группа)</t>
  </si>
  <si>
    <t>DirectStateStatus (НДС)</t>
  </si>
  <si>
    <t>eps_c,min (бетон сжатие)</t>
  </si>
  <si>
    <t>eps_c,max (бетон растяжение)</t>
  </si>
  <si>
    <t>eps_s,min (арматура сжатие)</t>
  </si>
  <si>
    <t>eps_s,max (арматура растяжение)</t>
  </si>
  <si>
    <t>h, mm (высота текущего НДС)</t>
  </si>
  <si>
    <t>x, mm (сжатая зона текущего НДС)</t>
  </si>
  <si>
    <t>eps_cu,comp (предел бетона сжатие)</t>
  </si>
  <si>
    <t>eps_cu,tens (предел бетона растяжение)</t>
  </si>
  <si>
    <t>eps_su,comp (предел арматуры сжатие)</t>
  </si>
  <si>
    <t>eps_su,tens (предел арматуры растяжение)</t>
  </si>
  <si>
    <t>CapacityStatus (прочность)</t>
  </si>
  <si>
    <t>CapacityLimitState (предельное состояние)</t>
  </si>
  <si>
    <t>CapacityLoadPath (что масштабируется)</t>
  </si>
  <si>
    <t>CapacitySolutionMethod (фактический метод)</t>
  </si>
  <si>
    <t>lambdaUltimate (множитель)</t>
  </si>
  <si>
    <t>Nult, tf (предельная N)</t>
  </si>
  <si>
    <t>Mxult, tf*m (предельный Mx)</t>
  </si>
  <si>
    <t>Myult, tf*m (предельный My)</t>
  </si>
  <si>
    <t>h, mm (высота при lambdaUltimate)</t>
  </si>
  <si>
    <t>x, mm (сжатая зона при lambdaUltimate)</t>
  </si>
  <si>
    <t>CapacitySafetyFactor (запас по λ)</t>
  </si>
  <si>
    <t>CrackStatus (статус трещин)</t>
  </si>
  <si>
    <t>CrackFormed (трещина есть)</t>
  </si>
  <si>
    <t>h, mm (высота сечения)</t>
  </si>
  <si>
    <t>a, mm (от края до стержня)</t>
  </si>
  <si>
    <t>TensionZoneDepth, mm (растянутая зона)</t>
  </si>
  <si>
    <t>EffectiveZoneDepth, mm (эффективная зона)</t>
  </si>
  <si>
    <t>As, mm2 (растянутая арматура)</t>
  </si>
  <si>
    <t>Abt, mm2 (растянутый бетон)</t>
  </si>
  <si>
    <t>ds_eq, mm (экв. диаметр)</t>
  </si>
  <si>
    <t>TensionRebarCount (стержней в зоне)</t>
  </si>
  <si>
    <t>ls_raw, mm (шаг до ограничений)</t>
  </si>
  <si>
    <t>ls, mm (принятый шаг)</t>
  </si>
  <si>
    <t>phi1 (длительность)</t>
  </si>
  <si>
    <t>phi2 (профиль арматуры)</t>
  </si>
  <si>
    <t>phi3 (характер нагрузки)</t>
  </si>
  <si>
    <t>Ncrc, tf (усилие образования трещин при центральном растяжении)</t>
  </si>
  <si>
    <t>lambda_crc (множитель трещины)</t>
  </si>
  <si>
    <t>sigma_s, MPa (напряжение арматуры)</t>
  </si>
  <si>
    <t>sigma_s,crc, MPa (при образовании трещины)</t>
  </si>
  <si>
    <t>psi_s (работа растянутого бетона)</t>
  </si>
  <si>
    <t>Es, MPa (модуль арматуры)</t>
  </si>
  <si>
    <t>a_crc, mm (ширина трещины)</t>
  </si>
  <si>
    <t>a_crc,ult, mm (допустимая ширина)</t>
  </si>
  <si>
    <t>CrackSafetyFactor (запас по трещинам)</t>
  </si>
  <si>
    <t>MinSafetyFactor (общий запас)</t>
  </si>
  <si>
    <t>ConcreteStrainLimit</t>
  </si>
  <si>
    <t>NotCalcul.</t>
  </si>
  <si>
    <t>SteelStrainLimit</t>
  </si>
  <si>
    <r>
      <t>Сводка пакетного расчета</t>
    </r>
    <r>
      <rPr>
        <b/>
        <u/>
        <sz val="9"/>
        <color theme="10"/>
        <rFont val="Arial"/>
        <family val="2"/>
        <charset val="204"/>
      </rPr>
      <t xml:space="preserve"> </t>
    </r>
    <r>
      <rPr>
        <b/>
        <u/>
        <sz val="9"/>
        <color rgb="FF0000FF"/>
        <rFont val="Arial"/>
        <family val="2"/>
        <charset val="204"/>
      </rPr>
      <t>(Подробнее)</t>
    </r>
  </si>
  <si>
    <t>Расшифровка</t>
  </si>
  <si>
    <t>RunID</t>
  </si>
  <si>
    <t>ElementID</t>
  </si>
  <si>
    <t>MaterialType</t>
  </si>
  <si>
    <t>X, mm</t>
  </si>
  <si>
    <t>Y, mm</t>
  </si>
  <si>
    <t>Area, mm2</t>
  </si>
  <si>
    <t>ShapeType</t>
  </si>
  <si>
    <t>Width, mm</t>
  </si>
  <si>
    <t>Height, mm</t>
  </si>
  <si>
    <t>Diameter, mm</t>
  </si>
  <si>
    <t>Rotation, rad</t>
  </si>
  <si>
    <t>LocalIx, mm4</t>
  </si>
  <si>
    <t>LocalIy, mm4</t>
  </si>
  <si>
    <t>LocalIxy, mm4</t>
  </si>
  <si>
    <t>C1</t>
  </si>
  <si>
    <t>Rectangle</t>
  </si>
  <si>
    <t>Параметрическая бетонная сетка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</si>
  <si>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</si>
  <si>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</si>
  <si>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</si>
  <si>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</si>
  <si>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</si>
  <si>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</si>
  <si>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</si>
  <si>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</si>
  <si>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</si>
  <si>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</si>
  <si>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</si>
  <si>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</si>
  <si>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</si>
  <si>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</si>
  <si>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</si>
  <si>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</si>
  <si>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</si>
  <si>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</si>
  <si>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</si>
  <si>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</si>
  <si>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</si>
  <si>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</si>
  <si>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</si>
  <si>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</si>
  <si>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</si>
  <si>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</si>
  <si>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</si>
  <si>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</si>
  <si>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</si>
  <si>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</si>
  <si>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</si>
  <si>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</si>
  <si>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</si>
  <si>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</si>
  <si>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</si>
  <si>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</si>
  <si>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</si>
  <si>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</si>
  <si>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</si>
  <si>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</si>
  <si>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</si>
  <si>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</si>
  <si>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</si>
  <si>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</si>
  <si>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</si>
  <si>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</si>
  <si>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</si>
  <si>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</si>
  <si>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</si>
  <si>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</si>
  <si>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</si>
  <si>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</si>
  <si>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</si>
  <si>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</si>
  <si>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</si>
  <si>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</si>
  <si>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</si>
  <si>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</si>
  <si>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</si>
  <si>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</si>
  <si>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</si>
  <si>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</si>
  <si>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</si>
  <si>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</si>
  <si>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</si>
  <si>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</si>
  <si>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</si>
  <si>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</si>
  <si>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</si>
  <si>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</si>
  <si>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</si>
  <si>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</si>
  <si>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</si>
  <si>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</si>
  <si>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</si>
  <si>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</si>
  <si>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</si>
  <si>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</si>
  <si>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</si>
  <si>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</si>
  <si>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</si>
  <si>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</si>
  <si>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</si>
  <si>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</si>
  <si>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</si>
  <si>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</si>
  <si>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</si>
  <si>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</si>
  <si>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</si>
  <si>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</si>
  <si>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</si>
  <si>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</si>
  <si>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</si>
  <si>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</si>
  <si>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</si>
  <si>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</si>
  <si>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</si>
  <si>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</si>
  <si>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</si>
  <si>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</si>
  <si>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</si>
  <si>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</si>
  <si>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</si>
  <si>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</si>
  <si>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</si>
  <si>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</si>
  <si>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</si>
  <si>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</si>
  <si>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</si>
  <si>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</si>
  <si>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</si>
  <si>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</si>
  <si>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</si>
  <si>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</si>
  <si>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R1</t>
  </si>
  <si>
    <t>Rebar</t>
  </si>
  <si>
    <t>Г-сечение: грань H1.as_1, ряд 1</t>
  </si>
  <si>
    <t>R2</t>
  </si>
  <si>
    <t>R3</t>
  </si>
  <si>
    <t>R4</t>
  </si>
  <si>
    <t>R5</t>
  </si>
  <si>
    <t>R6</t>
  </si>
  <si>
    <t>Г-сечение: грань H1.as_2, ряд 1</t>
  </si>
  <si>
    <t>R7</t>
  </si>
  <si>
    <t>R8</t>
  </si>
  <si>
    <t>R9</t>
  </si>
  <si>
    <t>R10</t>
  </si>
  <si>
    <t>R11</t>
  </si>
  <si>
    <t>Г-сечение: грань B1.as_1, ряд 1</t>
  </si>
  <si>
    <t>R12</t>
  </si>
  <si>
    <t>R13</t>
  </si>
  <si>
    <t>Г-сечение: грань B1.as_2, ряд 1</t>
  </si>
  <si>
    <t>R14</t>
  </si>
  <si>
    <t>R15</t>
  </si>
  <si>
    <t>Г-сечение: грань H2.as_1, ряд 1</t>
  </si>
  <si>
    <t>R16</t>
  </si>
  <si>
    <t>R17</t>
  </si>
  <si>
    <t>Г-сечение: грань H2.as_2, ряд 1</t>
  </si>
  <si>
    <t>R18</t>
  </si>
  <si>
    <t>R19</t>
  </si>
  <si>
    <t>Г-сечение: грань B2.as_1, ряд 1</t>
  </si>
  <si>
    <t>R20</t>
  </si>
  <si>
    <t>R21</t>
  </si>
  <si>
    <t>R22</t>
  </si>
  <si>
    <t>R23</t>
  </si>
  <si>
    <t>R24</t>
  </si>
  <si>
    <t>Г-сечение: грань B2.as_2, ряд 1</t>
  </si>
  <si>
    <t>R25</t>
  </si>
  <si>
    <t>R26</t>
  </si>
  <si>
    <t>R27</t>
  </si>
  <si>
    <t>R28</t>
  </si>
  <si>
    <t>Расчетная геометрия элементов</t>
  </si>
  <si>
    <t>LoadCase</t>
  </si>
  <si>
    <t>Stress, MPa</t>
  </si>
  <si>
    <t>PhysicalState</t>
  </si>
  <si>
    <t>InactiveTensionConcrete</t>
  </si>
  <si>
    <t>Результаты элементов по сочетаниям</t>
  </si>
  <si>
    <t>Parameter</t>
  </si>
  <si>
    <t>Value</t>
  </si>
  <si>
    <t>Unit</t>
  </si>
  <si>
    <t>ALL</t>
  </si>
  <si>
    <t>Bounds.MinX</t>
  </si>
  <si>
    <t>Минимальный X расчетной модели.</t>
  </si>
  <si>
    <t>Bounds.MaxX</t>
  </si>
  <si>
    <t>Максимальный X расчетной модели.</t>
  </si>
  <si>
    <t>Bounds.MinY</t>
  </si>
  <si>
    <t>Минимальный Y расчетной модели.</t>
  </si>
  <si>
    <t>Bounds.MaxY</t>
  </si>
  <si>
    <t>Максимальный Y расчетной модели.</t>
  </si>
  <si>
    <t>Источник геометрии расчетной модели.</t>
  </si>
  <si>
    <t>Concrete.Area</t>
  </si>
  <si>
    <t>Площадь бетонной части сечения по расчетной сетке.</t>
  </si>
  <si>
    <t>Concrete.CentroidX</t>
  </si>
  <si>
    <t>X центра тяжести бетонного сечения; от этой точки задается Load.ReferenceOffsetX.</t>
  </si>
  <si>
    <t>Concrete.CentroidY</t>
  </si>
  <si>
    <t>Y центра тяжести бетонного сечения; от этой точки задается Load.ReferenceOffsetY.</t>
  </si>
  <si>
    <t>Concrete.Ix</t>
  </si>
  <si>
    <t>mm4</t>
  </si>
  <si>
    <t>Момент инерции бетонного сечения относительно исходной оси X.</t>
  </si>
  <si>
    <t>Concrete.Iy</t>
  </si>
  <si>
    <t>Момент инерции бетонного сечения относительно исходной оси Y.</t>
  </si>
  <si>
    <t>Concrete.Ixy</t>
  </si>
  <si>
    <t>Центробежный момент бетонного сечения относительно исходных осей.</t>
  </si>
  <si>
    <t>Concrete.Ixc</t>
  </si>
  <si>
    <t>Центральный момент инерции бетонного сечения относительно оси X.</t>
  </si>
  <si>
    <t>Concrete.Iyc</t>
  </si>
  <si>
    <t>Центральный момент инерции бетонного сечения относительно оси Y.</t>
  </si>
  <si>
    <t>Concrete.Ixyc</t>
  </si>
  <si>
    <t>Центральный центробежный момент бетонного сечения.</t>
  </si>
  <si>
    <t>Concrete.PrincipalAngle</t>
  </si>
  <si>
    <t>rad</t>
  </si>
  <si>
    <t>Угол главных центральных осей бетонного сечения.</t>
  </si>
  <si>
    <t>Concrete.PrincipalI1</t>
  </si>
  <si>
    <t>Больший главный момент инерции бетонного сечения.</t>
  </si>
  <si>
    <t>Concrete.PrincipalI2</t>
  </si>
  <si>
    <t>Меньший главный момент инерции бетонного сечения.</t>
  </si>
  <si>
    <t>Concrete.RadiusX</t>
  </si>
  <si>
    <t>Радиус инерции бетонного сечения относительно центральной оси X.</t>
  </si>
  <si>
    <t>Concrete.RadiusY</t>
  </si>
  <si>
    <t>Радиус инерции бетонного сечения относительно центральной оси Y.</t>
  </si>
  <si>
    <t>Concrete.PrincipalRadius1</t>
  </si>
  <si>
    <t>Радиус инерции бетонного сечения по главной оси I1.</t>
  </si>
  <si>
    <t>Concrete.PrincipalRadius2</t>
  </si>
  <si>
    <t>Радиус инерции бетонного сечения по главной оси I2.</t>
  </si>
  <si>
    <t>Transformed.Area</t>
  </si>
  <si>
    <t>Площадь приведенного сечения в бетонной базе.</t>
  </si>
  <si>
    <t>Transformed.CentroidX</t>
  </si>
  <si>
    <t>X центра тяжести приведенного сечения бетон + арматура.</t>
  </si>
  <si>
    <t>Transformed.CentroidY</t>
  </si>
  <si>
    <t>Y центра тяжести приведенного сечения бетон + арматура.</t>
  </si>
  <si>
    <t>Transformed.Ix</t>
  </si>
  <si>
    <t>Момент инерции приведенного сечения относительно исходной оси X.</t>
  </si>
  <si>
    <t>Transformed.Iy</t>
  </si>
  <si>
    <t>Момент инерции приведенного сечения относительно исходной оси Y.</t>
  </si>
  <si>
    <t>Transformed.Ixy</t>
  </si>
  <si>
    <t>Центробежный момент приведенного сечения относительно исходных осей.</t>
  </si>
  <si>
    <t>Transformed.Ixc</t>
  </si>
  <si>
    <t>Центральный момент инерции приведенного сечения относительно оси X.</t>
  </si>
  <si>
    <t>Transformed.Iyc</t>
  </si>
  <si>
    <t>Центральный момент инерции приведенного сечения относительно оси Y.</t>
  </si>
  <si>
    <t>Transformed.Ixyc</t>
  </si>
  <si>
    <t>Центральный центробежный момент приведенного сечения.</t>
  </si>
  <si>
    <t>Transformed.PrincipalAngle</t>
  </si>
  <si>
    <t>Угол главных центральных осей приведенного сечения.</t>
  </si>
  <si>
    <t>Transformed.PrincipalI1</t>
  </si>
  <si>
    <t>Главный момент инерции I1 приведенного сечения.</t>
  </si>
  <si>
    <t>Transformed.PrincipalI2</t>
  </si>
  <si>
    <t>Главный момент инерции I2 приведенного сечения.</t>
  </si>
  <si>
    <t>Transformed.RadiusX</t>
  </si>
  <si>
    <t>Радиус инерции приведенного сечения относительно центральной оси X.</t>
  </si>
  <si>
    <t>Transformed.RadiusY</t>
  </si>
  <si>
    <t>Радиус инерции приведенного сечения относительно центральной оси Y.</t>
  </si>
  <si>
    <t>Transformed.PrincipalRadius1</t>
  </si>
  <si>
    <t>Радиус инерции приведенного сечения по главной оси I1.</t>
  </si>
  <si>
    <t>Transformed.PrincipalRadius2</t>
  </si>
  <si>
    <t>Радиус инерции приведенного сечения по главной оси I2.</t>
  </si>
  <si>
    <t>CentroidX</t>
  </si>
  <si>
    <t>Центр тяжести приведенного сечения; совместимое имя для схемы и AutoCAD.</t>
  </si>
  <si>
    <t>CentroidY</t>
  </si>
  <si>
    <t>PrincipalAngle</t>
  </si>
  <si>
    <t>Угол главных центральных осей приведенного сечения; совместимое имя.</t>
  </si>
  <si>
    <t>PrincipalI1</t>
  </si>
  <si>
    <t>Главный момент инерции I1 приведенного сечения; совместимое имя.</t>
  </si>
  <si>
    <t>PrincipalI2</t>
  </si>
  <si>
    <t>Главный момент инерции I2 приведенного сечения; совместимое имя.</t>
  </si>
  <si>
    <t>ConcreteCount</t>
  </si>
  <si>
    <t>Количество бетонных элементов.</t>
  </si>
  <si>
    <t>RebarCount</t>
  </si>
  <si>
    <t>Количество элементов арматуры.</t>
  </si>
  <si>
    <t>Output.LengthUnit</t>
  </si>
  <si>
    <t>Единица вывода длины на момент расчета.</t>
  </si>
  <si>
    <t>Output.AreaUnit</t>
  </si>
  <si>
    <t>Единица вывода площади на момент расчета.</t>
  </si>
  <si>
    <t>Output.ForceUnit</t>
  </si>
  <si>
    <t>Единица вывода силы на момент расчета.</t>
  </si>
  <si>
    <t>Output.MomentUnit</t>
  </si>
  <si>
    <t>Единица вывода момента на момент расчета.</t>
  </si>
  <si>
    <t>Output.StressUnit</t>
  </si>
  <si>
    <t>Единица вывода напряжения на момент расчета.</t>
  </si>
  <si>
    <t>Output.CurvatureUnit</t>
  </si>
  <si>
    <t>Единица вывода кривизны на момент расчета.</t>
  </si>
  <si>
    <t>Output.SignConvention.N</t>
  </si>
  <si>
    <t>Пользовательский знак N на момент расчета.</t>
  </si>
  <si>
    <t>Output.SignConvention.Mx</t>
  </si>
  <si>
    <t>Пользовательский знак Mx на момент расчета.</t>
  </si>
  <si>
    <t>Output.SignConvention.My</t>
  </si>
  <si>
    <t>Пользовательский знак My на момент расчета.</t>
  </si>
  <si>
    <t>Material.Strength.LimitStateGroup</t>
  </si>
  <si>
    <t>Группа предельных состояний material model.</t>
  </si>
  <si>
    <t>Material.Strength.ConcreteDiagram</t>
  </si>
  <si>
    <t>Тип бетонной диаграммы snapshot.</t>
  </si>
  <si>
    <t>Material.Strength.ConcreteTension</t>
  </si>
  <si>
    <t>Учет растянутого бетона в бетонной диаграмме snapshot.</t>
  </si>
  <si>
    <t>Material.Strength.SteelDiagram</t>
  </si>
  <si>
    <t>Тип диаграммы арматуры snapshot.</t>
  </si>
  <si>
    <t>Material.Strength.ConcreteCompressionLimit</t>
  </si>
  <si>
    <t>Предельная сжатая деформация бетона snapshot.</t>
  </si>
  <si>
    <t>Material.Strength.SteelCompressionLimit</t>
  </si>
  <si>
    <t>Предельная сжатая деформация арматуры snapshot.</t>
  </si>
  <si>
    <t>Material.Strength.SteelTensionLimit</t>
  </si>
  <si>
    <t>Предельная растянутая деформация арматуры snapshot.</t>
  </si>
  <si>
    <t>Material.Mcrc.LimitStateGroup</t>
  </si>
  <si>
    <t>Material.Mcrc.ConcreteDiagram</t>
  </si>
  <si>
    <t>Material.Mcrc.ConcreteTension</t>
  </si>
  <si>
    <t>Material.Mcrc.SteelDiagram</t>
  </si>
  <si>
    <t>Material.Mcrc.ConcreteCompressionLimit</t>
  </si>
  <si>
    <t>Material.Mcrc.ConcreteTensionLimit</t>
  </si>
  <si>
    <t>Предельная растянутая деформация бетона snapshot.</t>
  </si>
  <si>
    <t>Material.Mcrc.SteelCompressionLimit</t>
  </si>
  <si>
    <t>Material.Mcrc.SteelTensionLimit</t>
  </si>
  <si>
    <t>Material.CrackedNDS.LimitStateGroup</t>
  </si>
  <si>
    <t>Material.CrackedNDS.ConcreteDiagram</t>
  </si>
  <si>
    <t>Material.CrackedNDS.ConcreteTension</t>
  </si>
  <si>
    <t>Material.CrackedNDS.SteelDiagram</t>
  </si>
  <si>
    <t>Material.CrackedNDS.ConcreteCompressionLimit</t>
  </si>
  <si>
    <t>Material.CrackedNDS.SteelCompressionLimit</t>
  </si>
  <si>
    <t>Material.CrackedNDS.SteelTensionLimit</t>
  </si>
  <si>
    <t>Epsilon0</t>
  </si>
  <si>
    <t>Деформация в начале координат расчетной модели.</t>
  </si>
  <si>
    <t>KappaX</t>
  </si>
  <si>
    <t>Кривизна KappaX.</t>
  </si>
  <si>
    <t>KappaY</t>
  </si>
  <si>
    <t>Кривизна KappaY.</t>
  </si>
  <si>
    <t>Nint</t>
  </si>
  <si>
    <t>Внутренняя продольная сила.</t>
  </si>
  <si>
    <t>LoadReferenceX</t>
  </si>
  <si>
    <t>X точки приложения нагрузки.</t>
  </si>
  <si>
    <t>LoadReferenceY</t>
  </si>
  <si>
    <t>Y точки приложения нагрузки.</t>
  </si>
  <si>
    <t>Заданная продольная сила.</t>
  </si>
  <si>
    <t>MxUser</t>
  </si>
  <si>
    <t>Пользовательский Mx.</t>
  </si>
  <si>
    <t>MyUser</t>
  </si>
  <si>
    <t>Пользовательский My.</t>
  </si>
  <si>
    <t>MxInternal</t>
  </si>
  <si>
    <t>Mx после переноса к координатам элементов.</t>
  </si>
  <si>
    <t>MyInternal</t>
  </si>
  <si>
    <t>My после переноса к координатам элементов.</t>
  </si>
  <si>
    <t>OverallStatus</t>
  </si>
  <si>
    <t>Итоговый пользовательский статус сочетания.</t>
  </si>
  <si>
    <t>DirectStateStatus</t>
  </si>
  <si>
    <t>Статус прямого решения НДС фактического сочетания.</t>
  </si>
  <si>
    <t>CapacityStatus</t>
  </si>
  <si>
    <t>Статус расчета несущей способности.</t>
  </si>
  <si>
    <t>Какие компоненты нагрузки масштабировались при поиске несущей способности.</t>
  </si>
  <si>
    <t>CapacitySolutionMethod</t>
  </si>
  <si>
    <t>Фактический численный метод, которым найдена предельная несущая способность.</t>
  </si>
  <si>
    <t>LambdaCapacity</t>
  </si>
  <si>
    <t>Предельный множитель для выбранной ?-траектории.</t>
  </si>
  <si>
    <t>Nultimate</t>
  </si>
  <si>
    <t>Заполняется только для траекторий ?*N и ?*NMxy.</t>
  </si>
  <si>
    <t>MxUltimate</t>
  </si>
  <si>
    <t>Предельный пользовательский Mx, если Mx входил в выбранную ?-траекторию.</t>
  </si>
  <si>
    <t>MyUltimate</t>
  </si>
  <si>
    <t>Заполняется только для траекторий, где масштабируется My.</t>
  </si>
  <si>
    <t>CrackStatus</t>
  </si>
  <si>
    <t>Статус расчета ширины раскрытия трещин.</t>
  </si>
  <si>
    <t>ExtensionUsed</t>
  </si>
  <si>
    <t>True, если прямой StateSolution вышел за физические пределы диаграммы в numerical extension.</t>
  </si>
  <si>
    <t>DirectState.DiagramExtensionEnabled</t>
  </si>
  <si>
    <t>Сохраненное значение настройки Solver.DirectState.DiagramExtension на момент расчета.</t>
  </si>
  <si>
    <t>Заполняется только для траекторий, где масштабируется Mx.</t>
  </si>
  <si>
    <t>Предельный пользовательский My, если My входил в выбранную ?-траекторию.</t>
  </si>
  <si>
    <t>Предельная продольная сила, если N входила в выбранную ?-траекторию.</t>
  </si>
  <si>
    <t>Свойства всего сечения</t>
  </si>
  <si>
    <t>CalculationStage</t>
  </si>
  <si>
    <t>Purpose</t>
  </si>
  <si>
    <t>Material</t>
  </si>
  <si>
    <t>PointIndex</t>
  </si>
  <si>
    <t>StateSolution/Strength</t>
  </si>
  <si>
    <t>Capacity</t>
  </si>
  <si>
    <t>Фактические диаграммы материалов</t>
  </si>
  <si>
    <t>AnnotationType</t>
  </si>
  <si>
    <t>AnnotationID</t>
  </si>
  <si>
    <t>StartX</t>
  </si>
  <si>
    <t>StartY</t>
  </si>
  <si>
    <t>EndX</t>
  </si>
  <si>
    <t>EndY</t>
  </si>
  <si>
    <t>OutsideNormalX</t>
  </si>
  <si>
    <t>OutsideNormalY</t>
  </si>
  <si>
    <t>Text</t>
  </si>
  <si>
    <t>CONTOUR_LINE</t>
  </si>
  <si>
    <t>CONTOUR_LINE_1</t>
  </si>
  <si>
    <t>Сегмент контура параметрического сечения.</t>
  </si>
  <si>
    <t>CONTOUR_LINE_2</t>
  </si>
  <si>
    <t>CONTOUR_LINE_3</t>
  </si>
  <si>
    <t>CONTOUR_LINE_4</t>
  </si>
  <si>
    <t>CONTOUR_LINE_5</t>
  </si>
  <si>
    <t>CONTOUR_LINE_6</t>
  </si>
  <si>
    <t>DIMENSION</t>
  </si>
  <si>
    <t>DIM_B</t>
  </si>
  <si>
    <t>B=600 mm</t>
  </si>
  <si>
    <t>Общая ширина Г-образного сечения.</t>
  </si>
  <si>
    <t>DIM_H</t>
  </si>
  <si>
    <t>H=800 mm</t>
  </si>
  <si>
    <t>Общая высота Г-образного сечения.</t>
  </si>
  <si>
    <t>DIM_TOP_WIDTH</t>
  </si>
  <si>
    <t>B1=250 mm</t>
  </si>
  <si>
    <t>Ширина верхнего прямоугольника Г-образного сечения.</t>
  </si>
  <si>
    <t>DIM_RIGHT_HEIGHT</t>
  </si>
  <si>
    <t>H2=250 mm</t>
  </si>
  <si>
    <t>Высота нижнего прямоугольника Г-образного сечения.</t>
  </si>
  <si>
    <t>REBAR_ANNOTATION</t>
  </si>
  <si>
    <t>REBAR_H1.as_1</t>
  </si>
  <si>
    <t>5Ø32</t>
  </si>
  <si>
    <t>Групповая подпись арматуры по смысловой грани.</t>
  </si>
  <si>
    <t>REBAR_H1.as_2</t>
  </si>
  <si>
    <t>REBAR_B1.as_1</t>
  </si>
  <si>
    <t>2Ø32</t>
  </si>
  <si>
    <t>REBAR_B1.as_2</t>
  </si>
  <si>
    <t>REBAR_H2.as_1</t>
  </si>
  <si>
    <t>REBAR_H2.as_2</t>
  </si>
  <si>
    <t>REBAR_B2.as_1</t>
  </si>
  <si>
    <t>REBAR_B2.as_2</t>
  </si>
  <si>
    <t>Indicator</t>
  </si>
  <si>
    <t>Mode</t>
  </si>
  <si>
    <t>Converged</t>
  </si>
  <si>
    <t>LimitState</t>
  </si>
  <si>
    <t>LambdaUltimate</t>
  </si>
  <si>
    <t>MomentResultant</t>
  </si>
  <si>
    <t>SafetyFactor</t>
  </si>
  <si>
    <t>MomentResidual</t>
  </si>
  <si>
    <t>StrainLimits</t>
  </si>
  <si>
    <t>SolutionMethod</t>
  </si>
  <si>
    <t>N+Mx+My</t>
  </si>
  <si>
    <t>Единый расчет по выбранной ?-траектории нагрузки</t>
  </si>
  <si>
    <t>Capacity search converged by direct ultimate strain equilibrium.</t>
  </si>
  <si>
    <t>Физические и численные причины остановки разделяются</t>
  </si>
  <si>
    <t>SafetyFactor = LambdaUltimate</t>
  </si>
  <si>
    <t>Заполняется только если выбранная траектория масштабирует N</t>
  </si>
  <si>
    <t>Внутренние единицы: N*mm</t>
  </si>
  <si>
    <t>Результирующий момент вектора Mx/My</t>
  </si>
  <si>
    <t>Utilization=0.474756427806489</t>
  </si>
  <si>
    <t>Независимая проверка равновесия</t>
  </si>
  <si>
    <t>Параметр плоскости деформаций</t>
  </si>
  <si>
    <t>Кривизна, связанная с координатой y</t>
  </si>
  <si>
    <t>Кривизна, связанная с координатой x</t>
  </si>
  <si>
    <t>MaxAbsSteelStrain=9.62277651062653E-03</t>
  </si>
  <si>
    <t>Фактическая численная ветка, которой найден предельный множитель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</si>
</sst>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"/>
  </numFmts>
  <fonts count="2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9"/>
      <color rgb="FF000000"/>
      <name val="Arial"/>
      <family val="2"/>
      <charset val="204"/>
    </font>
    <font>
      <b/>
      <u/>
      <sz val="9"/>
      <color theme="10"/>
      <name val="Arial"/>
      <family val="2"/>
      <charset val="204"/>
    </font>
    <font>
      <b/>
      <u/>
      <sz val="9"/>
      <color rgb="FF0000FF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6E6E7"/>
        <bgColor indexed="64"/>
      </patternFill>
    </fill>
    <fill>
      <patternFill patternType="solid">
        <fgColor rgb="FFBFBFBF"/>
        <bgColor indexed="64"/>
      </patternFill>
    </fill>
  </fills>
  <borders count="8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/>
      <bottom style="thin">
        <color rgb="FFC8C8C8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58">
    <xf numFmtId="0" fontId="0" fillId="0" borderId="0" xfId="0"/>
    <xf numFmtId="0" fontId="3" fillId="0" borderId="0" xfId="0" applyFont="1"/>
    <xf numFmtId="0" fontId="3" fillId="0" borderId="0" xfId="0" applyFont="1" applyAlignment="1">
      <alignment vertical="center"/>
    </xf>
    <xf numFmtId="0" fontId="4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4" fillId="0" borderId="0" xfId="0" applyFont="1"/>
    <xf numFmtId="0" fontId="4" fillId="5" borderId="0" xfId="0" applyFont="1" applyFill="1"/>
    <xf numFmtId="0" fontId="4" fillId="4" borderId="3" xfId="0" applyFont="1" applyFill="1" applyBorder="1"/>
    <xf numFmtId="0" fontId="4" fillId="4" borderId="0" xfId="0" applyFont="1" applyFill="1"/>
    <xf numFmtId="0" fontId="3" fillId="0" borderId="3" xfId="0" applyFont="1" applyBorder="1"/>
    <xf numFmtId="0" fontId="3" fillId="5" borderId="0" xfId="0" applyFont="1" applyFill="1"/>
    <xf numFmtId="0" fontId="6" fillId="6" borderId="0" xfId="0" applyFont="1" applyFill="1"/>
    <xf numFmtId="0" fontId="3" fillId="5" borderId="0" xfId="0" applyFont="1" applyFill="1" applyProtection="1"/>
    <xf numFmtId="49" fontId="3" fillId="0" borderId="0" xfId="0" applyNumberFormat="1" applyFont="1"/>
    <xf numFmtId="0" fontId="7" fillId="0" borderId="0" xfId="0" applyFont="1"/>
    <xf numFmtId="0" fontId="7" fillId="0" borderId="0" xfId="0" applyFont="1" applyAlignment="1">
      <alignment wrapText="1"/>
    </xf>
    <xf numFmtId="0" fontId="8" fillId="5" borderId="4" xfId="0" applyFont="1" applyFill="1" applyBorder="1" applyAlignment="1">
      <alignment vertical="top" wrapText="1"/>
    </xf>
    <xf numFmtId="0" fontId="7" fillId="5" borderId="4" xfId="0" applyFont="1" applyFill="1" applyBorder="1" applyAlignment="1">
      <alignment vertical="top" wrapText="1"/>
    </xf>
    <xf numFmtId="0" fontId="7" fillId="0" borderId="4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7" fillId="0" borderId="4" xfId="0" applyFont="1" applyBorder="1" applyAlignment="1">
      <alignment horizontal="left" vertical="top" wrapText="1"/>
    </xf>
    <xf numFmtId="0" fontId="11" fillId="7" borderId="4" xfId="0" applyFont="1" applyFill="1" applyBorder="1" applyAlignment="1">
      <alignment horizontal="left" vertical="top" wrapText="1"/>
    </xf>
    <xf numFmtId="0" fontId="12" fillId="0" borderId="0" xfId="1"/>
    <xf numFmtId="0" fontId="13" fillId="5" borderId="0" xfId="1" applyFont="1" applyFill="1"/>
    <xf numFmtId="0" fontId="16" fillId="0" borderId="0" xfId="1" applyFont="1"/>
    <xf numFmtId="0" fontId="15" fillId="5" borderId="0" xfId="1" applyFont="1" applyFill="1" applyAlignment="1"/>
    <xf numFmtId="0" fontId="4" fillId="5" borderId="0" xfId="0" applyFont="1" applyFill="1"/>
    <xf numFmtId="0" fontId="3" fillId="0" borderId="0" xfId="0" applyFont="1"/>
    <xf numFmtId="0" fontId="15" fillId="5" borderId="0" xfId="1" applyFont="1" applyFill="1"/>
    <xf numFmtId="0" fontId="9" fillId="5" borderId="4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vertical="top" wrapText="1"/>
    </xf>
    <xf numFmtId="0" fontId="10" fillId="7" borderId="4" xfId="0" applyFont="1" applyFill="1" applyBorder="1" applyAlignment="1">
      <alignment horizontal="center" vertical="top" wrapText="1"/>
    </xf>
    <xf numFmtId="0" fontId="5" fillId="5" borderId="4" xfId="0" applyFont="1" applyFill="1" applyBorder="1" applyAlignment="1">
      <alignment horizontal="left" vertical="top" wrapText="1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left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right" vertical="center"/>
    </xf>
    <xf numFmtId="0" fontId="3" fillId="8" borderId="5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49" fontId="18" fillId="4" borderId="0" xfId="1" applyNumberFormat="1" applyFont="1" applyFill="1" applyBorder="1" applyAlignment="1">
      <alignment horizontal="left" vertical="center"/>
    </xf>
    <xf numFmtId="49" fontId="4" fillId="4" borderId="0" xfId="0" applyNumberFormat="1" applyFont="1" applyFill="1" applyBorder="1" applyAlignment="1">
      <alignment horizontal="left" vertical="center"/>
    </xf>
    <xf numFmtId="0" fontId="0" fillId="0" borderId="0" xfId="0" applyAlignment="1"/>
    <xf numFmtId="0" fontId="1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3" fillId="0" borderId="6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164" fontId="4" fillId="4" borderId="6" xfId="0" applyNumberFormat="1" applyFont="1" applyFill="1" applyBorder="1" applyAlignment="1">
      <alignment horizontal="left" vertical="center"/>
    </xf>
    <xf numFmtId="164" fontId="3" fillId="0" borderId="6" xfId="0" applyNumberFormat="1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right" vertical="center"/>
    </xf>
    <xf numFmtId="0" fontId="4" fillId="4" borderId="7" xfId="0" applyFont="1" applyFill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Config!$AE$3:$AE$7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Config!$AF$3:$AF$7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63-4EF9-86F9-533C42187D2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Config!$AE$8:$AE$14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Config!$AF$8:$AF$14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63-4EF9-86F9-533C42187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314648"/>
        <c:axId val="276316288"/>
      </c:scatterChart>
      <c:valAx>
        <c:axId val="27631464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316288"/>
        <c:crossesAt val="0"/>
        <c:crossBetween val="midCat"/>
      </c:valAx>
      <c:valAx>
        <c:axId val="2763162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31464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Config!$AE$27:$AE$31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Config!$AF$27:$AF$31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F7-4AE1-BC34-9BDA87E1AE51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Config!$AE$32:$AE$40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Config!$AF$32:$AF$40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F7-4AE1-BC34-9BDA87E1A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64776"/>
        <c:axId val="279958544"/>
      </c:scatterChart>
      <c:valAx>
        <c:axId val="2799647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958544"/>
        <c:crossesAt val="0"/>
        <c:crossBetween val="midCat"/>
      </c:valAx>
      <c:valAx>
        <c:axId val="27995854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9647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Схема сечения при загружении 2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9024390243902439E-2"/>
          <c:y val="7.407407407407407E-2"/>
          <c:w val="0.78048780487804881"/>
          <c:h val="0.8666666666666667"/>
        </c:manualLayout>
      </c:layout>
      <c:scatterChart>
        <c:scatterStyle val="lineMarker"/>
        <c:varyColors val="0"/>
        <c:ser>
          <c:idx val="0"/>
          <c:order val="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7D23D2"/>
              </a:solidFill>
              <a:ln>
                <a:solidFill>
                  <a:srgbClr val="7D23D2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24-2B27-477A-9A2F-73653E86D7AA}"/>
            </c:ext>
          </c:extLst>
        </c:ser>
        <c:ser>
          <c:idx val="1"/>
          <c:order val="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9451D4"/>
              </a:solidFill>
              <a:ln>
                <a:solidFill>
                  <a:srgbClr val="9451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75</c:v>
              </c:pt>
            </c:numLit>
          </c:xVal>
          <c:yVal>
            <c:numLit>
              <c:formatCode>General</c:formatCode>
              <c:ptCount val="1"/>
              <c:pt idx="0">
                <c:v>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25-2B27-477A-9A2F-73653E86D7AA}"/>
            </c:ext>
          </c:extLst>
        </c:ser>
        <c:ser>
          <c:idx val="2"/>
          <c:order val="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C7FD6"/>
              </a:solidFill>
              <a:ln>
                <a:solidFill>
                  <a:srgbClr val="AC7F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125</c:v>
              </c:pt>
            </c:numLit>
          </c:xVal>
          <c:yVal>
            <c:numLit>
              <c:formatCode>General</c:formatCode>
              <c:ptCount val="1"/>
              <c:pt idx="0">
                <c:v>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26-2B27-477A-9A2F-73653E86D7AA}"/>
            </c:ext>
          </c:extLst>
        </c:ser>
        <c:ser>
          <c:idx val="3"/>
          <c:order val="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3ADD8"/>
              </a:solidFill>
              <a:ln>
                <a:solidFill>
                  <a:srgbClr val="C3AD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175</c:v>
              </c:pt>
            </c:numLit>
          </c:xVal>
          <c:yVal>
            <c:numLit>
              <c:formatCode>General</c:formatCode>
              <c:ptCount val="1"/>
              <c:pt idx="0">
                <c:v>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27-2B27-477A-9A2F-73653E86D7AA}"/>
            </c:ext>
          </c:extLst>
        </c:ser>
        <c:ser>
          <c:idx val="4"/>
          <c:order val="4"/>
          <c:tx>
            <c:v>Concrete InactiveTensionConcrete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DADADA"/>
              </a:solidFill>
              <a:ln>
                <a:solidFill>
                  <a:srgbClr val="DADADA"/>
                </a:solidFill>
                <a:prstDash val="solid"/>
              </a:ln>
            </c:spPr>
          </c:marker>
          <c:xVal>
            <c:numLit>
              <c:formatCode>General</c:formatCode>
              <c:ptCount val="76"/>
              <c:pt idx="0">
                <c:v>225</c:v>
              </c:pt>
              <c:pt idx="1">
                <c:v>275</c:v>
              </c:pt>
              <c:pt idx="2">
                <c:v>325</c:v>
              </c:pt>
              <c:pt idx="3">
                <c:v>375</c:v>
              </c:pt>
              <c:pt idx="4">
                <c:v>425</c:v>
              </c:pt>
              <c:pt idx="5">
                <c:v>475</c:v>
              </c:pt>
              <c:pt idx="6">
                <c:v>525</c:v>
              </c:pt>
              <c:pt idx="7">
                <c:v>575</c:v>
              </c:pt>
              <c:pt idx="8">
                <c:v>225</c:v>
              </c:pt>
              <c:pt idx="9">
                <c:v>275</c:v>
              </c:pt>
              <c:pt idx="10">
                <c:v>325</c:v>
              </c:pt>
              <c:pt idx="11">
                <c:v>375</c:v>
              </c:pt>
              <c:pt idx="12">
                <c:v>425</c:v>
              </c:pt>
              <c:pt idx="13">
                <c:v>475</c:v>
              </c:pt>
              <c:pt idx="14">
                <c:v>525</c:v>
              </c:pt>
              <c:pt idx="15">
                <c:v>575</c:v>
              </c:pt>
              <c:pt idx="16">
                <c:v>225</c:v>
              </c:pt>
              <c:pt idx="17">
                <c:v>275</c:v>
              </c:pt>
              <c:pt idx="18">
                <c:v>325</c:v>
              </c:pt>
              <c:pt idx="19">
                <c:v>375</c:v>
              </c:pt>
              <c:pt idx="20">
                <c:v>425</c:v>
              </c:pt>
              <c:pt idx="21">
                <c:v>475</c:v>
              </c:pt>
              <c:pt idx="22">
                <c:v>525</c:v>
              </c:pt>
              <c:pt idx="23">
                <c:v>575</c:v>
              </c:pt>
              <c:pt idx="24">
                <c:v>225</c:v>
              </c:pt>
              <c:pt idx="25">
                <c:v>275</c:v>
              </c:pt>
              <c:pt idx="26">
                <c:v>325</c:v>
              </c:pt>
              <c:pt idx="27">
                <c:v>375</c:v>
              </c:pt>
              <c:pt idx="28">
                <c:v>425</c:v>
              </c:pt>
              <c:pt idx="29">
                <c:v>475</c:v>
              </c:pt>
              <c:pt idx="30">
                <c:v>525</c:v>
              </c:pt>
              <c:pt idx="31">
                <c:v>575</c:v>
              </c:pt>
              <c:pt idx="32">
                <c:v>175</c:v>
              </c:pt>
              <c:pt idx="33">
                <c:v>225</c:v>
              </c:pt>
              <c:pt idx="34">
                <c:v>275</c:v>
              </c:pt>
              <c:pt idx="35">
                <c:v>325</c:v>
              </c:pt>
              <c:pt idx="36">
                <c:v>375</c:v>
              </c:pt>
              <c:pt idx="37">
                <c:v>425</c:v>
              </c:pt>
              <c:pt idx="38">
                <c:v>475</c:v>
              </c:pt>
              <c:pt idx="39">
                <c:v>525</c:v>
              </c:pt>
              <c:pt idx="40">
                <c:v>575</c:v>
              </c:pt>
              <c:pt idx="41">
                <c:v>175</c:v>
              </c:pt>
              <c:pt idx="42">
                <c:v>225</c:v>
              </c:pt>
              <c:pt idx="43">
                <c:v>175</c:v>
              </c:pt>
              <c:pt idx="44">
                <c:v>225</c:v>
              </c:pt>
              <c:pt idx="45">
                <c:v>175</c:v>
              </c:pt>
              <c:pt idx="46">
                <c:v>225</c:v>
              </c:pt>
              <c:pt idx="47">
                <c:v>125</c:v>
              </c:pt>
              <c:pt idx="48">
                <c:v>175</c:v>
              </c:pt>
              <c:pt idx="49">
                <c:v>225</c:v>
              </c:pt>
              <c:pt idx="50">
                <c:v>125</c:v>
              </c:pt>
              <c:pt idx="51">
                <c:v>175</c:v>
              </c:pt>
              <c:pt idx="52">
                <c:v>225</c:v>
              </c:pt>
              <c:pt idx="53">
                <c:v>125</c:v>
              </c:pt>
              <c:pt idx="54">
                <c:v>175</c:v>
              </c:pt>
              <c:pt idx="55">
                <c:v>225</c:v>
              </c:pt>
              <c:pt idx="56">
                <c:v>125</c:v>
              </c:pt>
              <c:pt idx="57">
                <c:v>175</c:v>
              </c:pt>
              <c:pt idx="58">
                <c:v>225</c:v>
              </c:pt>
              <c:pt idx="59">
                <c:v>75</c:v>
              </c:pt>
              <c:pt idx="60">
                <c:v>125</c:v>
              </c:pt>
              <c:pt idx="61">
                <c:v>175</c:v>
              </c:pt>
              <c:pt idx="62">
                <c:v>225</c:v>
              </c:pt>
              <c:pt idx="63">
                <c:v>75</c:v>
              </c:pt>
              <c:pt idx="64">
                <c:v>125</c:v>
              </c:pt>
              <c:pt idx="65">
                <c:v>175</c:v>
              </c:pt>
              <c:pt idx="66">
                <c:v>225</c:v>
              </c:pt>
              <c:pt idx="67">
                <c:v>75</c:v>
              </c:pt>
              <c:pt idx="68">
                <c:v>125</c:v>
              </c:pt>
              <c:pt idx="69">
                <c:v>175</c:v>
              </c:pt>
              <c:pt idx="70">
                <c:v>225</c:v>
              </c:pt>
              <c:pt idx="71">
                <c:v>25</c:v>
              </c:pt>
              <c:pt idx="72">
                <c:v>75</c:v>
              </c:pt>
              <c:pt idx="73">
                <c:v>125</c:v>
              </c:pt>
              <c:pt idx="74">
                <c:v>175</c:v>
              </c:pt>
              <c:pt idx="75">
                <c:v>225</c:v>
              </c:pt>
            </c:numLit>
          </c:xVal>
          <c:yVal>
            <c:numLit>
              <c:formatCode>General</c:formatCode>
              <c:ptCount val="76"/>
              <c:pt idx="0">
                <c:v>25</c:v>
              </c:pt>
              <c:pt idx="1">
                <c:v>25</c:v>
              </c:pt>
              <c:pt idx="2">
                <c:v>25</c:v>
              </c:pt>
              <c:pt idx="3">
                <c:v>25</c:v>
              </c:pt>
              <c:pt idx="4">
                <c:v>25</c:v>
              </c:pt>
              <c:pt idx="5">
                <c:v>25</c:v>
              </c:pt>
              <c:pt idx="6">
                <c:v>25</c:v>
              </c:pt>
              <c:pt idx="7">
                <c:v>25</c:v>
              </c:pt>
              <c:pt idx="8">
                <c:v>75</c:v>
              </c:pt>
              <c:pt idx="9">
                <c:v>75</c:v>
              </c:pt>
              <c:pt idx="10">
                <c:v>75</c:v>
              </c:pt>
              <c:pt idx="11">
                <c:v>75</c:v>
              </c:pt>
              <c:pt idx="12">
                <c:v>75</c:v>
              </c:pt>
              <c:pt idx="13">
                <c:v>75</c:v>
              </c:pt>
              <c:pt idx="14">
                <c:v>75</c:v>
              </c:pt>
              <c:pt idx="15">
                <c:v>75</c:v>
              </c:pt>
              <c:pt idx="16">
                <c:v>125</c:v>
              </c:pt>
              <c:pt idx="17">
                <c:v>125</c:v>
              </c:pt>
              <c:pt idx="18">
                <c:v>125</c:v>
              </c:pt>
              <c:pt idx="19">
                <c:v>125</c:v>
              </c:pt>
              <c:pt idx="20">
                <c:v>125</c:v>
              </c:pt>
              <c:pt idx="21">
                <c:v>125</c:v>
              </c:pt>
              <c:pt idx="22">
                <c:v>125</c:v>
              </c:pt>
              <c:pt idx="23">
                <c:v>125</c:v>
              </c:pt>
              <c:pt idx="24">
                <c:v>175</c:v>
              </c:pt>
              <c:pt idx="25">
                <c:v>175</c:v>
              </c:pt>
              <c:pt idx="26">
                <c:v>175</c:v>
              </c:pt>
              <c:pt idx="27">
                <c:v>175</c:v>
              </c:pt>
              <c:pt idx="28">
                <c:v>175</c:v>
              </c:pt>
              <c:pt idx="29">
                <c:v>175</c:v>
              </c:pt>
              <c:pt idx="30">
                <c:v>175</c:v>
              </c:pt>
              <c:pt idx="31">
                <c:v>175</c:v>
              </c:pt>
              <c:pt idx="32">
                <c:v>225</c:v>
              </c:pt>
              <c:pt idx="33">
                <c:v>225</c:v>
              </c:pt>
              <c:pt idx="34">
                <c:v>225</c:v>
              </c:pt>
              <c:pt idx="35">
                <c:v>225</c:v>
              </c:pt>
              <c:pt idx="36">
                <c:v>225</c:v>
              </c:pt>
              <c:pt idx="37">
                <c:v>225</c:v>
              </c:pt>
              <c:pt idx="38">
                <c:v>225</c:v>
              </c:pt>
              <c:pt idx="39">
                <c:v>225</c:v>
              </c:pt>
              <c:pt idx="40">
                <c:v>225</c:v>
              </c:pt>
              <c:pt idx="41">
                <c:v>275</c:v>
              </c:pt>
              <c:pt idx="42">
                <c:v>275</c:v>
              </c:pt>
              <c:pt idx="43">
                <c:v>325</c:v>
              </c:pt>
              <c:pt idx="44">
                <c:v>325</c:v>
              </c:pt>
              <c:pt idx="45">
                <c:v>375</c:v>
              </c:pt>
              <c:pt idx="46">
                <c:v>375</c:v>
              </c:pt>
              <c:pt idx="47">
                <c:v>425</c:v>
              </c:pt>
              <c:pt idx="48">
                <c:v>425</c:v>
              </c:pt>
              <c:pt idx="49">
                <c:v>425</c:v>
              </c:pt>
              <c:pt idx="50">
                <c:v>475</c:v>
              </c:pt>
              <c:pt idx="51">
                <c:v>475</c:v>
              </c:pt>
              <c:pt idx="52">
                <c:v>475</c:v>
              </c:pt>
              <c:pt idx="53">
                <c:v>525</c:v>
              </c:pt>
              <c:pt idx="54">
                <c:v>525</c:v>
              </c:pt>
              <c:pt idx="55">
                <c:v>525</c:v>
              </c:pt>
              <c:pt idx="56">
                <c:v>575</c:v>
              </c:pt>
              <c:pt idx="57">
                <c:v>575</c:v>
              </c:pt>
              <c:pt idx="58">
                <c:v>575</c:v>
              </c:pt>
              <c:pt idx="59">
                <c:v>625</c:v>
              </c:pt>
              <c:pt idx="60">
                <c:v>625</c:v>
              </c:pt>
              <c:pt idx="61">
                <c:v>625</c:v>
              </c:pt>
              <c:pt idx="62">
                <c:v>625</c:v>
              </c:pt>
              <c:pt idx="63">
                <c:v>675</c:v>
              </c:pt>
              <c:pt idx="64">
                <c:v>675</c:v>
              </c:pt>
              <c:pt idx="65">
                <c:v>675</c:v>
              </c:pt>
              <c:pt idx="66">
                <c:v>675</c:v>
              </c:pt>
              <c:pt idx="67">
                <c:v>725</c:v>
              </c:pt>
              <c:pt idx="68">
                <c:v>725</c:v>
              </c:pt>
              <c:pt idx="69">
                <c:v>725</c:v>
              </c:pt>
              <c:pt idx="70">
                <c:v>725</c:v>
              </c:pt>
              <c:pt idx="71">
                <c:v>775</c:v>
              </c:pt>
              <c:pt idx="72">
                <c:v>775</c:v>
              </c:pt>
              <c:pt idx="73">
                <c:v>775</c:v>
              </c:pt>
              <c:pt idx="74">
                <c:v>775</c:v>
              </c:pt>
              <c:pt idx="75">
                <c:v>775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28-2B27-477A-9A2F-73653E86D7AA}"/>
            </c:ext>
          </c:extLst>
        </c:ser>
        <c:ser>
          <c:idx val="5"/>
          <c:order val="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832FD3"/>
              </a:solidFill>
              <a:ln>
                <a:solidFill>
                  <a:srgbClr val="832FD3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29-2B27-477A-9A2F-73653E86D7AA}"/>
            </c:ext>
          </c:extLst>
        </c:ser>
        <c:ser>
          <c:idx val="6"/>
          <c:order val="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9B5DD5"/>
              </a:solidFill>
              <a:ln>
                <a:solidFill>
                  <a:srgbClr val="9B5D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75</c:v>
              </c:pt>
            </c:numLit>
          </c:xVal>
          <c:yVal>
            <c:numLit>
              <c:formatCode>General</c:formatCode>
              <c:ptCount val="1"/>
              <c:pt idx="0">
                <c:v>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2A-2B27-477A-9A2F-73653E86D7AA}"/>
            </c:ext>
          </c:extLst>
        </c:ser>
        <c:ser>
          <c:idx val="7"/>
          <c:order val="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28BD7"/>
              </a:solidFill>
              <a:ln>
                <a:solidFill>
                  <a:srgbClr val="B28B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125</c:v>
              </c:pt>
            </c:numLit>
          </c:xVal>
          <c:yVal>
            <c:numLit>
              <c:formatCode>General</c:formatCode>
              <c:ptCount val="1"/>
              <c:pt idx="0">
                <c:v>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2B-2B27-477A-9A2F-73653E86D7AA}"/>
            </c:ext>
          </c:extLst>
        </c:ser>
        <c:ser>
          <c:idx val="8"/>
          <c:order val="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9B9D9"/>
              </a:solidFill>
              <a:ln>
                <a:solidFill>
                  <a:srgbClr val="C9B9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175</c:v>
              </c:pt>
            </c:numLit>
          </c:xVal>
          <c:yVal>
            <c:numLit>
              <c:formatCode>General</c:formatCode>
              <c:ptCount val="1"/>
              <c:pt idx="0">
                <c:v>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2C-2B27-477A-9A2F-73653E86D7AA}"/>
            </c:ext>
          </c:extLst>
        </c:ser>
        <c:ser>
          <c:idx val="9"/>
          <c:order val="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893BD3"/>
              </a:solidFill>
              <a:ln>
                <a:solidFill>
                  <a:srgbClr val="893BD3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2D-2B27-477A-9A2F-73653E86D7AA}"/>
            </c:ext>
          </c:extLst>
        </c:ser>
        <c:ser>
          <c:idx val="10"/>
          <c:order val="1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169D5"/>
              </a:solidFill>
              <a:ln>
                <a:solidFill>
                  <a:srgbClr val="A169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75</c:v>
              </c:pt>
            </c:numLit>
          </c:xVal>
          <c:yVal>
            <c:numLit>
              <c:formatCode>General</c:formatCode>
              <c:ptCount val="1"/>
              <c:pt idx="0">
                <c:v>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2E-2B27-477A-9A2F-73653E86D7AA}"/>
            </c:ext>
          </c:extLst>
        </c:ser>
        <c:ser>
          <c:idx val="11"/>
          <c:order val="1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898D7"/>
              </a:solidFill>
              <a:ln>
                <a:solidFill>
                  <a:srgbClr val="B898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125</c:v>
              </c:pt>
            </c:numLit>
          </c:xVal>
          <c:yVal>
            <c:numLit>
              <c:formatCode>General</c:formatCode>
              <c:ptCount val="1"/>
              <c:pt idx="0">
                <c:v>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2F-2B27-477A-9A2F-73653E86D7AA}"/>
            </c:ext>
          </c:extLst>
        </c:ser>
        <c:ser>
          <c:idx val="12"/>
          <c:order val="1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D0C6D9"/>
              </a:solidFill>
              <a:ln>
                <a:solidFill>
                  <a:srgbClr val="D0C6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175</c:v>
              </c:pt>
            </c:numLit>
          </c:xVal>
          <c:yVal>
            <c:numLit>
              <c:formatCode>General</c:formatCode>
              <c:ptCount val="1"/>
              <c:pt idx="0">
                <c:v>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30-2B27-477A-9A2F-73653E86D7AA}"/>
            </c:ext>
          </c:extLst>
        </c:ser>
        <c:ser>
          <c:idx val="13"/>
          <c:order val="1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9048D4"/>
              </a:solidFill>
              <a:ln>
                <a:solidFill>
                  <a:srgbClr val="9048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175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31-2B27-477A-9A2F-73653E86D7AA}"/>
            </c:ext>
          </c:extLst>
        </c:ser>
        <c:ser>
          <c:idx val="14"/>
          <c:order val="14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776D6"/>
              </a:solidFill>
              <a:ln>
                <a:solidFill>
                  <a:srgbClr val="A776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75</c:v>
              </c:pt>
            </c:numLit>
          </c:xVal>
          <c:yVal>
            <c:numLit>
              <c:formatCode>General</c:formatCode>
              <c:ptCount val="1"/>
              <c:pt idx="0">
                <c:v>175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32-2B27-477A-9A2F-73653E86D7AA}"/>
            </c:ext>
          </c:extLst>
        </c:ser>
        <c:ser>
          <c:idx val="15"/>
          <c:order val="1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EA4D8"/>
              </a:solidFill>
              <a:ln>
                <a:solidFill>
                  <a:srgbClr val="BEA4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125</c:v>
              </c:pt>
            </c:numLit>
          </c:xVal>
          <c:yVal>
            <c:numLit>
              <c:formatCode>General</c:formatCode>
              <c:ptCount val="1"/>
              <c:pt idx="0">
                <c:v>175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33-2B27-477A-9A2F-73653E86D7AA}"/>
            </c:ext>
          </c:extLst>
        </c:ser>
        <c:ser>
          <c:idx val="16"/>
          <c:order val="1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D6D2DA"/>
              </a:solidFill>
              <a:ln>
                <a:solidFill>
                  <a:srgbClr val="D6D2DA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175</c:v>
              </c:pt>
            </c:numLit>
          </c:xVal>
          <c:yVal>
            <c:numLit>
              <c:formatCode>General</c:formatCode>
              <c:ptCount val="1"/>
              <c:pt idx="0">
                <c:v>175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34-2B27-477A-9A2F-73653E86D7AA}"/>
            </c:ext>
          </c:extLst>
        </c:ser>
        <c:ser>
          <c:idx val="17"/>
          <c:order val="1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9654D4"/>
              </a:solidFill>
              <a:ln>
                <a:solidFill>
                  <a:srgbClr val="9654D4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225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35-2B27-477A-9A2F-73653E86D7AA}"/>
            </c:ext>
          </c:extLst>
        </c:ser>
        <c:ser>
          <c:idx val="18"/>
          <c:order val="1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D82D6"/>
              </a:solidFill>
              <a:ln>
                <a:solidFill>
                  <a:srgbClr val="AD82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75</c:v>
              </c:pt>
            </c:numLit>
          </c:xVal>
          <c:yVal>
            <c:numLit>
              <c:formatCode>General</c:formatCode>
              <c:ptCount val="1"/>
              <c:pt idx="0">
                <c:v>225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36-2B27-477A-9A2F-73653E86D7AA}"/>
            </c:ext>
          </c:extLst>
        </c:ser>
        <c:ser>
          <c:idx val="19"/>
          <c:order val="1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5B0D8"/>
              </a:solidFill>
              <a:ln>
                <a:solidFill>
                  <a:srgbClr val="C5B0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125</c:v>
              </c:pt>
            </c:numLit>
          </c:xVal>
          <c:yVal>
            <c:numLit>
              <c:formatCode>General</c:formatCode>
              <c:ptCount val="1"/>
              <c:pt idx="0">
                <c:v>225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37-2B27-477A-9A2F-73653E86D7AA}"/>
            </c:ext>
          </c:extLst>
        </c:ser>
        <c:ser>
          <c:idx val="20"/>
          <c:order val="2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9C60D5"/>
              </a:solidFill>
              <a:ln>
                <a:solidFill>
                  <a:srgbClr val="9C60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275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38-2B27-477A-9A2F-73653E86D7AA}"/>
            </c:ext>
          </c:extLst>
        </c:ser>
        <c:ser>
          <c:idx val="21"/>
          <c:order val="2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38ED7"/>
              </a:solidFill>
              <a:ln>
                <a:solidFill>
                  <a:srgbClr val="B38E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75</c:v>
              </c:pt>
            </c:numLit>
          </c:xVal>
          <c:yVal>
            <c:numLit>
              <c:formatCode>General</c:formatCode>
              <c:ptCount val="1"/>
              <c:pt idx="0">
                <c:v>275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39-2B27-477A-9A2F-73653E86D7AA}"/>
            </c:ext>
          </c:extLst>
        </c:ser>
        <c:ser>
          <c:idx val="22"/>
          <c:order val="2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BBCD9"/>
              </a:solidFill>
              <a:ln>
                <a:solidFill>
                  <a:srgbClr val="CBBC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125</c:v>
              </c:pt>
            </c:numLit>
          </c:xVal>
          <c:yVal>
            <c:numLit>
              <c:formatCode>General</c:formatCode>
              <c:ptCount val="1"/>
              <c:pt idx="0">
                <c:v>275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3A-2B27-477A-9A2F-73653E86D7AA}"/>
            </c:ext>
          </c:extLst>
        </c:ser>
        <c:ser>
          <c:idx val="23"/>
          <c:order val="2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26CD5"/>
              </a:solidFill>
              <a:ln>
                <a:solidFill>
                  <a:srgbClr val="A26CD5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325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3B-2B27-477A-9A2F-73653E86D7AA}"/>
            </c:ext>
          </c:extLst>
        </c:ser>
        <c:ser>
          <c:idx val="24"/>
          <c:order val="24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A9AD7"/>
              </a:solidFill>
              <a:ln>
                <a:solidFill>
                  <a:srgbClr val="BA9A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75</c:v>
              </c:pt>
            </c:numLit>
          </c:xVal>
          <c:yVal>
            <c:numLit>
              <c:formatCode>General</c:formatCode>
              <c:ptCount val="1"/>
              <c:pt idx="0">
                <c:v>325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3C-2B27-477A-9A2F-73653E86D7AA}"/>
            </c:ext>
          </c:extLst>
        </c:ser>
        <c:ser>
          <c:idx val="25"/>
          <c:order val="2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D1C8D9"/>
              </a:solidFill>
              <a:ln>
                <a:solidFill>
                  <a:srgbClr val="D1C8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125</c:v>
              </c:pt>
            </c:numLit>
          </c:xVal>
          <c:yVal>
            <c:numLit>
              <c:formatCode>General</c:formatCode>
              <c:ptCount val="1"/>
              <c:pt idx="0">
                <c:v>325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3D-2B27-477A-9A2F-73653E86D7AA}"/>
            </c:ext>
          </c:extLst>
        </c:ser>
        <c:ser>
          <c:idx val="26"/>
          <c:order val="2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979D6"/>
              </a:solidFill>
              <a:ln>
                <a:solidFill>
                  <a:srgbClr val="A979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3E-2B27-477A-9A2F-73653E86D7AA}"/>
            </c:ext>
          </c:extLst>
        </c:ser>
        <c:ser>
          <c:idx val="27"/>
          <c:order val="2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0A7D8"/>
              </a:solidFill>
              <a:ln>
                <a:solidFill>
                  <a:srgbClr val="C0A7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75</c:v>
              </c:pt>
            </c:numLit>
          </c:xVal>
          <c:yVal>
            <c:numLit>
              <c:formatCode>General</c:formatCode>
              <c:ptCount val="1"/>
              <c:pt idx="0">
                <c:v>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3F-2B27-477A-9A2F-73653E86D7AA}"/>
            </c:ext>
          </c:extLst>
        </c:ser>
        <c:ser>
          <c:idx val="28"/>
          <c:order val="2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D7D5DA"/>
              </a:solidFill>
              <a:ln>
                <a:solidFill>
                  <a:srgbClr val="D7D5DA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125</c:v>
              </c:pt>
            </c:numLit>
          </c:xVal>
          <c:yVal>
            <c:numLit>
              <c:formatCode>General</c:formatCode>
              <c:ptCount val="1"/>
              <c:pt idx="0">
                <c:v>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40-2B27-477A-9A2F-73653E86D7AA}"/>
            </c:ext>
          </c:extLst>
        </c:ser>
        <c:ser>
          <c:idx val="29"/>
          <c:order val="2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AF85D6"/>
              </a:solidFill>
              <a:ln>
                <a:solidFill>
                  <a:srgbClr val="AF85D6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425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41-2B27-477A-9A2F-73653E86D7AA}"/>
            </c:ext>
          </c:extLst>
        </c:ser>
        <c:ser>
          <c:idx val="30"/>
          <c:order val="30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6B3D8"/>
              </a:solidFill>
              <a:ln>
                <a:solidFill>
                  <a:srgbClr val="C6B3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75</c:v>
              </c:pt>
            </c:numLit>
          </c:xVal>
          <c:yVal>
            <c:numLit>
              <c:formatCode>General</c:formatCode>
              <c:ptCount val="1"/>
              <c:pt idx="0">
                <c:v>425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42-2B27-477A-9A2F-73653E86D7AA}"/>
            </c:ext>
          </c:extLst>
        </c:ser>
        <c:ser>
          <c:idx val="31"/>
          <c:order val="31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591D7"/>
              </a:solidFill>
              <a:ln>
                <a:solidFill>
                  <a:srgbClr val="B591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475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43-2B27-477A-9A2F-73653E86D7AA}"/>
            </c:ext>
          </c:extLst>
        </c:ser>
        <c:ser>
          <c:idx val="32"/>
          <c:order val="32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CBFD9"/>
              </a:solidFill>
              <a:ln>
                <a:solidFill>
                  <a:srgbClr val="CCBF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75</c:v>
              </c:pt>
            </c:numLit>
          </c:xVal>
          <c:yVal>
            <c:numLit>
              <c:formatCode>General</c:formatCode>
              <c:ptCount val="1"/>
              <c:pt idx="0">
                <c:v>475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44-2B27-477A-9A2F-73653E86D7AA}"/>
            </c:ext>
          </c:extLst>
        </c:ser>
        <c:ser>
          <c:idx val="33"/>
          <c:order val="33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BB9DD7"/>
              </a:solidFill>
              <a:ln>
                <a:solidFill>
                  <a:srgbClr val="BB9DD7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525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45-2B27-477A-9A2F-73653E86D7AA}"/>
            </c:ext>
          </c:extLst>
        </c:ser>
        <c:ser>
          <c:idx val="34"/>
          <c:order val="34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D3CBD9"/>
              </a:solidFill>
              <a:ln>
                <a:solidFill>
                  <a:srgbClr val="D3CB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75</c:v>
              </c:pt>
            </c:numLit>
          </c:xVal>
          <c:yVal>
            <c:numLit>
              <c:formatCode>General</c:formatCode>
              <c:ptCount val="1"/>
              <c:pt idx="0">
                <c:v>525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46-2B27-477A-9A2F-73653E86D7AA}"/>
            </c:ext>
          </c:extLst>
        </c:ser>
        <c:ser>
          <c:idx val="35"/>
          <c:order val="35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1AAD8"/>
              </a:solidFill>
              <a:ln>
                <a:solidFill>
                  <a:srgbClr val="C1AA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575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47-2B27-477A-9A2F-73653E86D7AA}"/>
            </c:ext>
          </c:extLst>
        </c:ser>
        <c:ser>
          <c:idx val="36"/>
          <c:order val="36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D9D8DA"/>
              </a:solidFill>
              <a:ln>
                <a:solidFill>
                  <a:srgbClr val="D9D8DA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75</c:v>
              </c:pt>
            </c:numLit>
          </c:xVal>
          <c:yVal>
            <c:numLit>
              <c:formatCode>General</c:formatCode>
              <c:ptCount val="1"/>
              <c:pt idx="0">
                <c:v>575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48-2B27-477A-9A2F-73653E86D7AA}"/>
            </c:ext>
          </c:extLst>
        </c:ser>
        <c:ser>
          <c:idx val="37"/>
          <c:order val="37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8B6D8"/>
              </a:solidFill>
              <a:ln>
                <a:solidFill>
                  <a:srgbClr val="C8B6D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625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49-2B27-477A-9A2F-73653E86D7AA}"/>
            </c:ext>
          </c:extLst>
        </c:ser>
        <c:ser>
          <c:idx val="38"/>
          <c:order val="38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CEC2D9"/>
              </a:solidFill>
              <a:ln>
                <a:solidFill>
                  <a:srgbClr val="CEC2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675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4A-2B27-477A-9A2F-73653E86D7AA}"/>
            </c:ext>
          </c:extLst>
        </c:ser>
        <c:ser>
          <c:idx val="39"/>
          <c:order val="39"/>
          <c:tx>
            <c:v>Concrete Compression</c:v>
          </c:tx>
          <c:spPr>
            <a:ln w="19050">
              <a:noFill/>
            </a:ln>
          </c:spPr>
          <c:marker>
            <c:symbol val="square"/>
            <c:size val="16"/>
            <c:spPr>
              <a:solidFill>
                <a:srgbClr val="D4CED9"/>
              </a:solidFill>
              <a:ln>
                <a:solidFill>
                  <a:srgbClr val="D4CED9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25</c:v>
              </c:pt>
            </c:numLit>
          </c:xVal>
          <c:yVal>
            <c:numLit>
              <c:formatCode>General</c:formatCode>
              <c:ptCount val="1"/>
              <c:pt idx="0">
                <c:v>725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4B-2B27-477A-9A2F-73653E86D7AA}"/>
            </c:ext>
          </c:extLst>
        </c:ser>
        <c:ser>
          <c:idx val="40"/>
          <c:order val="40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A1B1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525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4C-2B27-477A-9A2F-73653E86D7AA}"/>
            </c:ext>
          </c:extLst>
        </c:ser>
        <c:ser>
          <c:idx val="41"/>
          <c:order val="41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859B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427.5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4D-2B27-477A-9A2F-73653E86D7AA}"/>
            </c:ext>
          </c:extLst>
        </c:ser>
        <c:ser>
          <c:idx val="42"/>
          <c:order val="42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BEC6DA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622.5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4E-2B27-477A-9A2F-73653E86D7AA}"/>
            </c:ext>
          </c:extLst>
        </c:ser>
        <c:ser>
          <c:idx val="43"/>
          <c:order val="43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6886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330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4F-2B27-477A-9A2F-73653E86D7AA}"/>
            </c:ext>
          </c:extLst>
        </c:ser>
        <c:ser>
          <c:idx val="44"/>
          <c:order val="44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AD9D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720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50-2B27-477A-9A2F-73653E86D7AA}"/>
            </c:ext>
          </c:extLst>
        </c:ser>
        <c:ser>
          <c:idx val="45"/>
          <c:order val="45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79E9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210</c:v>
              </c:pt>
            </c:numLit>
          </c:xVal>
          <c:yVal>
            <c:numLit>
              <c:formatCode>General</c:formatCode>
              <c:ptCount val="1"/>
              <c:pt idx="0">
                <c:v>525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51-2B27-477A-9A2F-73653E86D7AA}"/>
            </c:ext>
          </c:extLst>
        </c:ser>
        <c:ser>
          <c:idx val="46"/>
          <c:order val="46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7918D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210</c:v>
              </c:pt>
            </c:numLit>
          </c:xVal>
          <c:yVal>
            <c:numLit>
              <c:formatCode>General</c:formatCode>
              <c:ptCount val="1"/>
              <c:pt idx="0">
                <c:v>622.5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52-2B27-477A-9A2F-73653E86D7AA}"/>
            </c:ext>
          </c:extLst>
        </c:ser>
        <c:ser>
          <c:idx val="47"/>
          <c:order val="47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8ABA9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210</c:v>
              </c:pt>
            </c:numLit>
          </c:xVal>
          <c:yVal>
            <c:numLit>
              <c:formatCode>General</c:formatCode>
              <c:ptCount val="1"/>
              <c:pt idx="0">
                <c:v>427.5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53-2B27-477A-9A2F-73653E86D7AA}"/>
            </c:ext>
          </c:extLst>
        </c:ser>
        <c:ser>
          <c:idx val="48"/>
          <c:order val="48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684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210</c:v>
              </c:pt>
            </c:numLit>
          </c:xVal>
          <c:yVal>
            <c:numLit>
              <c:formatCode>General</c:formatCode>
              <c:ptCount val="1"/>
              <c:pt idx="0">
                <c:v>720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54-2B27-477A-9A2F-73653E86D7AA}"/>
            </c:ext>
          </c:extLst>
        </c:ser>
        <c:ser>
          <c:idx val="49"/>
          <c:order val="49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9B8B6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210</c:v>
              </c:pt>
            </c:numLit>
          </c:xVal>
          <c:yVal>
            <c:numLit>
              <c:formatCode>General</c:formatCode>
              <c:ptCount val="1"/>
              <c:pt idx="0">
                <c:v>330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55-2B27-477A-9A2F-73653E86D7AA}"/>
            </c:ext>
          </c:extLst>
        </c:ser>
        <c:ser>
          <c:idx val="50"/>
          <c:order val="50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9C0B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80</c:v>
              </c:pt>
            </c:numLit>
          </c:xVal>
          <c:yVal>
            <c:numLit>
              <c:formatCode>General</c:formatCode>
              <c:ptCount val="1"/>
              <c:pt idx="0">
                <c:v>760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56-2B27-477A-9A2F-73653E86D7AA}"/>
            </c:ext>
          </c:extLst>
        </c:ser>
        <c:ser>
          <c:idx val="51"/>
          <c:order val="51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7938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170</c:v>
              </c:pt>
            </c:numLit>
          </c:xVal>
          <c:yVal>
            <c:numLit>
              <c:formatCode>General</c:formatCode>
              <c:ptCount val="1"/>
              <c:pt idx="0">
                <c:v>760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57-2B27-477A-9A2F-73653E86D7AA}"/>
            </c:ext>
          </c:extLst>
        </c:ser>
        <c:ser>
          <c:idx val="52"/>
          <c:order val="52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AD2D1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170</c:v>
              </c:pt>
            </c:numLit>
          </c:xVal>
          <c:yVal>
            <c:numLit>
              <c:formatCode>General</c:formatCode>
              <c:ptCount val="1"/>
              <c:pt idx="0">
                <c:v>290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58-2B27-477A-9A2F-73653E86D7AA}"/>
            </c:ext>
          </c:extLst>
        </c:ser>
        <c:ser>
          <c:idx val="53"/>
          <c:order val="53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889E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79.999999999999986</c:v>
              </c:pt>
            </c:numLit>
          </c:xVal>
          <c:yVal>
            <c:numLit>
              <c:formatCode>General</c:formatCode>
              <c:ptCount val="1"/>
              <c:pt idx="0">
                <c:v>290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59-2B27-477A-9A2F-73653E86D7AA}"/>
            </c:ext>
          </c:extLst>
        </c:ser>
        <c:ser>
          <c:idx val="54"/>
          <c:order val="54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1E50D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5A-2B27-477A-9A2F-73653E86D7AA}"/>
            </c:ext>
          </c:extLst>
        </c:ser>
        <c:ser>
          <c:idx val="55"/>
          <c:order val="55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3964D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40</c:v>
              </c:pt>
            </c:numLit>
          </c:xVal>
          <c:yVal>
            <c:numLit>
              <c:formatCode>General</c:formatCode>
              <c:ptCount val="1"/>
              <c:pt idx="0">
                <c:v>170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5B-2B27-477A-9A2F-73653E86D7AA}"/>
            </c:ext>
          </c:extLst>
        </c:ser>
        <c:ser>
          <c:idx val="56"/>
          <c:order val="56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21E14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560</c:v>
              </c:pt>
            </c:numLit>
          </c:xVal>
          <c:yVal>
            <c:numLit>
              <c:formatCode>General</c:formatCode>
              <c:ptCount val="1"/>
              <c:pt idx="0">
                <c:v>170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5C-2B27-477A-9A2F-73653E86D7AA}"/>
            </c:ext>
          </c:extLst>
        </c:ser>
        <c:ser>
          <c:idx val="57"/>
          <c:order val="57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32A21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560</c:v>
              </c:pt>
            </c:numLit>
          </c:xVal>
          <c:yVal>
            <c:numLit>
              <c:formatCode>General</c:formatCode>
              <c:ptCount val="1"/>
              <c:pt idx="0">
                <c:v>79.999999999999986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5D-2B27-477A-9A2F-73653E86D7AA}"/>
            </c:ext>
          </c:extLst>
        </c:ser>
        <c:ser>
          <c:idx val="58"/>
          <c:order val="58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79B98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300</c:v>
              </c:pt>
            </c:numLit>
          </c:xVal>
          <c:yVal>
            <c:numLit>
              <c:formatCode>General</c:formatCode>
              <c:ptCount val="1"/>
              <c:pt idx="0">
                <c:v>210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5E-2B27-477A-9A2F-73653E86D7AA}"/>
            </c:ext>
          </c:extLst>
        </c:ser>
        <c:ser>
          <c:idx val="59"/>
          <c:order val="59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AD2D2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190</c:v>
              </c:pt>
            </c:numLit>
          </c:xVal>
          <c:yVal>
            <c:numLit>
              <c:formatCode>General</c:formatCode>
              <c:ptCount val="1"/>
              <c:pt idx="0">
                <c:v>210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5F-2B27-477A-9A2F-73653E86D7AA}"/>
            </c:ext>
          </c:extLst>
        </c:ser>
        <c:ser>
          <c:idx val="60"/>
          <c:order val="60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5645E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410</c:v>
              </c:pt>
            </c:numLit>
          </c:xVal>
          <c:yVal>
            <c:numLit>
              <c:formatCode>General</c:formatCode>
              <c:ptCount val="1"/>
              <c:pt idx="0">
                <c:v>210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60-2B27-477A-9A2F-73653E86D7AA}"/>
            </c:ext>
          </c:extLst>
        </c:ser>
        <c:ser>
          <c:idx val="61"/>
          <c:order val="61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718DD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80</c:v>
              </c:pt>
            </c:numLit>
          </c:xVal>
          <c:yVal>
            <c:numLit>
              <c:formatCode>General</c:formatCode>
              <c:ptCount val="1"/>
              <c:pt idx="0">
                <c:v>210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61-2B27-477A-9A2F-73653E86D7AA}"/>
            </c:ext>
          </c:extLst>
        </c:ser>
        <c:ser>
          <c:idx val="62"/>
          <c:order val="62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32D24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520</c:v>
              </c:pt>
            </c:numLit>
          </c:xVal>
          <c:yVal>
            <c:numLit>
              <c:formatCode>General</c:formatCode>
              <c:ptCount val="1"/>
              <c:pt idx="0">
                <c:v>210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62-2B27-477A-9A2F-73653E86D7AA}"/>
            </c:ext>
          </c:extLst>
        </c:ser>
        <c:ser>
          <c:idx val="63"/>
          <c:order val="63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8B2B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300</c:v>
              </c:pt>
            </c:numLit>
          </c:xVal>
          <c:yVal>
            <c:numLit>
              <c:formatCode>General</c:formatCode>
              <c:ptCount val="1"/>
              <c:pt idx="0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63-2B27-477A-9A2F-73653E86D7AA}"/>
            </c:ext>
          </c:extLst>
        </c:ser>
        <c:ser>
          <c:idx val="64"/>
          <c:order val="64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67B76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410</c:v>
              </c:pt>
            </c:numLit>
          </c:xVal>
          <c:yVal>
            <c:numLit>
              <c:formatCode>General</c:formatCode>
              <c:ptCount val="1"/>
              <c:pt idx="0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64-2B27-477A-9A2F-73653E86D7AA}"/>
            </c:ext>
          </c:extLst>
        </c:ser>
        <c:ser>
          <c:idx val="65"/>
          <c:order val="65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B9C2DA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190</c:v>
              </c:pt>
            </c:numLit>
          </c:xVal>
          <c:yVal>
            <c:numLit>
              <c:formatCode>General</c:formatCode>
              <c:ptCount val="1"/>
              <c:pt idx="0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65-2B27-477A-9A2F-73653E86D7AA}"/>
            </c:ext>
          </c:extLst>
        </c:ser>
        <c:ser>
          <c:idx val="66"/>
          <c:order val="66"/>
          <c:tx>
            <c:v>Rebar Tension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D4433B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520</c:v>
              </c:pt>
            </c:numLit>
          </c:xVal>
          <c:yVal>
            <c:numLit>
              <c:formatCode>General</c:formatCode>
              <c:ptCount val="1"/>
              <c:pt idx="0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66-2B27-477A-9A2F-73653E86D7AA}"/>
            </c:ext>
          </c:extLst>
        </c:ser>
        <c:ser>
          <c:idx val="67"/>
          <c:order val="67"/>
          <c:tx>
            <c:v>Rebar Compression</c:v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3F68DC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79.999999999999986</c:v>
              </c:pt>
            </c:numLit>
          </c:xVal>
          <c:yVal>
            <c:numLit>
              <c:formatCode>General</c:formatCode>
              <c:ptCount val="1"/>
              <c:pt idx="0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67-2B27-477A-9A2F-73653E86D7AA}"/>
            </c:ext>
          </c:extLst>
        </c:ser>
        <c:ser>
          <c:idx val="68"/>
          <c:order val="68"/>
          <c:tx>
            <c:v>NDMPlot_NeutralAxis69</c:v>
          </c:tx>
          <c:spPr>
            <a:ln w="3175">
              <a:solidFill>
                <a:srgbClr val="696969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230.51144026009899</c:v>
              </c:pt>
              <c:pt idx="1">
                <c:v>17.709055918762886</c:v>
              </c:pt>
            </c:numLit>
          </c:xVal>
          <c:yVal>
            <c:numLit>
              <c:formatCode>General</c:formatCode>
              <c:ptCount val="2"/>
              <c:pt idx="0">
                <c:v>-7.0606638878967319E-15</c:v>
              </c:pt>
              <c:pt idx="1">
                <c:v>800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68-2B27-477A-9A2F-73653E86D7AA}"/>
            </c:ext>
          </c:extLst>
        </c:ser>
        <c:ser>
          <c:idx val="69"/>
          <c:order val="69"/>
          <c:tx>
            <c:v>NDMPlot_Principal170</c:v>
          </c:tx>
          <c:spPr>
            <a:ln w="3175">
              <a:solidFill>
                <a:srgbClr val="000000"/>
              </a:solidFill>
              <a:prstDash val="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-63.342709778231473</c:v>
              </c:pt>
              <c:pt idx="1">
                <c:v>491.46400239256451</c:v>
              </c:pt>
            </c:numLit>
          </c:xVal>
          <c:yVal>
            <c:numLit>
              <c:formatCode>General</c:formatCode>
              <c:ptCount val="2"/>
              <c:pt idx="0">
                <c:v>-266.39997223122253</c:v>
              </c:pt>
              <c:pt idx="1">
                <c:v>909.26558911274731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69-2B27-477A-9A2F-73653E86D7AA}"/>
            </c:ext>
          </c:extLst>
        </c:ser>
        <c:ser>
          <c:idx val="70"/>
          <c:order val="70"/>
          <c:tx>
            <c:v>NDMPlot_Principal271</c:v>
          </c:tx>
          <c:spPr>
            <a:ln w="3175">
              <a:solidFill>
                <a:srgbClr val="000000"/>
              </a:solidFill>
              <a:prstDash val="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801.8934269791514</c:v>
              </c:pt>
              <c:pt idx="1">
                <c:v>-373.77213436481838</c:v>
              </c:pt>
            </c:numLit>
          </c:xVal>
          <c:yVal>
            <c:numLit>
              <c:formatCode>General</c:formatCode>
              <c:ptCount val="2"/>
              <c:pt idx="0">
                <c:v>44.029452355364377</c:v>
              </c:pt>
              <c:pt idx="1">
                <c:v>598.83616452616036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6A-2B27-477A-9A2F-73653E86D7AA}"/>
            </c:ext>
          </c:extLst>
        </c:ser>
        <c:ser>
          <c:idx val="71"/>
          <c:order val="71"/>
          <c:tx>
            <c:v>NDMPlot_LoadPoint</c:v>
          </c:tx>
          <c:spPr>
            <a:ln w="19050">
              <a:noFill/>
            </a:ln>
          </c:spPr>
          <c:marker>
            <c:symbol val="diamond"/>
            <c:size val="10"/>
            <c:spPr>
              <a:solidFill>
                <a:srgbClr val="FF8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216.30434782608697</c:v>
              </c:pt>
            </c:numLit>
          </c:xVal>
          <c:yVal>
            <c:numLit>
              <c:formatCode>General</c:formatCode>
              <c:ptCount val="1"/>
              <c:pt idx="0">
                <c:v>316.30434782608694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16B-2B27-477A-9A2F-73653E86D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980960"/>
        <c:axId val="538983256"/>
      </c:scatterChart>
      <c:valAx>
        <c:axId val="538980960"/>
        <c:scaling>
          <c:orientation val="minMax"/>
          <c:max val="1043.1965811965811"/>
          <c:min val="-439.19658119658118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38983256"/>
        <c:crosses val="autoZero"/>
        <c:crossBetween val="midCat"/>
      </c:valAx>
      <c:valAx>
        <c:axId val="538983256"/>
        <c:scaling>
          <c:orientation val="minMax"/>
          <c:max val="940"/>
          <c:min val="-144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38980960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0</xdr:row>
      <xdr:rowOff>0</xdr:rowOff>
    </xdr:from>
    <xdr:to>
      <xdr:col>22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4D09CA39-66A4-4324-B5AA-4FAA8FF2BA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304800</xdr:colOff>
      <xdr:row>17</xdr:row>
      <xdr:rowOff>152400</xdr:rowOff>
    </xdr:from>
    <xdr:to>
      <xdr:col>22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DAB142DD-0AC5-4C95-9036-F6F8A2AA0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1D97A6BF-4981-4D3B-A363-5DB73CCDA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69F4B64F-1276-4129-8BC3-2AA1C013D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25</xdr:row>
      <xdr:rowOff>50800</xdr:rowOff>
    </xdr:from>
    <xdr:to>
      <xdr:col>1</xdr:col>
      <xdr:colOff>6765925</xdr:colOff>
      <xdr:row>25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57CC84F5-87D8-4F25-8935-2EF7793CF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080000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34</xdr:row>
      <xdr:rowOff>47625</xdr:rowOff>
    </xdr:from>
    <xdr:to>
      <xdr:col>1</xdr:col>
      <xdr:colOff>7035800</xdr:colOff>
      <xdr:row>34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72C3F2B2-5899-43ED-8147-A8C9C778AB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2580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37</xdr:row>
      <xdr:rowOff>47625</xdr:rowOff>
    </xdr:from>
    <xdr:to>
      <xdr:col>1</xdr:col>
      <xdr:colOff>7578725</xdr:colOff>
      <xdr:row>37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73BC9AA2-BD67-47F7-B251-F61190CA3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1153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46</xdr:row>
      <xdr:rowOff>47625</xdr:rowOff>
    </xdr:from>
    <xdr:to>
      <xdr:col>1</xdr:col>
      <xdr:colOff>7385050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A92C155C-8557-4343-BAB0-6795DB64A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99441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47</xdr:row>
      <xdr:rowOff>50800</xdr:rowOff>
    </xdr:from>
    <xdr:to>
      <xdr:col>1</xdr:col>
      <xdr:colOff>6629400</xdr:colOff>
      <xdr:row>47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5C4A6E1D-9321-45F9-A93C-B48B9BE470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4806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59</xdr:row>
      <xdr:rowOff>47625</xdr:rowOff>
    </xdr:from>
    <xdr:to>
      <xdr:col>1</xdr:col>
      <xdr:colOff>7172325</xdr:colOff>
      <xdr:row>59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5BDB6C4F-DD39-49B0-BED5-2CE96D40D6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1445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60</xdr:row>
      <xdr:rowOff>47625</xdr:rowOff>
    </xdr:from>
    <xdr:to>
      <xdr:col>1</xdr:col>
      <xdr:colOff>6670675</xdr:colOff>
      <xdr:row>60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B7DD2A1B-269B-48C3-A81B-8005387D1A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6779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68</xdr:row>
      <xdr:rowOff>47625</xdr:rowOff>
    </xdr:from>
    <xdr:to>
      <xdr:col>1</xdr:col>
      <xdr:colOff>6692900</xdr:colOff>
      <xdr:row>68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A4C391C3-DB8C-48C0-9A06-0AD1F90B27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3924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69</xdr:row>
      <xdr:rowOff>47625</xdr:rowOff>
    </xdr:from>
    <xdr:to>
      <xdr:col>1</xdr:col>
      <xdr:colOff>6546850</xdr:colOff>
      <xdr:row>69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3C9BB102-67C7-4E8B-AB8A-5ED247681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5925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76</xdr:row>
      <xdr:rowOff>47625</xdr:rowOff>
    </xdr:from>
    <xdr:to>
      <xdr:col>1</xdr:col>
      <xdr:colOff>6746875</xdr:colOff>
      <xdr:row>76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42A7215-10A1-42FF-BF2F-8FDB2A58E4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478375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81</xdr:row>
      <xdr:rowOff>47625</xdr:rowOff>
    </xdr:from>
    <xdr:to>
      <xdr:col>1</xdr:col>
      <xdr:colOff>7388225</xdr:colOff>
      <xdr:row>81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D357906E-92B5-4BF1-BB0A-19108B4D9F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659475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94</xdr:row>
      <xdr:rowOff>50800</xdr:rowOff>
    </xdr:from>
    <xdr:to>
      <xdr:col>1</xdr:col>
      <xdr:colOff>6943725</xdr:colOff>
      <xdr:row>94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B695E73C-6299-438D-BAD5-3ADE2FE66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1867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102</xdr:row>
      <xdr:rowOff>50800</xdr:rowOff>
    </xdr:from>
    <xdr:to>
      <xdr:col>1</xdr:col>
      <xdr:colOff>6937375</xdr:colOff>
      <xdr:row>102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CC7E6B0D-A9F7-4028-8DA9-87D30BD74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2060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109</xdr:row>
      <xdr:rowOff>50800</xdr:rowOff>
    </xdr:from>
    <xdr:to>
      <xdr:col>1</xdr:col>
      <xdr:colOff>7734300</xdr:colOff>
      <xdr:row>109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78BF33E1-1B72-4D2F-9936-EC658B63A0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0634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110</xdr:row>
      <xdr:rowOff>47625</xdr:rowOff>
    </xdr:from>
    <xdr:to>
      <xdr:col>1</xdr:col>
      <xdr:colOff>7845425</xdr:colOff>
      <xdr:row>110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97CF7247-CCE7-44B2-B9E2-FA90F42EF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58984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111</xdr:row>
      <xdr:rowOff>47625</xdr:rowOff>
    </xdr:from>
    <xdr:to>
      <xdr:col>1</xdr:col>
      <xdr:colOff>7778750</xdr:colOff>
      <xdr:row>111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B8D6C42A-F126-41E7-B3EA-0E8D9B8A56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4318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118</xdr:row>
      <xdr:rowOff>50800</xdr:rowOff>
    </xdr:from>
    <xdr:to>
      <xdr:col>2</xdr:col>
      <xdr:colOff>165100</xdr:colOff>
      <xdr:row>118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AF02B65D-C2A7-46B5-A25F-34399AA186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79876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132</xdr:row>
      <xdr:rowOff>50800</xdr:rowOff>
    </xdr:from>
    <xdr:to>
      <xdr:col>1</xdr:col>
      <xdr:colOff>7137400</xdr:colOff>
      <xdr:row>132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BF2BC5C7-644E-4BBE-9D4B-BC797656E2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09308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138</xdr:row>
      <xdr:rowOff>50800</xdr:rowOff>
    </xdr:from>
    <xdr:to>
      <xdr:col>1</xdr:col>
      <xdr:colOff>7689850</xdr:colOff>
      <xdr:row>138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A4738DD-E4CF-4D05-8F35-E943F853E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57867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144</xdr:row>
      <xdr:rowOff>47625</xdr:rowOff>
    </xdr:from>
    <xdr:to>
      <xdr:col>1</xdr:col>
      <xdr:colOff>7235825</xdr:colOff>
      <xdr:row>144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A6651787-AC50-4282-A668-85395E105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2709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145</xdr:row>
      <xdr:rowOff>50800</xdr:rowOff>
    </xdr:from>
    <xdr:to>
      <xdr:col>1</xdr:col>
      <xdr:colOff>6753225</xdr:colOff>
      <xdr:row>145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4719C055-FD3F-4CA4-B1E7-CBE19C5972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807525"/>
          <a:ext cx="18478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3F7A4495-92AF-4481-8BD8-0E1A34E622F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8680F059-FF4D-46C1-A1CA-FB34D973823A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C5303553-99D4-4227-A5B2-091EC06C36C5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1E37716E-C539-4186-AAA6-D0C3B6A4F21B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C32C52C8-C369-48A6-BA96-BEC23A5F7D0C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60</xdr:col>
      <xdr:colOff>50800</xdr:colOff>
      <xdr:row>38</xdr:row>
      <xdr:rowOff>76200</xdr:rowOff>
    </xdr:to>
    <xdr:graphicFrame macro="">
      <xdr:nvGraphicFramePr>
        <xdr:cNvPr id="7" name="chtNDMSectionPlot">
          <a:extLst>
            <a:ext uri="{FF2B5EF4-FFF2-40B4-BE49-F238E27FC236}">
              <a16:creationId xmlns:a16="http://schemas.microsoft.com/office/drawing/2014/main" id="{200AF549-F183-49DC-AD26-7BDD20E676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0.27026</cdr:x>
      <cdr:y>0.82561</cdr:y>
    </cdr:from>
    <cdr:to>
      <cdr:x>0.58617</cdr:x>
      <cdr:y>0.82561</cdr:y>
    </cdr:to>
    <cdr:cxnSp macro="">
      <cdr:nvCxnSpPr>
        <cdr:cNvPr id="298" name="NDMPlot_Contour1">
          <a:extLst xmlns:a="http://schemas.openxmlformats.org/drawingml/2006/main">
            <a:ext uri="{FF2B5EF4-FFF2-40B4-BE49-F238E27FC236}">
              <a16:creationId xmlns:a16="http://schemas.microsoft.com/office/drawing/2014/main" id="{E2DED1FF-696B-4082-B49E-50574E614A3D}"/>
            </a:ext>
          </a:extLst>
        </cdr:cNvPr>
        <cdr:cNvCxnSpPr/>
      </cdr:nvCxnSpPr>
      <cdr:spPr>
        <a:xfrm xmlns:a="http://schemas.openxmlformats.org/drawingml/2006/main">
          <a:off x="2814526" y="5662044"/>
          <a:ext cx="3289816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0.58617</cdr:x>
      <cdr:y>0.62573</cdr:y>
    </cdr:from>
    <cdr:to>
      <cdr:x>0.58617</cdr:x>
      <cdr:y>0.82561</cdr:y>
    </cdr:to>
    <cdr:cxnSp macro="">
      <cdr:nvCxnSpPr>
        <cdr:cNvPr id="299" name="NDMPlot_Contour2">
          <a:extLst xmlns:a="http://schemas.openxmlformats.org/drawingml/2006/main">
            <a:ext uri="{FF2B5EF4-FFF2-40B4-BE49-F238E27FC236}">
              <a16:creationId xmlns:a16="http://schemas.microsoft.com/office/drawing/2014/main" id="{AE4D7104-5841-4D2E-A3F6-46C0C866D02F}"/>
            </a:ext>
          </a:extLst>
        </cdr:cNvPr>
        <cdr:cNvCxnSpPr/>
      </cdr:nvCxnSpPr>
      <cdr:spPr>
        <a:xfrm xmlns:a="http://schemas.openxmlformats.org/drawingml/2006/main" flipV="1">
          <a:off x="6104342" y="4291288"/>
          <a:ext cx="0" cy="137075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0.40189</cdr:x>
      <cdr:y>0.62573</cdr:y>
    </cdr:from>
    <cdr:to>
      <cdr:x>0.58617</cdr:x>
      <cdr:y>0.62573</cdr:y>
    </cdr:to>
    <cdr:cxnSp macro="">
      <cdr:nvCxnSpPr>
        <cdr:cNvPr id="300" name="NDMPlot_Contour3">
          <a:extLst xmlns:a="http://schemas.openxmlformats.org/drawingml/2006/main">
            <a:ext uri="{FF2B5EF4-FFF2-40B4-BE49-F238E27FC236}">
              <a16:creationId xmlns:a16="http://schemas.microsoft.com/office/drawing/2014/main" id="{74C3764E-A3F8-4EDD-87C2-9E4B0CF1D630}"/>
            </a:ext>
          </a:extLst>
        </cdr:cNvPr>
        <cdr:cNvCxnSpPr/>
      </cdr:nvCxnSpPr>
      <cdr:spPr>
        <a:xfrm xmlns:a="http://schemas.openxmlformats.org/drawingml/2006/main" flipH="1">
          <a:off x="4185283" y="4291288"/>
          <a:ext cx="1919059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0.40189</cdr:x>
      <cdr:y>0.18601</cdr:y>
    </cdr:from>
    <cdr:to>
      <cdr:x>0.40189</cdr:x>
      <cdr:y>0.62573</cdr:y>
    </cdr:to>
    <cdr:cxnSp macro="">
      <cdr:nvCxnSpPr>
        <cdr:cNvPr id="301" name="NDMPlot_Contour4">
          <a:extLst xmlns:a="http://schemas.openxmlformats.org/drawingml/2006/main">
            <a:ext uri="{FF2B5EF4-FFF2-40B4-BE49-F238E27FC236}">
              <a16:creationId xmlns:a16="http://schemas.microsoft.com/office/drawing/2014/main" id="{81FEA7DE-8B76-49DD-B5FF-8A4ECF211BD5}"/>
            </a:ext>
          </a:extLst>
        </cdr:cNvPr>
        <cdr:cNvCxnSpPr/>
      </cdr:nvCxnSpPr>
      <cdr:spPr>
        <a:xfrm xmlns:a="http://schemas.openxmlformats.org/drawingml/2006/main" flipV="1">
          <a:off x="4185283" y="1275624"/>
          <a:ext cx="0" cy="301566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0.27026</cdr:x>
      <cdr:y>0.18601</cdr:y>
    </cdr:from>
    <cdr:to>
      <cdr:x>0.40189</cdr:x>
      <cdr:y>0.18601</cdr:y>
    </cdr:to>
    <cdr:cxnSp macro="">
      <cdr:nvCxnSpPr>
        <cdr:cNvPr id="302" name="NDMPlot_Contour5">
          <a:extLst xmlns:a="http://schemas.openxmlformats.org/drawingml/2006/main">
            <a:ext uri="{FF2B5EF4-FFF2-40B4-BE49-F238E27FC236}">
              <a16:creationId xmlns:a16="http://schemas.microsoft.com/office/drawing/2014/main" id="{266DC0D8-4225-4914-8701-544DF81EDF1F}"/>
            </a:ext>
          </a:extLst>
        </cdr:cNvPr>
        <cdr:cNvCxnSpPr/>
      </cdr:nvCxnSpPr>
      <cdr:spPr>
        <a:xfrm xmlns:a="http://schemas.openxmlformats.org/drawingml/2006/main" flipH="1">
          <a:off x="2814526" y="1275624"/>
          <a:ext cx="1370757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0.27026</cdr:x>
      <cdr:y>0.18601</cdr:y>
    </cdr:from>
    <cdr:to>
      <cdr:x>0.27026</cdr:x>
      <cdr:y>0.82561</cdr:y>
    </cdr:to>
    <cdr:cxnSp macro="">
      <cdr:nvCxnSpPr>
        <cdr:cNvPr id="303" name="NDMPlot_Contour6">
          <a:extLst xmlns:a="http://schemas.openxmlformats.org/drawingml/2006/main">
            <a:ext uri="{FF2B5EF4-FFF2-40B4-BE49-F238E27FC236}">
              <a16:creationId xmlns:a16="http://schemas.microsoft.com/office/drawing/2014/main" id="{46482B0C-F488-44AD-86F1-7321041ADF3A}"/>
            </a:ext>
          </a:extLst>
        </cdr:cNvPr>
        <cdr:cNvCxnSpPr/>
      </cdr:nvCxnSpPr>
      <cdr:spPr>
        <a:xfrm xmlns:a="http://schemas.openxmlformats.org/drawingml/2006/main">
          <a:off x="2814526" y="1275624"/>
          <a:ext cx="0" cy="438642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0.25973</cdr:x>
      <cdr:y>0.33727</cdr:y>
    </cdr:from>
    <cdr:to>
      <cdr:x>0.25973</cdr:x>
      <cdr:y>0.47447</cdr:y>
    </cdr:to>
    <cdr:cxnSp macro="">
      <cdr:nvCxnSpPr>
        <cdr:cNvPr id="304" name="NDMPlot_AnnotationLine7">
          <a:extLst xmlns:a="http://schemas.openxmlformats.org/drawingml/2006/main">
            <a:ext uri="{FF2B5EF4-FFF2-40B4-BE49-F238E27FC236}">
              <a16:creationId xmlns:a16="http://schemas.microsoft.com/office/drawing/2014/main" id="{D7EF62EA-1119-4005-ADCC-BF785C264C22}"/>
            </a:ext>
          </a:extLst>
        </cdr:cNvPr>
        <cdr:cNvCxnSpPr/>
      </cdr:nvCxnSpPr>
      <cdr:spPr>
        <a:xfrm xmlns:a="http://schemas.openxmlformats.org/drawingml/2006/main" flipV="1">
          <a:off x="2704866" y="2313012"/>
          <a:ext cx="0" cy="940887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0.24086</cdr:x>
      <cdr:y>0.26698</cdr:y>
    </cdr:from>
    <cdr:to>
      <cdr:x>0.26281</cdr:x>
      <cdr:y>0.54476</cdr:y>
    </cdr:to>
    <cdr:sp macro="" textlink="">
      <cdr:nvSpPr>
        <cdr:cNvPr id="305" name="NDMPlot_Text8">
          <a:extLst xmlns:a="http://schemas.openxmlformats.org/drawingml/2006/main">
            <a:ext uri="{FF2B5EF4-FFF2-40B4-BE49-F238E27FC236}">
              <a16:creationId xmlns:a16="http://schemas.microsoft.com/office/drawing/2014/main" id="{217FA704-A841-4FA0-9041-DFBEE80087D2}"/>
            </a:ext>
          </a:extLst>
        </cdr:cNvPr>
        <cdr:cNvSpPr txBox="1"/>
      </cdr:nvSpPr>
      <cdr:spPr>
        <a:xfrm xmlns:a="http://schemas.openxmlformats.org/drawingml/2006/main" rot="5400000">
          <a:off x="1670120" y="2669156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5Ø32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0.41242</cdr:x>
      <cdr:y>0.33727</cdr:y>
    </cdr:from>
    <cdr:to>
      <cdr:x>0.41242</cdr:x>
      <cdr:y>0.47447</cdr:y>
    </cdr:to>
    <cdr:cxnSp macro="">
      <cdr:nvCxnSpPr>
        <cdr:cNvPr id="306" name="NDMPlot_AnnotationLine9">
          <a:extLst xmlns:a="http://schemas.openxmlformats.org/drawingml/2006/main">
            <a:ext uri="{FF2B5EF4-FFF2-40B4-BE49-F238E27FC236}">
              <a16:creationId xmlns:a16="http://schemas.microsoft.com/office/drawing/2014/main" id="{AA3B80F5-4119-4A0F-B97D-CF9036283F59}"/>
            </a:ext>
          </a:extLst>
        </cdr:cNvPr>
        <cdr:cNvCxnSpPr/>
      </cdr:nvCxnSpPr>
      <cdr:spPr>
        <a:xfrm xmlns:a="http://schemas.openxmlformats.org/drawingml/2006/main">
          <a:off x="4294943" y="2313012"/>
          <a:ext cx="0" cy="940887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0.40934</cdr:x>
      <cdr:y>0.26698</cdr:y>
    </cdr:from>
    <cdr:to>
      <cdr:x>0.43129</cdr:x>
      <cdr:y>0.54476</cdr:y>
    </cdr:to>
    <cdr:sp macro="" textlink="">
      <cdr:nvSpPr>
        <cdr:cNvPr id="307" name="NDMPlot_Text10">
          <a:extLst xmlns:a="http://schemas.openxmlformats.org/drawingml/2006/main">
            <a:ext uri="{FF2B5EF4-FFF2-40B4-BE49-F238E27FC236}">
              <a16:creationId xmlns:a16="http://schemas.microsoft.com/office/drawing/2014/main" id="{69E58267-B81A-40FF-A00C-41042200AEB4}"/>
            </a:ext>
          </a:extLst>
        </cdr:cNvPr>
        <cdr:cNvSpPr txBox="1"/>
      </cdr:nvSpPr>
      <cdr:spPr>
        <a:xfrm xmlns:a="http://schemas.openxmlformats.org/drawingml/2006/main" rot="5400000">
          <a:off x="3424689" y="2669156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5Ø32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0.30437</cdr:x>
      <cdr:y>0.17002</cdr:y>
    </cdr:from>
    <cdr:to>
      <cdr:x>0.36778</cdr:x>
      <cdr:y>0.17002</cdr:y>
    </cdr:to>
    <cdr:cxnSp macro="">
      <cdr:nvCxnSpPr>
        <cdr:cNvPr id="308" name="NDMPlot_AnnotationLine11">
          <a:extLst xmlns:a="http://schemas.openxmlformats.org/drawingml/2006/main">
            <a:ext uri="{FF2B5EF4-FFF2-40B4-BE49-F238E27FC236}">
              <a16:creationId xmlns:a16="http://schemas.microsoft.com/office/drawing/2014/main" id="{EF180BDC-78B0-495A-AE95-A0552B9F68B9}"/>
            </a:ext>
          </a:extLst>
        </cdr:cNvPr>
        <cdr:cNvCxnSpPr/>
      </cdr:nvCxnSpPr>
      <cdr:spPr>
        <a:xfrm xmlns:a="http://schemas.openxmlformats.org/drawingml/2006/main">
          <a:off x="3169704" y="1165963"/>
          <a:ext cx="660401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0.24461</cdr:x>
      <cdr:y>0.14136</cdr:y>
    </cdr:from>
    <cdr:to>
      <cdr:x>0.42754</cdr:x>
      <cdr:y>0.17469</cdr:y>
    </cdr:to>
    <cdr:sp macro="" textlink="">
      <cdr:nvSpPr>
        <cdr:cNvPr id="309" name="NDMPlot_Text12">
          <a:extLst xmlns:a="http://schemas.openxmlformats.org/drawingml/2006/main">
            <a:ext uri="{FF2B5EF4-FFF2-40B4-BE49-F238E27FC236}">
              <a16:creationId xmlns:a16="http://schemas.microsoft.com/office/drawing/2014/main" id="{BD1F1967-00A3-4A01-A50E-DB82CBE6F375}"/>
            </a:ext>
          </a:extLst>
        </cdr:cNvPr>
        <cdr:cNvSpPr txBox="1"/>
      </cdr:nvSpPr>
      <cdr:spPr>
        <a:xfrm xmlns:a="http://schemas.openxmlformats.org/drawingml/2006/main">
          <a:off x="2547404" y="969418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2Ø32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0.30437</cdr:x>
      <cdr:y>0.64172</cdr:y>
    </cdr:from>
    <cdr:to>
      <cdr:x>0.36778</cdr:x>
      <cdr:y>0.64172</cdr:y>
    </cdr:to>
    <cdr:cxnSp macro="">
      <cdr:nvCxnSpPr>
        <cdr:cNvPr id="310" name="NDMPlot_AnnotationLine13">
          <a:extLst xmlns:a="http://schemas.openxmlformats.org/drawingml/2006/main">
            <a:ext uri="{FF2B5EF4-FFF2-40B4-BE49-F238E27FC236}">
              <a16:creationId xmlns:a16="http://schemas.microsoft.com/office/drawing/2014/main" id="{987A371E-B069-49D2-9FA2-32DD60129ADB}"/>
            </a:ext>
          </a:extLst>
        </cdr:cNvPr>
        <cdr:cNvCxnSpPr/>
      </cdr:nvCxnSpPr>
      <cdr:spPr>
        <a:xfrm xmlns:a="http://schemas.openxmlformats.org/drawingml/2006/main" flipH="1">
          <a:off x="3169704" y="4400948"/>
          <a:ext cx="660401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0.24461</cdr:x>
      <cdr:y>0.63705</cdr:y>
    </cdr:from>
    <cdr:to>
      <cdr:x>0.42754</cdr:x>
      <cdr:y>0.67038</cdr:y>
    </cdr:to>
    <cdr:sp macro="" textlink="">
      <cdr:nvSpPr>
        <cdr:cNvPr id="311" name="NDMPlot_Text14">
          <a:extLst xmlns:a="http://schemas.openxmlformats.org/drawingml/2006/main">
            <a:ext uri="{FF2B5EF4-FFF2-40B4-BE49-F238E27FC236}">
              <a16:creationId xmlns:a16="http://schemas.microsoft.com/office/drawing/2014/main" id="{06EE3014-43CD-44E3-B5D9-8EA609C952DE}"/>
            </a:ext>
          </a:extLst>
        </cdr:cNvPr>
        <cdr:cNvSpPr txBox="1"/>
      </cdr:nvSpPr>
      <cdr:spPr>
        <a:xfrm xmlns:a="http://schemas.openxmlformats.org/drawingml/2006/main">
          <a:off x="2547404" y="4368894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2Ø32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0.25973</cdr:x>
      <cdr:y>0.67752</cdr:y>
    </cdr:from>
    <cdr:to>
      <cdr:x>0.25973</cdr:x>
      <cdr:y>0.77382</cdr:y>
    </cdr:to>
    <cdr:cxnSp macro="">
      <cdr:nvCxnSpPr>
        <cdr:cNvPr id="312" name="NDMPlot_AnnotationLine15">
          <a:extLst xmlns:a="http://schemas.openxmlformats.org/drawingml/2006/main">
            <a:ext uri="{FF2B5EF4-FFF2-40B4-BE49-F238E27FC236}">
              <a16:creationId xmlns:a16="http://schemas.microsoft.com/office/drawing/2014/main" id="{5BD9B52E-0427-4833-883F-16FCDA67CBD4}"/>
            </a:ext>
          </a:extLst>
        </cdr:cNvPr>
        <cdr:cNvCxnSpPr/>
      </cdr:nvCxnSpPr>
      <cdr:spPr>
        <a:xfrm xmlns:a="http://schemas.openxmlformats.org/drawingml/2006/main" flipV="1">
          <a:off x="2704866" y="4646466"/>
          <a:ext cx="0" cy="66040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0.24086</cdr:x>
      <cdr:y>0.58678</cdr:y>
    </cdr:from>
    <cdr:to>
      <cdr:x>0.26281</cdr:x>
      <cdr:y>0.86456</cdr:y>
    </cdr:to>
    <cdr:sp macro="" textlink="">
      <cdr:nvSpPr>
        <cdr:cNvPr id="313" name="NDMPlot_Text16">
          <a:extLst xmlns:a="http://schemas.openxmlformats.org/drawingml/2006/main">
            <a:ext uri="{FF2B5EF4-FFF2-40B4-BE49-F238E27FC236}">
              <a16:creationId xmlns:a16="http://schemas.microsoft.com/office/drawing/2014/main" id="{B6263A50-F063-49A3-BF5F-91EF8B1D6631}"/>
            </a:ext>
          </a:extLst>
        </cdr:cNvPr>
        <cdr:cNvSpPr txBox="1"/>
      </cdr:nvSpPr>
      <cdr:spPr>
        <a:xfrm xmlns:a="http://schemas.openxmlformats.org/drawingml/2006/main" rot="5400000">
          <a:off x="1670120" y="4862366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2Ø32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0.5967</cdr:x>
      <cdr:y>0.67752</cdr:y>
    </cdr:from>
    <cdr:to>
      <cdr:x>0.5967</cdr:x>
      <cdr:y>0.77382</cdr:y>
    </cdr:to>
    <cdr:cxnSp macro="">
      <cdr:nvCxnSpPr>
        <cdr:cNvPr id="314" name="NDMPlot_AnnotationLine17">
          <a:extLst xmlns:a="http://schemas.openxmlformats.org/drawingml/2006/main">
            <a:ext uri="{FF2B5EF4-FFF2-40B4-BE49-F238E27FC236}">
              <a16:creationId xmlns:a16="http://schemas.microsoft.com/office/drawing/2014/main" id="{9B28B388-52A0-48D8-B50D-B0D82FE17634}"/>
            </a:ext>
          </a:extLst>
        </cdr:cNvPr>
        <cdr:cNvCxnSpPr/>
      </cdr:nvCxnSpPr>
      <cdr:spPr>
        <a:xfrm xmlns:a="http://schemas.openxmlformats.org/drawingml/2006/main">
          <a:off x="6214002" y="4646466"/>
          <a:ext cx="0" cy="66040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0.59362</cdr:x>
      <cdr:y>0.58678</cdr:y>
    </cdr:from>
    <cdr:to>
      <cdr:x>0.61557</cdr:x>
      <cdr:y>0.86456</cdr:y>
    </cdr:to>
    <cdr:sp macro="" textlink="">
      <cdr:nvSpPr>
        <cdr:cNvPr id="315" name="NDMPlot_Text18">
          <a:extLst xmlns:a="http://schemas.openxmlformats.org/drawingml/2006/main">
            <a:ext uri="{FF2B5EF4-FFF2-40B4-BE49-F238E27FC236}">
              <a16:creationId xmlns:a16="http://schemas.microsoft.com/office/drawing/2014/main" id="{31992CF2-031C-4304-801D-1C31F05E8482}"/>
            </a:ext>
          </a:extLst>
        </cdr:cNvPr>
        <cdr:cNvSpPr txBox="1"/>
      </cdr:nvSpPr>
      <cdr:spPr>
        <a:xfrm xmlns:a="http://schemas.openxmlformats.org/drawingml/2006/main" rot="5400000">
          <a:off x="5343747" y="4862366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2Ø32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0.37725</cdr:x>
      <cdr:y>0.60974</cdr:y>
    </cdr:from>
    <cdr:to>
      <cdr:x>0.47918</cdr:x>
      <cdr:y>0.60974</cdr:y>
    </cdr:to>
    <cdr:cxnSp macro="">
      <cdr:nvCxnSpPr>
        <cdr:cNvPr id="316" name="NDMPlot_AnnotationLine19">
          <a:extLst xmlns:a="http://schemas.openxmlformats.org/drawingml/2006/main">
            <a:ext uri="{FF2B5EF4-FFF2-40B4-BE49-F238E27FC236}">
              <a16:creationId xmlns:a16="http://schemas.microsoft.com/office/drawing/2014/main" id="{4CE69960-99E6-46A1-B117-BB4E98EE2084}"/>
            </a:ext>
          </a:extLst>
        </cdr:cNvPr>
        <cdr:cNvCxnSpPr/>
      </cdr:nvCxnSpPr>
      <cdr:spPr>
        <a:xfrm xmlns:a="http://schemas.openxmlformats.org/drawingml/2006/main">
          <a:off x="3928677" y="4181627"/>
          <a:ext cx="1061514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0.33675</cdr:x>
      <cdr:y>0.58109</cdr:y>
    </cdr:from>
    <cdr:to>
      <cdr:x>0.51968</cdr:x>
      <cdr:y>0.61442</cdr:y>
    </cdr:to>
    <cdr:sp macro="" textlink="">
      <cdr:nvSpPr>
        <cdr:cNvPr id="317" name="NDMPlot_Text20">
          <a:extLst xmlns:a="http://schemas.openxmlformats.org/drawingml/2006/main">
            <a:ext uri="{FF2B5EF4-FFF2-40B4-BE49-F238E27FC236}">
              <a16:creationId xmlns:a16="http://schemas.microsoft.com/office/drawing/2014/main" id="{02692D3A-8D1C-424D-A846-94381A1FCBA3}"/>
            </a:ext>
          </a:extLst>
        </cdr:cNvPr>
        <cdr:cNvSpPr txBox="1"/>
      </cdr:nvSpPr>
      <cdr:spPr>
        <a:xfrm xmlns:a="http://schemas.openxmlformats.org/drawingml/2006/main">
          <a:off x="3506934" y="3985082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5Ø32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0.37725</cdr:x>
      <cdr:y>0.8416</cdr:y>
    </cdr:from>
    <cdr:to>
      <cdr:x>0.47918</cdr:x>
      <cdr:y>0.8416</cdr:y>
    </cdr:to>
    <cdr:cxnSp macro="">
      <cdr:nvCxnSpPr>
        <cdr:cNvPr id="318" name="NDMPlot_AnnotationLine21">
          <a:extLst xmlns:a="http://schemas.openxmlformats.org/drawingml/2006/main">
            <a:ext uri="{FF2B5EF4-FFF2-40B4-BE49-F238E27FC236}">
              <a16:creationId xmlns:a16="http://schemas.microsoft.com/office/drawing/2014/main" id="{F958BD44-93FE-439E-9024-F57CF5112761}"/>
            </a:ext>
          </a:extLst>
        </cdr:cNvPr>
        <cdr:cNvCxnSpPr/>
      </cdr:nvCxnSpPr>
      <cdr:spPr>
        <a:xfrm xmlns:a="http://schemas.openxmlformats.org/drawingml/2006/main" flipH="1">
          <a:off x="3928677" y="5771705"/>
          <a:ext cx="1061514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0.33675</cdr:x>
      <cdr:y>0.83693</cdr:y>
    </cdr:from>
    <cdr:to>
      <cdr:x>0.51968</cdr:x>
      <cdr:y>0.87026</cdr:y>
    </cdr:to>
    <cdr:sp macro="" textlink="">
      <cdr:nvSpPr>
        <cdr:cNvPr id="319" name="NDMPlot_Text22">
          <a:extLst xmlns:a="http://schemas.openxmlformats.org/drawingml/2006/main">
            <a:ext uri="{FF2B5EF4-FFF2-40B4-BE49-F238E27FC236}">
              <a16:creationId xmlns:a16="http://schemas.microsoft.com/office/drawing/2014/main" id="{B4B09FF0-CDB2-43E4-A009-FE46A7608A5E}"/>
            </a:ext>
          </a:extLst>
        </cdr:cNvPr>
        <cdr:cNvSpPr txBox="1"/>
      </cdr:nvSpPr>
      <cdr:spPr>
        <a:xfrm xmlns:a="http://schemas.openxmlformats.org/drawingml/2006/main">
          <a:off x="3506934" y="5739650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5Ø32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0.27026</cdr:x>
      <cdr:y>0.82561</cdr:y>
    </cdr:from>
    <cdr:to>
      <cdr:x>0.27026</cdr:x>
      <cdr:y>0.90556</cdr:y>
    </cdr:to>
    <cdr:cxnSp macro="">
      <cdr:nvCxnSpPr>
        <cdr:cNvPr id="320" name="NDMPlot_AnnotationLine23">
          <a:extLst xmlns:a="http://schemas.openxmlformats.org/drawingml/2006/main">
            <a:ext uri="{FF2B5EF4-FFF2-40B4-BE49-F238E27FC236}">
              <a16:creationId xmlns:a16="http://schemas.microsoft.com/office/drawing/2014/main" id="{B41A30D2-25ED-4888-AB28-B3A13C237B1C}"/>
            </a:ext>
          </a:extLst>
        </cdr:cNvPr>
        <cdr:cNvCxnSpPr/>
      </cdr:nvCxnSpPr>
      <cdr:spPr>
        <a:xfrm xmlns:a="http://schemas.openxmlformats.org/drawingml/2006/main">
          <a:off x="2814526" y="5662044"/>
          <a:ext cx="0" cy="548303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0.58617</cdr:x>
      <cdr:y>0.82561</cdr:y>
    </cdr:from>
    <cdr:to>
      <cdr:x>0.58617</cdr:x>
      <cdr:y>0.90556</cdr:y>
    </cdr:to>
    <cdr:cxnSp macro="">
      <cdr:nvCxnSpPr>
        <cdr:cNvPr id="321" name="NDMPlot_AnnotationLine24">
          <a:extLst xmlns:a="http://schemas.openxmlformats.org/drawingml/2006/main">
            <a:ext uri="{FF2B5EF4-FFF2-40B4-BE49-F238E27FC236}">
              <a16:creationId xmlns:a16="http://schemas.microsoft.com/office/drawing/2014/main" id="{EEA75B23-7059-4614-8B1D-B1390370DC14}"/>
            </a:ext>
          </a:extLst>
        </cdr:cNvPr>
        <cdr:cNvCxnSpPr/>
      </cdr:nvCxnSpPr>
      <cdr:spPr>
        <a:xfrm xmlns:a="http://schemas.openxmlformats.org/drawingml/2006/main">
          <a:off x="6104342" y="5662044"/>
          <a:ext cx="0" cy="548303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0.27026</cdr:x>
      <cdr:y>0.90556</cdr:y>
    </cdr:from>
    <cdr:to>
      <cdr:x>0.58617</cdr:x>
      <cdr:y>0.90556</cdr:y>
    </cdr:to>
    <cdr:cxnSp macro="">
      <cdr:nvCxnSpPr>
        <cdr:cNvPr id="322" name="NDMPlot_AnnotationLine25">
          <a:extLst xmlns:a="http://schemas.openxmlformats.org/drawingml/2006/main">
            <a:ext uri="{FF2B5EF4-FFF2-40B4-BE49-F238E27FC236}">
              <a16:creationId xmlns:a16="http://schemas.microsoft.com/office/drawing/2014/main" id="{F22E0B25-4720-433A-8030-BD2B2A7A5667}"/>
            </a:ext>
          </a:extLst>
        </cdr:cNvPr>
        <cdr:cNvCxnSpPr/>
      </cdr:nvCxnSpPr>
      <cdr:spPr>
        <a:xfrm xmlns:a="http://schemas.openxmlformats.org/drawingml/2006/main">
          <a:off x="2814526" y="6210347"/>
          <a:ext cx="3289816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0.33675</cdr:x>
      <cdr:y>0.90089</cdr:y>
    </cdr:from>
    <cdr:to>
      <cdr:x>0.51968</cdr:x>
      <cdr:y>0.93422</cdr:y>
    </cdr:to>
    <cdr:sp macro="" textlink="">
      <cdr:nvSpPr>
        <cdr:cNvPr id="323" name="NDMPlot_Text26">
          <a:extLst xmlns:a="http://schemas.openxmlformats.org/drawingml/2006/main">
            <a:ext uri="{FF2B5EF4-FFF2-40B4-BE49-F238E27FC236}">
              <a16:creationId xmlns:a16="http://schemas.microsoft.com/office/drawing/2014/main" id="{21BC8860-1471-49EB-9E75-64873E88F0B4}"/>
            </a:ext>
          </a:extLst>
        </cdr:cNvPr>
        <cdr:cNvSpPr txBox="1"/>
      </cdr:nvSpPr>
      <cdr:spPr>
        <a:xfrm xmlns:a="http://schemas.openxmlformats.org/drawingml/2006/main">
          <a:off x="3506934" y="6178292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B=600 mm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0.21761</cdr:x>
      <cdr:y>0.82561</cdr:y>
    </cdr:from>
    <cdr:to>
      <cdr:x>0.27026</cdr:x>
      <cdr:y>0.82561</cdr:y>
    </cdr:to>
    <cdr:cxnSp macro="">
      <cdr:nvCxnSpPr>
        <cdr:cNvPr id="324" name="NDMPlot_AnnotationLine27">
          <a:extLst xmlns:a="http://schemas.openxmlformats.org/drawingml/2006/main">
            <a:ext uri="{FF2B5EF4-FFF2-40B4-BE49-F238E27FC236}">
              <a16:creationId xmlns:a16="http://schemas.microsoft.com/office/drawing/2014/main" id="{50A7D107-8E49-481C-95D0-31BDDDE0BC45}"/>
            </a:ext>
          </a:extLst>
        </cdr:cNvPr>
        <cdr:cNvCxnSpPr/>
      </cdr:nvCxnSpPr>
      <cdr:spPr>
        <a:xfrm xmlns:a="http://schemas.openxmlformats.org/drawingml/2006/main" flipH="1">
          <a:off x="2266224" y="5662044"/>
          <a:ext cx="548302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0.21761</cdr:x>
      <cdr:y>0.18601</cdr:y>
    </cdr:from>
    <cdr:to>
      <cdr:x>0.27026</cdr:x>
      <cdr:y>0.18601</cdr:y>
    </cdr:to>
    <cdr:cxnSp macro="">
      <cdr:nvCxnSpPr>
        <cdr:cNvPr id="325" name="NDMPlot_AnnotationLine28">
          <a:extLst xmlns:a="http://schemas.openxmlformats.org/drawingml/2006/main">
            <a:ext uri="{FF2B5EF4-FFF2-40B4-BE49-F238E27FC236}">
              <a16:creationId xmlns:a16="http://schemas.microsoft.com/office/drawing/2014/main" id="{184C03BE-469F-4261-BAFE-0E2ED68FDE6F}"/>
            </a:ext>
          </a:extLst>
        </cdr:cNvPr>
        <cdr:cNvCxnSpPr/>
      </cdr:nvCxnSpPr>
      <cdr:spPr>
        <a:xfrm xmlns:a="http://schemas.openxmlformats.org/drawingml/2006/main" flipH="1">
          <a:off x="2266224" y="1275624"/>
          <a:ext cx="548302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0.21761</cdr:x>
      <cdr:y>0.18601</cdr:y>
    </cdr:from>
    <cdr:to>
      <cdr:x>0.21761</cdr:x>
      <cdr:y>0.82561</cdr:y>
    </cdr:to>
    <cdr:cxnSp macro="">
      <cdr:nvCxnSpPr>
        <cdr:cNvPr id="326" name="NDMPlot_AnnotationLine29">
          <a:extLst xmlns:a="http://schemas.openxmlformats.org/drawingml/2006/main">
            <a:ext uri="{FF2B5EF4-FFF2-40B4-BE49-F238E27FC236}">
              <a16:creationId xmlns:a16="http://schemas.microsoft.com/office/drawing/2014/main" id="{BD58ECA7-8F96-4D6E-AED6-CA7B5F2ECEA1}"/>
            </a:ext>
          </a:extLst>
        </cdr:cNvPr>
        <cdr:cNvCxnSpPr/>
      </cdr:nvCxnSpPr>
      <cdr:spPr>
        <a:xfrm xmlns:a="http://schemas.openxmlformats.org/drawingml/2006/main" flipV="1">
          <a:off x="2266224" y="1275624"/>
          <a:ext cx="0" cy="438642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0.19874</cdr:x>
      <cdr:y>0.36692</cdr:y>
    </cdr:from>
    <cdr:to>
      <cdr:x>0.22069</cdr:x>
      <cdr:y>0.6447</cdr:y>
    </cdr:to>
    <cdr:sp macro="" textlink="">
      <cdr:nvSpPr>
        <cdr:cNvPr id="327" name="NDMPlot_Text30">
          <a:extLst xmlns:a="http://schemas.openxmlformats.org/drawingml/2006/main">
            <a:ext uri="{FF2B5EF4-FFF2-40B4-BE49-F238E27FC236}">
              <a16:creationId xmlns:a16="http://schemas.microsoft.com/office/drawing/2014/main" id="{1A8DDD6C-3B12-4E2A-95D6-E09D4248A6BC}"/>
            </a:ext>
          </a:extLst>
        </cdr:cNvPr>
        <cdr:cNvSpPr txBox="1"/>
      </cdr:nvSpPr>
      <cdr:spPr>
        <a:xfrm xmlns:a="http://schemas.openxmlformats.org/drawingml/2006/main" rot="5400000">
          <a:off x="1231478" y="3354534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H=800 mm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0.27026</cdr:x>
      <cdr:y>0.10605</cdr:y>
    </cdr:from>
    <cdr:to>
      <cdr:x>0.27026</cdr:x>
      <cdr:y>0.18601</cdr:y>
    </cdr:to>
    <cdr:cxnSp macro="">
      <cdr:nvCxnSpPr>
        <cdr:cNvPr id="328" name="NDMPlot_AnnotationLine31">
          <a:extLst xmlns:a="http://schemas.openxmlformats.org/drawingml/2006/main">
            <a:ext uri="{FF2B5EF4-FFF2-40B4-BE49-F238E27FC236}">
              <a16:creationId xmlns:a16="http://schemas.microsoft.com/office/drawing/2014/main" id="{17C217DA-EDD7-467D-BF2C-3A3ECAEFFE97}"/>
            </a:ext>
          </a:extLst>
        </cdr:cNvPr>
        <cdr:cNvCxnSpPr/>
      </cdr:nvCxnSpPr>
      <cdr:spPr>
        <a:xfrm xmlns:a="http://schemas.openxmlformats.org/drawingml/2006/main" flipV="1">
          <a:off x="2814526" y="727321"/>
          <a:ext cx="0" cy="548303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0.40189</cdr:x>
      <cdr:y>0.10605</cdr:y>
    </cdr:from>
    <cdr:to>
      <cdr:x>0.40189</cdr:x>
      <cdr:y>0.18601</cdr:y>
    </cdr:to>
    <cdr:cxnSp macro="">
      <cdr:nvCxnSpPr>
        <cdr:cNvPr id="329" name="NDMPlot_AnnotationLine32">
          <a:extLst xmlns:a="http://schemas.openxmlformats.org/drawingml/2006/main">
            <a:ext uri="{FF2B5EF4-FFF2-40B4-BE49-F238E27FC236}">
              <a16:creationId xmlns:a16="http://schemas.microsoft.com/office/drawing/2014/main" id="{59AE0103-A4F8-48A4-81A8-3AD7169CB6CE}"/>
            </a:ext>
          </a:extLst>
        </cdr:cNvPr>
        <cdr:cNvCxnSpPr/>
      </cdr:nvCxnSpPr>
      <cdr:spPr>
        <a:xfrm xmlns:a="http://schemas.openxmlformats.org/drawingml/2006/main" flipV="1">
          <a:off x="4185283" y="727321"/>
          <a:ext cx="0" cy="548303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0.27026</cdr:x>
      <cdr:y>0.10605</cdr:y>
    </cdr:from>
    <cdr:to>
      <cdr:x>0.40189</cdr:x>
      <cdr:y>0.10605</cdr:y>
    </cdr:to>
    <cdr:cxnSp macro="">
      <cdr:nvCxnSpPr>
        <cdr:cNvPr id="330" name="NDMPlot_AnnotationLine33">
          <a:extLst xmlns:a="http://schemas.openxmlformats.org/drawingml/2006/main">
            <a:ext uri="{FF2B5EF4-FFF2-40B4-BE49-F238E27FC236}">
              <a16:creationId xmlns:a16="http://schemas.microsoft.com/office/drawing/2014/main" id="{1A4B2E80-1183-4629-93FB-43EEF22B70F0}"/>
            </a:ext>
          </a:extLst>
        </cdr:cNvPr>
        <cdr:cNvCxnSpPr/>
      </cdr:nvCxnSpPr>
      <cdr:spPr>
        <a:xfrm xmlns:a="http://schemas.openxmlformats.org/drawingml/2006/main">
          <a:off x="2814526" y="727321"/>
          <a:ext cx="1370757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0.24461</cdr:x>
      <cdr:y>0.0774</cdr:y>
    </cdr:from>
    <cdr:to>
      <cdr:x>0.42754</cdr:x>
      <cdr:y>0.11073</cdr:y>
    </cdr:to>
    <cdr:sp macro="" textlink="">
      <cdr:nvSpPr>
        <cdr:cNvPr id="331" name="NDMPlot_Text34">
          <a:extLst xmlns:a="http://schemas.openxmlformats.org/drawingml/2006/main">
            <a:ext uri="{FF2B5EF4-FFF2-40B4-BE49-F238E27FC236}">
              <a16:creationId xmlns:a16="http://schemas.microsoft.com/office/drawing/2014/main" id="{9DB56B00-26A8-4949-8792-1630FEDF2D7F}"/>
            </a:ext>
          </a:extLst>
        </cdr:cNvPr>
        <cdr:cNvSpPr txBox="1"/>
      </cdr:nvSpPr>
      <cdr:spPr>
        <a:xfrm xmlns:a="http://schemas.openxmlformats.org/drawingml/2006/main">
          <a:off x="2547404" y="530776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B1=250 mm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0.58617</cdr:x>
      <cdr:y>0.82561</cdr:y>
    </cdr:from>
    <cdr:to>
      <cdr:x>0.63882</cdr:x>
      <cdr:y>0.82561</cdr:y>
    </cdr:to>
    <cdr:cxnSp macro="">
      <cdr:nvCxnSpPr>
        <cdr:cNvPr id="332" name="NDMPlot_AnnotationLine35">
          <a:extLst xmlns:a="http://schemas.openxmlformats.org/drawingml/2006/main">
            <a:ext uri="{FF2B5EF4-FFF2-40B4-BE49-F238E27FC236}">
              <a16:creationId xmlns:a16="http://schemas.microsoft.com/office/drawing/2014/main" id="{B3469CE6-A377-4550-9F5F-EABA45E6B732}"/>
            </a:ext>
          </a:extLst>
        </cdr:cNvPr>
        <cdr:cNvCxnSpPr/>
      </cdr:nvCxnSpPr>
      <cdr:spPr>
        <a:xfrm xmlns:a="http://schemas.openxmlformats.org/drawingml/2006/main">
          <a:off x="6104342" y="5662044"/>
          <a:ext cx="548302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0.58617</cdr:x>
      <cdr:y>0.62573</cdr:y>
    </cdr:from>
    <cdr:to>
      <cdr:x>0.63882</cdr:x>
      <cdr:y>0.62573</cdr:y>
    </cdr:to>
    <cdr:cxnSp macro="">
      <cdr:nvCxnSpPr>
        <cdr:cNvPr id="333" name="NDMPlot_AnnotationLine36">
          <a:extLst xmlns:a="http://schemas.openxmlformats.org/drawingml/2006/main">
            <a:ext uri="{FF2B5EF4-FFF2-40B4-BE49-F238E27FC236}">
              <a16:creationId xmlns:a16="http://schemas.microsoft.com/office/drawing/2014/main" id="{31044FAA-6DC9-429B-B3A3-AA2E92D77D6C}"/>
            </a:ext>
          </a:extLst>
        </cdr:cNvPr>
        <cdr:cNvCxnSpPr/>
      </cdr:nvCxnSpPr>
      <cdr:spPr>
        <a:xfrm xmlns:a="http://schemas.openxmlformats.org/drawingml/2006/main">
          <a:off x="6104342" y="4291288"/>
          <a:ext cx="548302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0.63882</cdr:x>
      <cdr:y>0.62573</cdr:y>
    </cdr:from>
    <cdr:to>
      <cdr:x>0.63882</cdr:x>
      <cdr:y>0.82561</cdr:y>
    </cdr:to>
    <cdr:cxnSp macro="">
      <cdr:nvCxnSpPr>
        <cdr:cNvPr id="334" name="NDMPlot_AnnotationLine37">
          <a:extLst xmlns:a="http://schemas.openxmlformats.org/drawingml/2006/main">
            <a:ext uri="{FF2B5EF4-FFF2-40B4-BE49-F238E27FC236}">
              <a16:creationId xmlns:a16="http://schemas.microsoft.com/office/drawing/2014/main" id="{BD6412FD-639F-48DD-BBE4-7265DBEB10D7}"/>
            </a:ext>
          </a:extLst>
        </cdr:cNvPr>
        <cdr:cNvCxnSpPr/>
      </cdr:nvCxnSpPr>
      <cdr:spPr>
        <a:xfrm xmlns:a="http://schemas.openxmlformats.org/drawingml/2006/main" flipV="1">
          <a:off x="6652644" y="4291288"/>
          <a:ext cx="0" cy="1370756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0.63574</cdr:x>
      <cdr:y>0.58678</cdr:y>
    </cdr:from>
    <cdr:to>
      <cdr:x>0.65769</cdr:x>
      <cdr:y>0.86456</cdr:y>
    </cdr:to>
    <cdr:sp macro="" textlink="">
      <cdr:nvSpPr>
        <cdr:cNvPr id="335" name="NDMPlot_Text38">
          <a:extLst xmlns:a="http://schemas.openxmlformats.org/drawingml/2006/main">
            <a:ext uri="{FF2B5EF4-FFF2-40B4-BE49-F238E27FC236}">
              <a16:creationId xmlns:a16="http://schemas.microsoft.com/office/drawing/2014/main" id="{963986E4-19DA-4AF8-BF12-BD7EA666997C}"/>
            </a:ext>
          </a:extLst>
        </cdr:cNvPr>
        <cdr:cNvSpPr txBox="1"/>
      </cdr:nvSpPr>
      <cdr:spPr>
        <a:xfrm xmlns:a="http://schemas.openxmlformats.org/drawingml/2006/main" rot="5400000">
          <a:off x="5782390" y="4862366"/>
          <a:ext cx="1905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079" b="1">
              <a:solidFill>
                <a:srgbClr val="141E5A"/>
              </a:solidFill>
            </a:rPr>
            <a:t>H2=250 mm</a:t>
          </a:r>
          <a:endParaRPr lang="ru-RU" sz="1079" b="1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0.82439</cdr:x>
      <cdr:y>0.11852</cdr:y>
    </cdr:from>
    <cdr:to>
      <cdr:x>0.98537</cdr:x>
      <cdr:y>0.15926</cdr:y>
    </cdr:to>
    <cdr:sp macro="" textlink="">
      <cdr:nvSpPr>
        <cdr:cNvPr id="336" name="NDMPlot_Text39">
          <a:extLst xmlns:a="http://schemas.openxmlformats.org/drawingml/2006/main">
            <a:ext uri="{FF2B5EF4-FFF2-40B4-BE49-F238E27FC236}">
              <a16:creationId xmlns:a16="http://schemas.microsoft.com/office/drawing/2014/main" id="{26D5293B-A73F-4540-83C2-471D5C5B5A16}"/>
            </a:ext>
          </a:extLst>
        </cdr:cNvPr>
        <cdr:cNvSpPr txBox="1"/>
      </cdr:nvSpPr>
      <cdr:spPr>
        <a:xfrm xmlns:a="http://schemas.openxmlformats.org/drawingml/2006/main">
          <a:off x="8585200" y="8128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rgbClr val="1E1E1E"/>
              </a:solidFill>
            </a:rPr>
            <a:t>Stress, MPa</a:t>
          </a:r>
          <a:endParaRPr lang="ru-RU" sz="800" b="1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0.17037</cdr:y>
    </cdr:from>
    <cdr:to>
      <cdr:x>0.85366</cdr:x>
      <cdr:y>0.18704</cdr:y>
    </cdr:to>
    <cdr:sp macro="" textlink="">
      <cdr:nvSpPr>
        <cdr:cNvPr id="337" name="NDMPlot_LegendGradient40">
          <a:extLst xmlns:a="http://schemas.openxmlformats.org/drawingml/2006/main">
            <a:ext uri="{FF2B5EF4-FFF2-40B4-BE49-F238E27FC236}">
              <a16:creationId xmlns:a16="http://schemas.microsoft.com/office/drawing/2014/main" id="{83491D60-0A3C-4BD5-BC67-3156212EC4BC}"/>
            </a:ext>
          </a:extLst>
        </cdr:cNvPr>
        <cdr:cNvSpPr/>
      </cdr:nvSpPr>
      <cdr:spPr>
        <a:xfrm xmlns:a="http://schemas.openxmlformats.org/drawingml/2006/main">
          <a:off x="8661400" y="1168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1E50DC"/>
        </a:solidFill>
        <a:ln xmlns:a="http://schemas.openxmlformats.org/drawingml/2006/main">
          <a:solidFill>
            <a:srgbClr val="1E50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0.18519</cdr:y>
    </cdr:from>
    <cdr:to>
      <cdr:x>0.85366</cdr:x>
      <cdr:y>0.20185</cdr:y>
    </cdr:to>
    <cdr:sp macro="" textlink="">
      <cdr:nvSpPr>
        <cdr:cNvPr id="338" name="NDMPlot_LegendGradient41">
          <a:extLst xmlns:a="http://schemas.openxmlformats.org/drawingml/2006/main">
            <a:ext uri="{FF2B5EF4-FFF2-40B4-BE49-F238E27FC236}">
              <a16:creationId xmlns:a16="http://schemas.microsoft.com/office/drawing/2014/main" id="{32A64D8B-A28A-4110-979D-78698003C9E4}"/>
            </a:ext>
          </a:extLst>
        </cdr:cNvPr>
        <cdr:cNvSpPr/>
      </cdr:nvSpPr>
      <cdr:spPr>
        <a:xfrm xmlns:a="http://schemas.openxmlformats.org/drawingml/2006/main">
          <a:off x="8661400" y="1270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069DC"/>
        </a:solidFill>
        <a:ln xmlns:a="http://schemas.openxmlformats.org/drawingml/2006/main">
          <a:solidFill>
            <a:srgbClr val="4069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</cdr:y>
    </cdr:from>
    <cdr:to>
      <cdr:x>0.85366</cdr:x>
      <cdr:y>0.21667</cdr:y>
    </cdr:to>
    <cdr:sp macro="" textlink="">
      <cdr:nvSpPr>
        <cdr:cNvPr id="339" name="NDMPlot_LegendGradient42">
          <a:extLst xmlns:a="http://schemas.openxmlformats.org/drawingml/2006/main">
            <a:ext uri="{FF2B5EF4-FFF2-40B4-BE49-F238E27FC236}">
              <a16:creationId xmlns:a16="http://schemas.microsoft.com/office/drawing/2014/main" id="{3CD12C12-B623-4F07-8474-3E093951BCE5}"/>
            </a:ext>
          </a:extLst>
        </cdr:cNvPr>
        <cdr:cNvSpPr/>
      </cdr:nvSpPr>
      <cdr:spPr>
        <a:xfrm xmlns:a="http://schemas.openxmlformats.org/drawingml/2006/main">
          <a:off x="8661400" y="1371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6282DB"/>
        </a:solidFill>
        <a:ln xmlns:a="http://schemas.openxmlformats.org/drawingml/2006/main">
          <a:solidFill>
            <a:srgbClr val="6282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0.21481</cdr:y>
    </cdr:from>
    <cdr:to>
      <cdr:x>0.85366</cdr:x>
      <cdr:y>0.23148</cdr:y>
    </cdr:to>
    <cdr:sp macro="" textlink="">
      <cdr:nvSpPr>
        <cdr:cNvPr id="340" name="NDMPlot_LegendGradient43">
          <a:extLst xmlns:a="http://schemas.openxmlformats.org/drawingml/2006/main">
            <a:ext uri="{FF2B5EF4-FFF2-40B4-BE49-F238E27FC236}">
              <a16:creationId xmlns:a16="http://schemas.microsoft.com/office/drawing/2014/main" id="{46F6B53C-1467-4754-861C-F50B23C803D4}"/>
            </a:ext>
          </a:extLst>
        </cdr:cNvPr>
        <cdr:cNvSpPr/>
      </cdr:nvSpPr>
      <cdr:spPr>
        <a:xfrm xmlns:a="http://schemas.openxmlformats.org/drawingml/2006/main">
          <a:off x="8661400" y="1473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59BDB"/>
        </a:solidFill>
        <a:ln xmlns:a="http://schemas.openxmlformats.org/drawingml/2006/main">
          <a:solidFill>
            <a:srgbClr val="859B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0.22963</cdr:y>
    </cdr:from>
    <cdr:to>
      <cdr:x>0.85366</cdr:x>
      <cdr:y>0.2463</cdr:y>
    </cdr:to>
    <cdr:sp macro="" textlink="">
      <cdr:nvSpPr>
        <cdr:cNvPr id="341" name="NDMPlot_LegendGradient44">
          <a:extLst xmlns:a="http://schemas.openxmlformats.org/drawingml/2006/main">
            <a:ext uri="{FF2B5EF4-FFF2-40B4-BE49-F238E27FC236}">
              <a16:creationId xmlns:a16="http://schemas.microsoft.com/office/drawing/2014/main" id="{ABFC3078-190F-4B9B-AA5C-34B2BBB9D40D}"/>
            </a:ext>
          </a:extLst>
        </cdr:cNvPr>
        <cdr:cNvSpPr/>
      </cdr:nvSpPr>
      <cdr:spPr>
        <a:xfrm xmlns:a="http://schemas.openxmlformats.org/drawingml/2006/main">
          <a:off x="8661400" y="1574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A7B4DB"/>
        </a:solidFill>
        <a:ln xmlns:a="http://schemas.openxmlformats.org/drawingml/2006/main">
          <a:solidFill>
            <a:srgbClr val="A7B4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0.24444</cdr:y>
    </cdr:from>
    <cdr:to>
      <cdr:x>0.85366</cdr:x>
      <cdr:y>0.26111</cdr:y>
    </cdr:to>
    <cdr:sp macro="" textlink="">
      <cdr:nvSpPr>
        <cdr:cNvPr id="342" name="NDMPlot_LegendGradient45">
          <a:extLst xmlns:a="http://schemas.openxmlformats.org/drawingml/2006/main">
            <a:ext uri="{FF2B5EF4-FFF2-40B4-BE49-F238E27FC236}">
              <a16:creationId xmlns:a16="http://schemas.microsoft.com/office/drawing/2014/main" id="{5008BDF7-1EF9-4A11-B956-A9E397A043DB}"/>
            </a:ext>
          </a:extLst>
        </cdr:cNvPr>
        <cdr:cNvSpPr/>
      </cdr:nvSpPr>
      <cdr:spPr>
        <a:xfrm xmlns:a="http://schemas.openxmlformats.org/drawingml/2006/main">
          <a:off x="8661400" y="1676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9CDDA"/>
        </a:solidFill>
        <a:ln xmlns:a="http://schemas.openxmlformats.org/drawingml/2006/main">
          <a:solidFill>
            <a:srgbClr val="C9CD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0.25926</cdr:y>
    </cdr:from>
    <cdr:to>
      <cdr:x>0.85366</cdr:x>
      <cdr:y>0.27593</cdr:y>
    </cdr:to>
    <cdr:sp macro="" textlink="">
      <cdr:nvSpPr>
        <cdr:cNvPr id="343" name="NDMPlot_LegendGradient46">
          <a:extLst xmlns:a="http://schemas.openxmlformats.org/drawingml/2006/main">
            <a:ext uri="{FF2B5EF4-FFF2-40B4-BE49-F238E27FC236}">
              <a16:creationId xmlns:a16="http://schemas.microsoft.com/office/drawing/2014/main" id="{18018D6D-AC3D-4609-AA94-3E0AA72AD6EC}"/>
            </a:ext>
          </a:extLst>
        </cdr:cNvPr>
        <cdr:cNvSpPr/>
      </cdr:nvSpPr>
      <cdr:spPr>
        <a:xfrm xmlns:a="http://schemas.openxmlformats.org/drawingml/2006/main">
          <a:off x="8661400" y="1778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9C9C8"/>
        </a:solidFill>
        <a:ln xmlns:a="http://schemas.openxmlformats.org/drawingml/2006/main">
          <a:solidFill>
            <a:srgbClr val="D9C9C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0.27407</cdr:y>
    </cdr:from>
    <cdr:to>
      <cdr:x>0.85366</cdr:x>
      <cdr:y>0.29074</cdr:y>
    </cdr:to>
    <cdr:sp macro="" textlink="">
      <cdr:nvSpPr>
        <cdr:cNvPr id="344" name="NDMPlot_LegendGradient47">
          <a:extLst xmlns:a="http://schemas.openxmlformats.org/drawingml/2006/main">
            <a:ext uri="{FF2B5EF4-FFF2-40B4-BE49-F238E27FC236}">
              <a16:creationId xmlns:a16="http://schemas.microsoft.com/office/drawing/2014/main" id="{7D182409-D055-4D30-96D0-E25EBE77583D}"/>
            </a:ext>
          </a:extLst>
        </cdr:cNvPr>
        <cdr:cNvSpPr/>
      </cdr:nvSpPr>
      <cdr:spPr>
        <a:xfrm xmlns:a="http://schemas.openxmlformats.org/drawingml/2006/main">
          <a:off x="8661400" y="1879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8A7A4"/>
        </a:solidFill>
        <a:ln xmlns:a="http://schemas.openxmlformats.org/drawingml/2006/main">
          <a:solidFill>
            <a:srgbClr val="D8A7A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0.28889</cdr:y>
    </cdr:from>
    <cdr:to>
      <cdr:x>0.85366</cdr:x>
      <cdr:y>0.30556</cdr:y>
    </cdr:to>
    <cdr:sp macro="" textlink="">
      <cdr:nvSpPr>
        <cdr:cNvPr id="345" name="NDMPlot_LegendGradient48">
          <a:extLst xmlns:a="http://schemas.openxmlformats.org/drawingml/2006/main">
            <a:ext uri="{FF2B5EF4-FFF2-40B4-BE49-F238E27FC236}">
              <a16:creationId xmlns:a16="http://schemas.microsoft.com/office/drawing/2014/main" id="{9E6163D1-FABE-4941-A853-7F0EF046B8D3}"/>
            </a:ext>
          </a:extLst>
        </cdr:cNvPr>
        <cdr:cNvSpPr/>
      </cdr:nvSpPr>
      <cdr:spPr>
        <a:xfrm xmlns:a="http://schemas.openxmlformats.org/drawingml/2006/main">
          <a:off x="8661400" y="1981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68580"/>
        </a:solidFill>
        <a:ln xmlns:a="http://schemas.openxmlformats.org/drawingml/2006/main">
          <a:solidFill>
            <a:srgbClr val="D6858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0.3037</cdr:y>
    </cdr:from>
    <cdr:to>
      <cdr:x>0.85366</cdr:x>
      <cdr:y>0.32037</cdr:y>
    </cdr:to>
    <cdr:sp macro="" textlink="">
      <cdr:nvSpPr>
        <cdr:cNvPr id="346" name="NDMPlot_LegendGradient49">
          <a:extLst xmlns:a="http://schemas.openxmlformats.org/drawingml/2006/main">
            <a:ext uri="{FF2B5EF4-FFF2-40B4-BE49-F238E27FC236}">
              <a16:creationId xmlns:a16="http://schemas.microsoft.com/office/drawing/2014/main" id="{F6ADB2EA-4690-447E-977B-0AA7B089D87D}"/>
            </a:ext>
          </a:extLst>
        </cdr:cNvPr>
        <cdr:cNvSpPr/>
      </cdr:nvSpPr>
      <cdr:spPr>
        <a:xfrm xmlns:a="http://schemas.openxmlformats.org/drawingml/2006/main">
          <a:off x="8661400" y="2082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5625C"/>
        </a:solidFill>
        <a:ln xmlns:a="http://schemas.openxmlformats.org/drawingml/2006/main">
          <a:solidFill>
            <a:srgbClr val="D5625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0.31852</cdr:y>
    </cdr:from>
    <cdr:to>
      <cdr:x>0.85366</cdr:x>
      <cdr:y>0.33519</cdr:y>
    </cdr:to>
    <cdr:sp macro="" textlink="">
      <cdr:nvSpPr>
        <cdr:cNvPr id="347" name="NDMPlot_LegendGradient50">
          <a:extLst xmlns:a="http://schemas.openxmlformats.org/drawingml/2006/main">
            <a:ext uri="{FF2B5EF4-FFF2-40B4-BE49-F238E27FC236}">
              <a16:creationId xmlns:a16="http://schemas.microsoft.com/office/drawing/2014/main" id="{7E487273-3E1F-44F8-BC31-596A8CD22702}"/>
            </a:ext>
          </a:extLst>
        </cdr:cNvPr>
        <cdr:cNvSpPr/>
      </cdr:nvSpPr>
      <cdr:spPr>
        <a:xfrm xmlns:a="http://schemas.openxmlformats.org/drawingml/2006/main">
          <a:off x="8661400" y="2184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34038"/>
        </a:solidFill>
        <a:ln xmlns:a="http://schemas.openxmlformats.org/drawingml/2006/main">
          <a:solidFill>
            <a:srgbClr val="D3403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0.33333</cdr:y>
    </cdr:from>
    <cdr:to>
      <cdr:x>0.85366</cdr:x>
      <cdr:y>0.35</cdr:y>
    </cdr:to>
    <cdr:sp macro="" textlink="">
      <cdr:nvSpPr>
        <cdr:cNvPr id="348" name="NDMPlot_LegendGradient51">
          <a:extLst xmlns:a="http://schemas.openxmlformats.org/drawingml/2006/main">
            <a:ext uri="{FF2B5EF4-FFF2-40B4-BE49-F238E27FC236}">
              <a16:creationId xmlns:a16="http://schemas.microsoft.com/office/drawing/2014/main" id="{D261A9C3-5F8D-4560-ADAC-860F9E48197F}"/>
            </a:ext>
          </a:extLst>
        </cdr:cNvPr>
        <cdr:cNvSpPr/>
      </cdr:nvSpPr>
      <cdr:spPr>
        <a:xfrm xmlns:a="http://schemas.openxmlformats.org/drawingml/2006/main">
          <a:off x="8661400" y="2286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1E14"/>
        </a:solidFill>
        <a:ln xmlns:a="http://schemas.openxmlformats.org/drawingml/2006/main">
          <a:solidFill>
            <a:srgbClr val="D21E1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0.14815</cdr:y>
    </cdr:from>
    <cdr:to>
      <cdr:x>0.96829</cdr:x>
      <cdr:y>0.17407</cdr:y>
    </cdr:to>
    <cdr:sp macro="" textlink="">
      <cdr:nvSpPr>
        <cdr:cNvPr id="349" name="NDMPlot_Text52">
          <a:extLst xmlns:a="http://schemas.openxmlformats.org/drawingml/2006/main">
            <a:ext uri="{FF2B5EF4-FFF2-40B4-BE49-F238E27FC236}">
              <a16:creationId xmlns:a16="http://schemas.microsoft.com/office/drawing/2014/main" id="{440E28FD-214E-4E2D-84AB-3FD781736A5F}"/>
            </a:ext>
          </a:extLst>
        </cdr:cNvPr>
        <cdr:cNvSpPr txBox="1"/>
      </cdr:nvSpPr>
      <cdr:spPr>
        <a:xfrm xmlns:a="http://schemas.openxmlformats.org/drawingml/2006/main">
          <a:off x="8966200" y="1016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0.17778</cdr:y>
    </cdr:from>
    <cdr:to>
      <cdr:x>0.96341</cdr:x>
      <cdr:y>0.20741</cdr:y>
    </cdr:to>
    <cdr:sp macro="" textlink="">
      <cdr:nvSpPr>
        <cdr:cNvPr id="350" name="NDMPlot_Text53">
          <a:extLst xmlns:a="http://schemas.openxmlformats.org/drawingml/2006/main">
            <a:ext uri="{FF2B5EF4-FFF2-40B4-BE49-F238E27FC236}">
              <a16:creationId xmlns:a16="http://schemas.microsoft.com/office/drawing/2014/main" id="{DDAEEDB5-3B1B-41D6-89CE-436C6E7259EC}"/>
            </a:ext>
          </a:extLst>
        </cdr:cNvPr>
        <cdr:cNvSpPr txBox="1"/>
      </cdr:nvSpPr>
      <cdr:spPr>
        <a:xfrm xmlns:a="http://schemas.openxmlformats.org/drawingml/2006/main">
          <a:off x="8966200" y="1219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-139.7</a:t>
          </a:r>
        </a:p>
      </cdr:txBody>
    </cdr:sp>
  </cdr:relSizeAnchor>
  <cdr:relSizeAnchor xmlns:cdr="http://schemas.openxmlformats.org/drawingml/2006/chartDrawing">
    <cdr:from>
      <cdr:x>0.86098</cdr:x>
      <cdr:y>0.24444</cdr:y>
    </cdr:from>
    <cdr:to>
      <cdr:x>0.96341</cdr:x>
      <cdr:y>0.27407</cdr:y>
    </cdr:to>
    <cdr:sp macro="" textlink="">
      <cdr:nvSpPr>
        <cdr:cNvPr id="351" name="NDMPlot_Text54">
          <a:extLst xmlns:a="http://schemas.openxmlformats.org/drawingml/2006/main">
            <a:ext uri="{FF2B5EF4-FFF2-40B4-BE49-F238E27FC236}">
              <a16:creationId xmlns:a16="http://schemas.microsoft.com/office/drawing/2014/main" id="{280585AC-8FAB-493B-855A-928012AA95C3}"/>
            </a:ext>
          </a:extLst>
        </cdr:cNvPr>
        <cdr:cNvSpPr txBox="1"/>
      </cdr:nvSpPr>
      <cdr:spPr>
        <a:xfrm xmlns:a="http://schemas.openxmlformats.org/drawingml/2006/main">
          <a:off x="8966200" y="16764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0.32963</cdr:y>
    </cdr:from>
    <cdr:to>
      <cdr:x>0.96341</cdr:x>
      <cdr:y>0.35926</cdr:y>
    </cdr:to>
    <cdr:sp macro="" textlink="">
      <cdr:nvSpPr>
        <cdr:cNvPr id="352" name="NDMPlot_Text55">
          <a:extLst xmlns:a="http://schemas.openxmlformats.org/drawingml/2006/main">
            <a:ext uri="{FF2B5EF4-FFF2-40B4-BE49-F238E27FC236}">
              <a16:creationId xmlns:a16="http://schemas.microsoft.com/office/drawing/2014/main" id="{FA871522-21B7-41A3-BBE4-E3D0AFD60F1D}"/>
            </a:ext>
          </a:extLst>
        </cdr:cNvPr>
        <cdr:cNvSpPr txBox="1"/>
      </cdr:nvSpPr>
      <cdr:spPr>
        <a:xfrm xmlns:a="http://schemas.openxmlformats.org/drawingml/2006/main">
          <a:off x="8966200" y="22606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309.4</a:t>
          </a:r>
        </a:p>
      </cdr:txBody>
    </cdr:sp>
  </cdr:relSizeAnchor>
  <cdr:relSizeAnchor xmlns:cdr="http://schemas.openxmlformats.org/drawingml/2006/chartDrawing">
    <cdr:from>
      <cdr:x>0.86098</cdr:x>
      <cdr:y>0.35556</cdr:y>
    </cdr:from>
    <cdr:to>
      <cdr:x>0.96829</cdr:x>
      <cdr:y>0.38148</cdr:y>
    </cdr:to>
    <cdr:sp macro="" textlink="">
      <cdr:nvSpPr>
        <cdr:cNvPr id="353" name="NDMPlot_Text56">
          <a:extLst xmlns:a="http://schemas.openxmlformats.org/drawingml/2006/main">
            <a:ext uri="{FF2B5EF4-FFF2-40B4-BE49-F238E27FC236}">
              <a16:creationId xmlns:a16="http://schemas.microsoft.com/office/drawing/2014/main" id="{FDDED46E-5C09-4B49-B9BA-DD55731A2ADB}"/>
            </a:ext>
          </a:extLst>
        </cdr:cNvPr>
        <cdr:cNvSpPr txBox="1"/>
      </cdr:nvSpPr>
      <cdr:spPr>
        <a:xfrm xmlns:a="http://schemas.openxmlformats.org/drawingml/2006/main">
          <a:off x="8966200" y="24384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0.82439</cdr:x>
      <cdr:y>0.41111</cdr:y>
    </cdr:from>
    <cdr:to>
      <cdr:x>0.98537</cdr:x>
      <cdr:y>0.45185</cdr:y>
    </cdr:to>
    <cdr:sp macro="" textlink="">
      <cdr:nvSpPr>
        <cdr:cNvPr id="354" name="NDMPlot_Text57">
          <a:extLst xmlns:a="http://schemas.openxmlformats.org/drawingml/2006/main">
            <a:ext uri="{FF2B5EF4-FFF2-40B4-BE49-F238E27FC236}">
              <a16:creationId xmlns:a16="http://schemas.microsoft.com/office/drawing/2014/main" id="{16FE4F37-8215-4D64-9883-95A068E7C10A}"/>
            </a:ext>
          </a:extLst>
        </cdr:cNvPr>
        <cdr:cNvSpPr txBox="1"/>
      </cdr:nvSpPr>
      <cdr:spPr>
        <a:xfrm xmlns:a="http://schemas.openxmlformats.org/drawingml/2006/main">
          <a:off x="8585200" y="28194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rgbClr val="1E1E1E"/>
              </a:solidFill>
            </a:rPr>
            <a:t>Stress, MPa</a:t>
          </a:r>
          <a:endParaRPr lang="ru-RU" sz="800" b="1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0.46296</cdr:y>
    </cdr:from>
    <cdr:to>
      <cdr:x>0.85366</cdr:x>
      <cdr:y>0.47963</cdr:y>
    </cdr:to>
    <cdr:sp macro="" textlink="">
      <cdr:nvSpPr>
        <cdr:cNvPr id="355" name="NDMPlot_LegendGradient58">
          <a:extLst xmlns:a="http://schemas.openxmlformats.org/drawingml/2006/main">
            <a:ext uri="{FF2B5EF4-FFF2-40B4-BE49-F238E27FC236}">
              <a16:creationId xmlns:a16="http://schemas.microsoft.com/office/drawing/2014/main" id="{DB68A03E-DED3-420F-9CE7-FCF17FDBBF4C}"/>
            </a:ext>
          </a:extLst>
        </cdr:cNvPr>
        <cdr:cNvSpPr/>
      </cdr:nvSpPr>
      <cdr:spPr>
        <a:xfrm xmlns:a="http://schemas.openxmlformats.org/drawingml/2006/main">
          <a:off x="8661400" y="3175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0.47778</cdr:y>
    </cdr:from>
    <cdr:to>
      <cdr:x>0.85366</cdr:x>
      <cdr:y>0.49444</cdr:y>
    </cdr:to>
    <cdr:sp macro="" textlink="">
      <cdr:nvSpPr>
        <cdr:cNvPr id="356" name="NDMPlot_LegendGradient59">
          <a:extLst xmlns:a="http://schemas.openxmlformats.org/drawingml/2006/main">
            <a:ext uri="{FF2B5EF4-FFF2-40B4-BE49-F238E27FC236}">
              <a16:creationId xmlns:a16="http://schemas.microsoft.com/office/drawing/2014/main" id="{F12E29D4-0B4F-4C24-9CD6-F75585C9DE00}"/>
            </a:ext>
          </a:extLst>
        </cdr:cNvPr>
        <cdr:cNvSpPr/>
      </cdr:nvSpPr>
      <cdr:spPr>
        <a:xfrm xmlns:a="http://schemas.openxmlformats.org/drawingml/2006/main">
          <a:off x="8661400" y="3276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E44D3"/>
        </a:solidFill>
        <a:ln xmlns:a="http://schemas.openxmlformats.org/drawingml/2006/main">
          <a:solidFill>
            <a:srgbClr val="8E44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0.49259</cdr:y>
    </cdr:from>
    <cdr:to>
      <cdr:x>0.85366</cdr:x>
      <cdr:y>0.50926</cdr:y>
    </cdr:to>
    <cdr:sp macro="" textlink="">
      <cdr:nvSpPr>
        <cdr:cNvPr id="357" name="NDMPlot_LegendGradient60">
          <a:extLst xmlns:a="http://schemas.openxmlformats.org/drawingml/2006/main">
            <a:ext uri="{FF2B5EF4-FFF2-40B4-BE49-F238E27FC236}">
              <a16:creationId xmlns:a16="http://schemas.microsoft.com/office/drawing/2014/main" id="{F9F8ED5E-A3C4-4A4F-A200-29CB04CDF368}"/>
            </a:ext>
          </a:extLst>
        </cdr:cNvPr>
        <cdr:cNvSpPr/>
      </cdr:nvSpPr>
      <cdr:spPr>
        <a:xfrm xmlns:a="http://schemas.openxmlformats.org/drawingml/2006/main">
          <a:off x="8661400" y="3378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66D5"/>
        </a:solidFill>
        <a:ln xmlns:a="http://schemas.openxmlformats.org/drawingml/2006/main">
          <a:solidFill>
            <a:srgbClr val="9F66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0.50741</cdr:y>
    </cdr:from>
    <cdr:to>
      <cdr:x>0.85366</cdr:x>
      <cdr:y>0.52407</cdr:y>
    </cdr:to>
    <cdr:sp macro="" textlink="">
      <cdr:nvSpPr>
        <cdr:cNvPr id="358" name="NDMPlot_LegendGradient61">
          <a:extLst xmlns:a="http://schemas.openxmlformats.org/drawingml/2006/main">
            <a:ext uri="{FF2B5EF4-FFF2-40B4-BE49-F238E27FC236}">
              <a16:creationId xmlns:a16="http://schemas.microsoft.com/office/drawing/2014/main" id="{12D8CA1C-329D-4496-A6C5-125F1AEDF101}"/>
            </a:ext>
          </a:extLst>
        </cdr:cNvPr>
        <cdr:cNvSpPr/>
      </cdr:nvSpPr>
      <cdr:spPr>
        <a:xfrm xmlns:a="http://schemas.openxmlformats.org/drawingml/2006/main">
          <a:off x="8661400" y="3479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0.52222</cdr:y>
    </cdr:from>
    <cdr:to>
      <cdr:x>0.85366</cdr:x>
      <cdr:y>0.53889</cdr:y>
    </cdr:to>
    <cdr:sp macro="" textlink="">
      <cdr:nvSpPr>
        <cdr:cNvPr id="359" name="NDMPlot_LegendGradient62">
          <a:extLst xmlns:a="http://schemas.openxmlformats.org/drawingml/2006/main">
            <a:ext uri="{FF2B5EF4-FFF2-40B4-BE49-F238E27FC236}">
              <a16:creationId xmlns:a16="http://schemas.microsoft.com/office/drawing/2014/main" id="{DD198BF4-CED6-4CD8-81F9-D64D1CE7449D}"/>
            </a:ext>
          </a:extLst>
        </cdr:cNvPr>
        <cdr:cNvSpPr/>
      </cdr:nvSpPr>
      <cdr:spPr>
        <a:xfrm xmlns:a="http://schemas.openxmlformats.org/drawingml/2006/main">
          <a:off x="8661400" y="3581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1A8D8"/>
        </a:solidFill>
        <a:ln xmlns:a="http://schemas.openxmlformats.org/drawingml/2006/main">
          <a:solidFill>
            <a:srgbClr val="C1A8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0.53704</cdr:y>
    </cdr:from>
    <cdr:to>
      <cdr:x>0.85366</cdr:x>
      <cdr:y>0.5537</cdr:y>
    </cdr:to>
    <cdr:sp macro="" textlink="">
      <cdr:nvSpPr>
        <cdr:cNvPr id="360" name="NDMPlot_LegendGradient63">
          <a:extLst xmlns:a="http://schemas.openxmlformats.org/drawingml/2006/main">
            <a:ext uri="{FF2B5EF4-FFF2-40B4-BE49-F238E27FC236}">
              <a16:creationId xmlns:a16="http://schemas.microsoft.com/office/drawing/2014/main" id="{8863A756-1649-454F-A44E-5E9E798AD4BB}"/>
            </a:ext>
          </a:extLst>
        </cdr:cNvPr>
        <cdr:cNvSpPr/>
      </cdr:nvSpPr>
      <cdr:spPr>
        <a:xfrm xmlns:a="http://schemas.openxmlformats.org/drawingml/2006/main">
          <a:off x="8661400" y="3683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C9D9"/>
        </a:solidFill>
        <a:ln xmlns:a="http://schemas.openxmlformats.org/drawingml/2006/main">
          <a:solidFill>
            <a:srgbClr val="D2C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0.55185</cdr:y>
    </cdr:from>
    <cdr:to>
      <cdr:x>0.85366</cdr:x>
      <cdr:y>0.56852</cdr:y>
    </cdr:to>
    <cdr:sp macro="" textlink="">
      <cdr:nvSpPr>
        <cdr:cNvPr id="361" name="NDMPlot_LegendGradient64">
          <a:extLst xmlns:a="http://schemas.openxmlformats.org/drawingml/2006/main">
            <a:ext uri="{FF2B5EF4-FFF2-40B4-BE49-F238E27FC236}">
              <a16:creationId xmlns:a16="http://schemas.microsoft.com/office/drawing/2014/main" id="{46923685-454D-4CCD-BAAA-8D911E3EB1ED}"/>
            </a:ext>
          </a:extLst>
        </cdr:cNvPr>
        <cdr:cNvSpPr/>
      </cdr:nvSpPr>
      <cdr:spPr>
        <a:xfrm xmlns:a="http://schemas.openxmlformats.org/drawingml/2006/main">
          <a:off x="8661400" y="3784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6D4CE"/>
        </a:solidFill>
        <a:ln xmlns:a="http://schemas.openxmlformats.org/drawingml/2006/main">
          <a:solidFill>
            <a:srgbClr val="C6D4C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0.56667</cdr:y>
    </cdr:from>
    <cdr:to>
      <cdr:x>0.85366</cdr:x>
      <cdr:y>0.58333</cdr:y>
    </cdr:to>
    <cdr:sp macro="" textlink="">
      <cdr:nvSpPr>
        <cdr:cNvPr id="362" name="NDMPlot_LegendGradient65">
          <a:extLst xmlns:a="http://schemas.openxmlformats.org/drawingml/2006/main">
            <a:ext uri="{FF2B5EF4-FFF2-40B4-BE49-F238E27FC236}">
              <a16:creationId xmlns:a16="http://schemas.microsoft.com/office/drawing/2014/main" id="{50755BB0-73C8-4C7E-9E89-A2A1888A76D9}"/>
            </a:ext>
          </a:extLst>
        </cdr:cNvPr>
        <cdr:cNvSpPr/>
      </cdr:nvSpPr>
      <cdr:spPr>
        <a:xfrm xmlns:a="http://schemas.openxmlformats.org/drawingml/2006/main">
          <a:off x="8661400" y="3886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C9B6"/>
        </a:solidFill>
        <a:ln xmlns:a="http://schemas.openxmlformats.org/drawingml/2006/main">
          <a:solidFill>
            <a:srgbClr val="9FC9B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0.58148</cdr:y>
    </cdr:from>
    <cdr:to>
      <cdr:x>0.85366</cdr:x>
      <cdr:y>0.59815</cdr:y>
    </cdr:to>
    <cdr:sp macro="" textlink="">
      <cdr:nvSpPr>
        <cdr:cNvPr id="363" name="NDMPlot_LegendGradient66">
          <a:extLst xmlns:a="http://schemas.openxmlformats.org/drawingml/2006/main">
            <a:ext uri="{FF2B5EF4-FFF2-40B4-BE49-F238E27FC236}">
              <a16:creationId xmlns:a16="http://schemas.microsoft.com/office/drawing/2014/main" id="{1292A43B-F764-4960-920E-B8DF4A17C242}"/>
            </a:ext>
          </a:extLst>
        </cdr:cNvPr>
        <cdr:cNvSpPr/>
      </cdr:nvSpPr>
      <cdr:spPr>
        <a:xfrm xmlns:a="http://schemas.openxmlformats.org/drawingml/2006/main">
          <a:off x="8661400" y="3987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7BD9E"/>
        </a:solidFill>
        <a:ln xmlns:a="http://schemas.openxmlformats.org/drawingml/2006/main">
          <a:solidFill>
            <a:srgbClr val="77BD9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0.5963</cdr:y>
    </cdr:from>
    <cdr:to>
      <cdr:x>0.85366</cdr:x>
      <cdr:y>0.61296</cdr:y>
    </cdr:to>
    <cdr:sp macro="" textlink="">
      <cdr:nvSpPr>
        <cdr:cNvPr id="364" name="NDMPlot_LegendGradient67">
          <a:extLst xmlns:a="http://schemas.openxmlformats.org/drawingml/2006/main">
            <a:ext uri="{FF2B5EF4-FFF2-40B4-BE49-F238E27FC236}">
              <a16:creationId xmlns:a16="http://schemas.microsoft.com/office/drawing/2014/main" id="{8AD99BD4-DBAD-430A-ADEF-9282E500B2F7}"/>
            </a:ext>
          </a:extLst>
        </cdr:cNvPr>
        <cdr:cNvSpPr/>
      </cdr:nvSpPr>
      <cdr:spPr>
        <a:xfrm xmlns:a="http://schemas.openxmlformats.org/drawingml/2006/main">
          <a:off x="8661400" y="4089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FB285"/>
        </a:solidFill>
        <a:ln xmlns:a="http://schemas.openxmlformats.org/drawingml/2006/main">
          <a:solidFill>
            <a:srgbClr val="4FB28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0.61111</cdr:y>
    </cdr:from>
    <cdr:to>
      <cdr:x>0.85366</cdr:x>
      <cdr:y>0.62778</cdr:y>
    </cdr:to>
    <cdr:sp macro="" textlink="">
      <cdr:nvSpPr>
        <cdr:cNvPr id="365" name="NDMPlot_LegendGradient68">
          <a:extLst xmlns:a="http://schemas.openxmlformats.org/drawingml/2006/main">
            <a:ext uri="{FF2B5EF4-FFF2-40B4-BE49-F238E27FC236}">
              <a16:creationId xmlns:a16="http://schemas.microsoft.com/office/drawing/2014/main" id="{9C8DC847-CA23-45E0-A88A-2508FC1126CD}"/>
            </a:ext>
          </a:extLst>
        </cdr:cNvPr>
        <cdr:cNvSpPr/>
      </cdr:nvSpPr>
      <cdr:spPr>
        <a:xfrm xmlns:a="http://schemas.openxmlformats.org/drawingml/2006/main">
          <a:off x="8661400" y="4191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28A66D"/>
        </a:solidFill>
        <a:ln xmlns:a="http://schemas.openxmlformats.org/drawingml/2006/main">
          <a:solidFill>
            <a:srgbClr val="28A66D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0.62593</cdr:y>
    </cdr:from>
    <cdr:to>
      <cdr:x>0.85366</cdr:x>
      <cdr:y>0.64259</cdr:y>
    </cdr:to>
    <cdr:sp macro="" textlink="">
      <cdr:nvSpPr>
        <cdr:cNvPr id="366" name="NDMPlot_LegendGradient69">
          <a:extLst xmlns:a="http://schemas.openxmlformats.org/drawingml/2006/main">
            <a:ext uri="{FF2B5EF4-FFF2-40B4-BE49-F238E27FC236}">
              <a16:creationId xmlns:a16="http://schemas.microsoft.com/office/drawing/2014/main" id="{B92FBE36-D453-4FEE-9C38-87C580299AE6}"/>
            </a:ext>
          </a:extLst>
        </cdr:cNvPr>
        <cdr:cNvSpPr/>
      </cdr:nvSpPr>
      <cdr:spPr>
        <a:xfrm xmlns:a="http://schemas.openxmlformats.org/drawingml/2006/main">
          <a:off x="8661400" y="4292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009B55"/>
        </a:solidFill>
        <a:ln xmlns:a="http://schemas.openxmlformats.org/drawingml/2006/main">
          <a:solidFill>
            <a:srgbClr val="009B5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0.44074</cdr:y>
    </cdr:from>
    <cdr:to>
      <cdr:x>0.96829</cdr:x>
      <cdr:y>0.46667</cdr:y>
    </cdr:to>
    <cdr:sp macro="" textlink="">
      <cdr:nvSpPr>
        <cdr:cNvPr id="367" name="NDMPlot_Text70">
          <a:extLst xmlns:a="http://schemas.openxmlformats.org/drawingml/2006/main">
            <a:ext uri="{FF2B5EF4-FFF2-40B4-BE49-F238E27FC236}">
              <a16:creationId xmlns:a16="http://schemas.microsoft.com/office/drawing/2014/main" id="{DFADCC66-AA44-4D3F-91C7-8681D0B237F2}"/>
            </a:ext>
          </a:extLst>
        </cdr:cNvPr>
        <cdr:cNvSpPr txBox="1"/>
      </cdr:nvSpPr>
      <cdr:spPr>
        <a:xfrm xmlns:a="http://schemas.openxmlformats.org/drawingml/2006/main">
          <a:off x="8966200" y="30226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0.47037</cdr:y>
    </cdr:from>
    <cdr:to>
      <cdr:x>0.96341</cdr:x>
      <cdr:y>0.5</cdr:y>
    </cdr:to>
    <cdr:sp macro="" textlink="">
      <cdr:nvSpPr>
        <cdr:cNvPr id="368" name="NDMPlot_Text71">
          <a:extLst xmlns:a="http://schemas.openxmlformats.org/drawingml/2006/main">
            <a:ext uri="{FF2B5EF4-FFF2-40B4-BE49-F238E27FC236}">
              <a16:creationId xmlns:a16="http://schemas.microsoft.com/office/drawing/2014/main" id="{6B311736-1F70-4401-92FA-FF5675C6A195}"/>
            </a:ext>
          </a:extLst>
        </cdr:cNvPr>
        <cdr:cNvSpPr txBox="1"/>
      </cdr:nvSpPr>
      <cdr:spPr>
        <a:xfrm xmlns:a="http://schemas.openxmlformats.org/drawingml/2006/main">
          <a:off x="8966200" y="32258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-8.5</a:t>
          </a:r>
        </a:p>
      </cdr:txBody>
    </cdr:sp>
  </cdr:relSizeAnchor>
  <cdr:relSizeAnchor xmlns:cdr="http://schemas.openxmlformats.org/drawingml/2006/chartDrawing">
    <cdr:from>
      <cdr:x>0.86098</cdr:x>
      <cdr:y>0.53704</cdr:y>
    </cdr:from>
    <cdr:to>
      <cdr:x>0.96341</cdr:x>
      <cdr:y>0.56667</cdr:y>
    </cdr:to>
    <cdr:sp macro="" textlink="">
      <cdr:nvSpPr>
        <cdr:cNvPr id="369" name="NDMPlot_Text72">
          <a:extLst xmlns:a="http://schemas.openxmlformats.org/drawingml/2006/main">
            <a:ext uri="{FF2B5EF4-FFF2-40B4-BE49-F238E27FC236}">
              <a16:creationId xmlns:a16="http://schemas.microsoft.com/office/drawing/2014/main" id="{06AD1F13-EECD-4B74-A4D6-6B6F25F685C6}"/>
            </a:ext>
          </a:extLst>
        </cdr:cNvPr>
        <cdr:cNvSpPr txBox="1"/>
      </cdr:nvSpPr>
      <cdr:spPr>
        <a:xfrm xmlns:a="http://schemas.openxmlformats.org/drawingml/2006/main">
          <a:off x="8966200" y="36830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0.62222</cdr:y>
    </cdr:from>
    <cdr:to>
      <cdr:x>0.96341</cdr:x>
      <cdr:y>0.65185</cdr:y>
    </cdr:to>
    <cdr:sp macro="" textlink="">
      <cdr:nvSpPr>
        <cdr:cNvPr id="370" name="NDMPlot_Text73">
          <a:extLst xmlns:a="http://schemas.openxmlformats.org/drawingml/2006/main">
            <a:ext uri="{FF2B5EF4-FFF2-40B4-BE49-F238E27FC236}">
              <a16:creationId xmlns:a16="http://schemas.microsoft.com/office/drawing/2014/main" id="{1658C330-CA66-4559-8372-185604B3DF71}"/>
            </a:ext>
          </a:extLst>
        </cdr:cNvPr>
        <cdr:cNvSpPr txBox="1"/>
      </cdr:nvSpPr>
      <cdr:spPr>
        <a:xfrm xmlns:a="http://schemas.openxmlformats.org/drawingml/2006/main">
          <a:off x="8966200" y="4267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0.64815</cdr:y>
    </cdr:from>
    <cdr:to>
      <cdr:x>0.96829</cdr:x>
      <cdr:y>0.67407</cdr:y>
    </cdr:to>
    <cdr:sp macro="" textlink="">
      <cdr:nvSpPr>
        <cdr:cNvPr id="371" name="NDMPlot_Text74">
          <a:extLst xmlns:a="http://schemas.openxmlformats.org/drawingml/2006/main">
            <a:ext uri="{FF2B5EF4-FFF2-40B4-BE49-F238E27FC236}">
              <a16:creationId xmlns:a16="http://schemas.microsoft.com/office/drawing/2014/main" id="{FE91D512-DF46-4761-AC09-2CE2D36A8036}"/>
            </a:ext>
          </a:extLst>
        </cdr:cNvPr>
        <cdr:cNvSpPr txBox="1"/>
      </cdr:nvSpPr>
      <cdr:spPr>
        <a:xfrm xmlns:a="http://schemas.openxmlformats.org/drawingml/2006/main">
          <a:off x="8966200" y="4445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>
              <a:solidFill>
                <a:srgbClr val="282828"/>
              </a:solidFill>
            </a:rPr>
            <a:t>Растяжение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2A5CC-8816-4078-BBA4-3DF8968831F0}">
  <sheetPr codeName="Лист1"/>
  <dimension ref="A1:EF260"/>
  <sheetViews>
    <sheetView tabSelected="1" workbookViewId="0">
      <selection activeCell="A6" sqref="A6"/>
    </sheetView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27" max="32" width="9.140625" customWidth="1"/>
    <col min="70" max="136" width="0" hidden="1" customWidth="1"/>
  </cols>
  <sheetData>
    <row r="1" spans="1:136" x14ac:dyDescent="0.25">
      <c r="A1" s="6" t="s">
        <v>29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25" t="s">
        <v>1110</v>
      </c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369</v>
      </c>
      <c r="BJ1" s="1"/>
      <c r="BK1" s="1"/>
      <c r="BL1" s="1"/>
      <c r="BM1" s="1"/>
      <c r="BN1" s="1"/>
      <c r="BO1" s="1"/>
      <c r="BP1" s="1"/>
      <c r="BQ1" s="1"/>
      <c r="BR1" s="1" t="s">
        <v>247</v>
      </c>
      <c r="BS1" s="1" t="s">
        <v>249</v>
      </c>
      <c r="BT1" s="1" t="s">
        <v>2</v>
      </c>
      <c r="BU1" s="1" t="s">
        <v>254</v>
      </c>
      <c r="BV1" s="1" t="s">
        <v>264</v>
      </c>
      <c r="BW1" s="1" t="s">
        <v>257</v>
      </c>
      <c r="BX1" s="1" t="s">
        <v>237</v>
      </c>
      <c r="BY1" s="1" t="s">
        <v>273</v>
      </c>
      <c r="BZ1" s="1" t="s">
        <v>275</v>
      </c>
      <c r="CA1" s="1"/>
      <c r="CB1" s="1" t="s">
        <v>39</v>
      </c>
      <c r="CC1" s="1" t="s">
        <v>63</v>
      </c>
      <c r="CD1" s="1" t="s">
        <v>431</v>
      </c>
      <c r="CE1" s="1" t="s">
        <v>433</v>
      </c>
      <c r="CF1" s="1" t="s">
        <v>56</v>
      </c>
      <c r="CG1" s="1" t="s">
        <v>63</v>
      </c>
      <c r="CH1" s="1" t="s">
        <v>435</v>
      </c>
      <c r="CI1" s="1" t="s">
        <v>95</v>
      </c>
      <c r="CJ1" s="1" t="s">
        <v>108</v>
      </c>
      <c r="CK1" s="1" t="s">
        <v>63</v>
      </c>
      <c r="CL1" s="1" t="s">
        <v>63</v>
      </c>
      <c r="CM1" s="1" t="s">
        <v>126</v>
      </c>
      <c r="CN1" s="1" t="s">
        <v>129</v>
      </c>
      <c r="CO1" s="1" t="s">
        <v>142</v>
      </c>
      <c r="CP1" s="1" t="s">
        <v>441</v>
      </c>
      <c r="CQ1" s="1" t="s">
        <v>63</v>
      </c>
      <c r="CR1" s="1" t="s">
        <v>63</v>
      </c>
      <c r="CS1" s="1" t="s">
        <v>63</v>
      </c>
      <c r="CT1" s="1" t="s">
        <v>63</v>
      </c>
      <c r="CU1" s="1" t="s">
        <v>63</v>
      </c>
      <c r="CV1" s="1" t="s">
        <v>142</v>
      </c>
      <c r="CW1" s="1" t="s">
        <v>63</v>
      </c>
      <c r="CX1" s="1" t="s">
        <v>63</v>
      </c>
      <c r="CY1" s="1" t="s">
        <v>63</v>
      </c>
      <c r="CZ1" s="1" t="s">
        <v>63</v>
      </c>
      <c r="DA1" s="1" t="s">
        <v>63</v>
      </c>
      <c r="DB1" s="1" t="s">
        <v>63</v>
      </c>
      <c r="DC1" s="1" t="s">
        <v>63</v>
      </c>
      <c r="DD1" s="1" t="s">
        <v>211</v>
      </c>
      <c r="DE1" s="1" t="s">
        <v>133</v>
      </c>
      <c r="DF1" s="1" t="s">
        <v>291</v>
      </c>
      <c r="DG1" s="1" t="s">
        <v>234</v>
      </c>
      <c r="DH1" s="1" t="s">
        <v>312</v>
      </c>
      <c r="DI1" s="1" t="s">
        <v>63</v>
      </c>
      <c r="DJ1" s="1" t="s">
        <v>326</v>
      </c>
      <c r="DK1" s="1" t="s">
        <v>342</v>
      </c>
      <c r="DL1" s="1" t="s">
        <v>445</v>
      </c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 t="s">
        <v>369</v>
      </c>
      <c r="EA1" s="1" t="s">
        <v>420</v>
      </c>
      <c r="EB1" s="1"/>
      <c r="EC1" s="1"/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30" t="s">
        <v>1111</v>
      </c>
      <c r="I2" s="29"/>
      <c r="J2" s="29"/>
      <c r="K2" s="29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8" t="s">
        <v>227</v>
      </c>
      <c r="AB2" s="8" t="s">
        <v>228</v>
      </c>
      <c r="AC2" s="8" t="s">
        <v>229</v>
      </c>
      <c r="AD2" s="8" t="s">
        <v>230</v>
      </c>
      <c r="AE2" s="8" t="s">
        <v>231</v>
      </c>
      <c r="AF2" s="8" t="s">
        <v>232</v>
      </c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373</v>
      </c>
      <c r="BJ2" s="1"/>
      <c r="BK2" s="1"/>
      <c r="BL2" s="1"/>
      <c r="BM2" s="1"/>
      <c r="BN2" s="1"/>
      <c r="BO2" s="1"/>
      <c r="BP2" s="1"/>
      <c r="BQ2" s="1"/>
      <c r="BR2" s="1" t="s">
        <v>258</v>
      </c>
      <c r="BS2" s="1" t="s">
        <v>260</v>
      </c>
      <c r="BT2" s="1" t="s">
        <v>262</v>
      </c>
      <c r="BU2" s="1" t="s">
        <v>263</v>
      </c>
      <c r="BV2" s="1" t="s">
        <v>265</v>
      </c>
      <c r="BW2" s="1" t="s">
        <v>268</v>
      </c>
      <c r="BX2" s="1" t="s">
        <v>235</v>
      </c>
      <c r="BY2" s="1" t="s">
        <v>276</v>
      </c>
      <c r="BZ2" s="1" t="s">
        <v>277</v>
      </c>
      <c r="CA2" s="1"/>
      <c r="CB2" s="1" t="s">
        <v>430</v>
      </c>
      <c r="CC2" s="1" t="s">
        <v>34</v>
      </c>
      <c r="CD2" s="1" t="s">
        <v>432</v>
      </c>
      <c r="CE2" s="1" t="s">
        <v>89</v>
      </c>
      <c r="CF2" s="1" t="s">
        <v>434</v>
      </c>
      <c r="CG2" s="1" t="s">
        <v>34</v>
      </c>
      <c r="CH2" s="1" t="s">
        <v>92</v>
      </c>
      <c r="CI2" s="1" t="s">
        <v>436</v>
      </c>
      <c r="CJ2" s="1" t="s">
        <v>438</v>
      </c>
      <c r="CK2" s="1" t="s">
        <v>34</v>
      </c>
      <c r="CL2" s="1" t="s">
        <v>34</v>
      </c>
      <c r="CM2" s="1" t="s">
        <v>95</v>
      </c>
      <c r="CN2" s="1" t="s">
        <v>439</v>
      </c>
      <c r="CO2" s="1" t="s">
        <v>440</v>
      </c>
      <c r="CP2" s="1" t="s">
        <v>145</v>
      </c>
      <c r="CQ2" s="1" t="s">
        <v>34</v>
      </c>
      <c r="CR2" s="1" t="s">
        <v>34</v>
      </c>
      <c r="CS2" s="1" t="s">
        <v>34</v>
      </c>
      <c r="CT2" s="1" t="s">
        <v>34</v>
      </c>
      <c r="CU2" s="1" t="s">
        <v>34</v>
      </c>
      <c r="CV2" s="1" t="s">
        <v>440</v>
      </c>
      <c r="CW2" s="1" t="s">
        <v>34</v>
      </c>
      <c r="CX2" s="1" t="s">
        <v>34</v>
      </c>
      <c r="CY2" s="1" t="s">
        <v>34</v>
      </c>
      <c r="CZ2" s="1" t="s">
        <v>34</v>
      </c>
      <c r="DA2" s="1" t="s">
        <v>34</v>
      </c>
      <c r="DB2" s="1" t="s">
        <v>34</v>
      </c>
      <c r="DC2" s="1" t="s">
        <v>34</v>
      </c>
      <c r="DD2" s="1" t="s">
        <v>442</v>
      </c>
      <c r="DE2" s="1">
        <f>IF(INDEX(rngLoadCombinations,2,1)="","",INDEX(rngLoadCombinations,2,1))</f>
        <v>1</v>
      </c>
      <c r="DF2" s="1" t="s">
        <v>443</v>
      </c>
      <c r="DG2" s="1" t="s">
        <v>238</v>
      </c>
      <c r="DH2" s="1" t="s">
        <v>315</v>
      </c>
      <c r="DI2" s="1" t="s">
        <v>34</v>
      </c>
      <c r="DJ2" s="1" t="s">
        <v>444</v>
      </c>
      <c r="DK2" s="1" t="s">
        <v>447</v>
      </c>
      <c r="DL2" s="1" t="s">
        <v>345</v>
      </c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 t="s">
        <v>373</v>
      </c>
      <c r="EA2" s="1" t="s">
        <v>429</v>
      </c>
      <c r="EB2" s="1"/>
      <c r="EC2" s="1"/>
      <c r="ED2" s="1"/>
      <c r="EE2" s="1"/>
      <c r="EF2" s="1"/>
    </row>
    <row r="3" spans="1:136" x14ac:dyDescent="0.25">
      <c r="A3" s="9" t="s">
        <v>30</v>
      </c>
      <c r="B3" s="9" t="s">
        <v>25</v>
      </c>
      <c r="C3" s="9" t="s">
        <v>26</v>
      </c>
      <c r="D3" s="9" t="s">
        <v>27</v>
      </c>
      <c r="E3" s="9" t="s">
        <v>31</v>
      </c>
      <c r="F3" s="1"/>
      <c r="G3" s="1"/>
      <c r="H3" s="9" t="s">
        <v>242</v>
      </c>
      <c r="I3" s="9" t="s">
        <v>243</v>
      </c>
      <c r="J3" s="9" t="s">
        <v>244</v>
      </c>
      <c r="K3" s="9" t="s">
        <v>245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0" t="s">
        <v>148</v>
      </c>
      <c r="AB3" s="10" t="s">
        <v>233</v>
      </c>
      <c r="AC3" s="10" t="s">
        <v>234</v>
      </c>
      <c r="AD3" s="10" t="s">
        <v>235</v>
      </c>
      <c r="AE3" s="10">
        <f>-INDEX(rngConcreteMaterialParameters,MATCH("Concrete.TwoThreeLine.Eb2",INDEX(rngConcreteMaterialParameters,,1),0),2)</f>
        <v>-3.5000000000000001E-3</v>
      </c>
      <c r="AF3" s="10">
        <f>-INDEX(rngConcreteMaterialParameters,MATCH("Concrete.R.ULS",INDEX(rngConcreteMaterialParameters,,1),0),2)</f>
        <v>-15.5</v>
      </c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259</v>
      </c>
      <c r="BS3" s="1" t="s">
        <v>261</v>
      </c>
      <c r="BT3" s="1" t="s">
        <v>251</v>
      </c>
      <c r="BU3" s="1" t="s">
        <v>253</v>
      </c>
      <c r="BV3" s="1" t="s">
        <v>255</v>
      </c>
      <c r="BW3" s="1"/>
      <c r="BX3" s="1"/>
      <c r="BY3" s="1"/>
      <c r="BZ3" s="1"/>
      <c r="CA3" s="1"/>
      <c r="CB3" s="1"/>
      <c r="CC3" s="1"/>
      <c r="CD3" s="1" t="s">
        <v>42</v>
      </c>
      <c r="CE3" s="1"/>
      <c r="CF3" s="1"/>
      <c r="CG3" s="1"/>
      <c r="CH3" s="1"/>
      <c r="CI3" s="1" t="s">
        <v>437</v>
      </c>
      <c r="CJ3" s="1" t="s">
        <v>434</v>
      </c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>
        <f>IF(INDEX(rngLoadCombinations,3,1)="","",INDEX(rngLoadCombinations,3,1))</f>
        <v>2</v>
      </c>
      <c r="DF3" s="1"/>
      <c r="DG3" s="1"/>
      <c r="DH3" s="1"/>
      <c r="DI3" s="1"/>
      <c r="DJ3" s="1"/>
      <c r="DK3" s="1" t="s">
        <v>448</v>
      </c>
      <c r="DL3" s="1" t="s">
        <v>446</v>
      </c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</row>
    <row r="4" spans="1:136" x14ac:dyDescent="0.25">
      <c r="A4" s="7" t="s">
        <v>32</v>
      </c>
      <c r="B4" s="7"/>
      <c r="C4" s="7"/>
      <c r="D4" s="7"/>
      <c r="E4" s="7"/>
      <c r="F4" s="1"/>
      <c r="G4" s="1"/>
      <c r="H4" s="1" t="s">
        <v>246</v>
      </c>
      <c r="I4" s="1" t="s">
        <v>247</v>
      </c>
      <c r="J4" s="11" t="s">
        <v>247</v>
      </c>
      <c r="K4" s="1" t="s">
        <v>247</v>
      </c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0" t="s">
        <v>148</v>
      </c>
      <c r="AB4" s="10" t="s">
        <v>233</v>
      </c>
      <c r="AC4" s="10" t="s">
        <v>234</v>
      </c>
      <c r="AD4" s="10" t="s">
        <v>235</v>
      </c>
      <c r="AE4" s="10">
        <f>-INDEX(rngConcreteMaterialParameters,MATCH("Concrete.TwoLine.Eb1Red",INDEX(rngConcreteMaterialParameters,,1),0),2)</f>
        <v>-1.5E-3</v>
      </c>
      <c r="AF4" s="10">
        <f>-INDEX(rngConcreteMaterialParameters,MATCH("Concrete.R.ULS",INDEX(rngConcreteMaterialParameters,,1),0),2)</f>
        <v>-15.5</v>
      </c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266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>
        <f>IF(INDEX(rngLoadCombinations,4,1)="","",INDEX(rngLoadCombinations,4,1))</f>
        <v>3</v>
      </c>
      <c r="DF4" s="1"/>
      <c r="DG4" s="1"/>
      <c r="DH4" s="1"/>
      <c r="DI4" s="1"/>
      <c r="DJ4" s="1"/>
      <c r="DK4" s="1" t="s">
        <v>449</v>
      </c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</row>
    <row r="5" spans="1:136" x14ac:dyDescent="0.25">
      <c r="A5" s="1" t="s">
        <v>33</v>
      </c>
      <c r="B5" s="1" t="s">
        <v>63</v>
      </c>
      <c r="C5" s="1" t="s">
        <v>35</v>
      </c>
      <c r="D5" s="1" t="s">
        <v>36</v>
      </c>
      <c r="E5" s="26" t="s">
        <v>1109</v>
      </c>
      <c r="F5" s="1"/>
      <c r="G5" s="1"/>
      <c r="H5" s="1" t="s">
        <v>248</v>
      </c>
      <c r="I5" s="1" t="s">
        <v>249</v>
      </c>
      <c r="J5" s="11" t="s">
        <v>249</v>
      </c>
      <c r="K5" s="1" t="s">
        <v>249</v>
      </c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0" t="s">
        <v>148</v>
      </c>
      <c r="AB5" s="10" t="s">
        <v>233</v>
      </c>
      <c r="AC5" s="10" t="s">
        <v>234</v>
      </c>
      <c r="AD5" s="10" t="s">
        <v>236</v>
      </c>
      <c r="AE5" s="10">
        <v>0</v>
      </c>
      <c r="AF5" s="10">
        <v>0</v>
      </c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267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>
        <f>IF(INDEX(rngLoadCombinations,5,1)="","",INDEX(rngLoadCombinations,5,1))</f>
        <v>4</v>
      </c>
      <c r="DF5" s="1"/>
      <c r="DG5" s="1"/>
      <c r="DH5" s="1"/>
      <c r="DI5" s="1"/>
      <c r="DJ5" s="1"/>
      <c r="DK5" s="1" t="s">
        <v>450</v>
      </c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</row>
    <row r="6" spans="1:136" x14ac:dyDescent="0.25">
      <c r="A6" s="1"/>
      <c r="B6" s="1"/>
      <c r="C6" s="1"/>
      <c r="D6" s="1"/>
      <c r="E6" s="1"/>
      <c r="F6" s="1"/>
      <c r="G6" s="1"/>
      <c r="H6" s="1" t="s">
        <v>250</v>
      </c>
      <c r="I6" s="1" t="s">
        <v>251</v>
      </c>
      <c r="J6" s="11" t="s">
        <v>2</v>
      </c>
      <c r="K6" s="1" t="s">
        <v>251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0" t="s">
        <v>148</v>
      </c>
      <c r="AB6" s="10" t="s">
        <v>233</v>
      </c>
      <c r="AC6" s="10" t="s">
        <v>234</v>
      </c>
      <c r="AD6" s="10" t="s">
        <v>237</v>
      </c>
      <c r="AE6" s="10">
        <f>INDEX(rngConcreteMaterialParameters,MATCH("Concrete.TwoLine.Eb1Red",INDEX(rngConcreteMaterialParameters,,1),0),3)</f>
        <v>8.0000000000000007E-5</v>
      </c>
      <c r="AF6" s="10">
        <f>INDEX(rngConcreteMaterialParameters,MATCH("Concrete.R.ULS",INDEX(rngConcreteMaterialParameters,,1),0),3)</f>
        <v>1.1000000000000001</v>
      </c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>
        <f>IF(INDEX(rngLoadCombinations,6,1)="","",INDEX(rngLoadCombinations,6,1))</f>
        <v>5</v>
      </c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7" t="s">
        <v>37</v>
      </c>
      <c r="B7" s="7"/>
      <c r="C7" s="7"/>
      <c r="D7" s="7"/>
      <c r="E7" s="7"/>
      <c r="F7" s="1"/>
      <c r="G7" s="1"/>
      <c r="H7" s="1" t="s">
        <v>252</v>
      </c>
      <c r="I7" s="1" t="s">
        <v>253</v>
      </c>
      <c r="J7" s="11" t="s">
        <v>254</v>
      </c>
      <c r="K7" s="1" t="s">
        <v>253</v>
      </c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0" t="s">
        <v>148</v>
      </c>
      <c r="AB7" s="10" t="s">
        <v>233</v>
      </c>
      <c r="AC7" s="10" t="s">
        <v>234</v>
      </c>
      <c r="AD7" s="10" t="s">
        <v>237</v>
      </c>
      <c r="AE7" s="10">
        <f>INDEX(rngConcreteMaterialParameters,MATCH("Concrete.TwoThreeLine.Eb2",INDEX(rngConcreteMaterialParameters,,1),0),3)</f>
        <v>1.4999999999999999E-4</v>
      </c>
      <c r="AF7" s="10">
        <f>INDEX(rngConcreteMaterialParameters,MATCH("Concrete.R.ULS",INDEX(rngConcreteMaterialParameters,,1),0),3)</f>
        <v>1.1000000000000001</v>
      </c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 t="str">
        <f>IF(INDEX(rngLoadCombinations,7,1)="","",INDEX(rngLoadCombinations,7,1))</f>
        <v/>
      </c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" t="s">
        <v>38</v>
      </c>
      <c r="B8" s="1" t="s">
        <v>39</v>
      </c>
      <c r="C8" s="1" t="s">
        <v>35</v>
      </c>
      <c r="D8" s="1" t="s">
        <v>40</v>
      </c>
      <c r="E8" s="26" t="s">
        <v>1109</v>
      </c>
      <c r="F8" s="1"/>
      <c r="G8" s="1"/>
      <c r="H8" s="1" t="s">
        <v>142</v>
      </c>
      <c r="I8" s="1" t="s">
        <v>255</v>
      </c>
      <c r="J8" s="11" t="s">
        <v>255</v>
      </c>
      <c r="K8" s="1" t="s">
        <v>255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0" t="s">
        <v>148</v>
      </c>
      <c r="AB8" s="10" t="s">
        <v>233</v>
      </c>
      <c r="AC8" s="10" t="s">
        <v>238</v>
      </c>
      <c r="AD8" s="10" t="s">
        <v>235</v>
      </c>
      <c r="AE8" s="10">
        <f>-INDEX(rngConcreteMaterialParameters,MATCH("Concrete.TwoThreeLine.Eb2",INDEX(rngConcreteMaterialParameters,,1),0),2)</f>
        <v>-3.5000000000000001E-3</v>
      </c>
      <c r="AF8" s="10">
        <f>-INDEX(rngConcreteMaterialParameters,MATCH("Concrete.R.ULS",INDEX(rngConcreteMaterialParameters,,1),0),2)</f>
        <v>-15.5</v>
      </c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 t="str">
        <f>IF(INDEX(rngLoadCombinations,8,1)="","",INDEX(rngLoadCombinations,8,1))</f>
        <v/>
      </c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" t="s">
        <v>41</v>
      </c>
      <c r="B9" s="1" t="s">
        <v>42</v>
      </c>
      <c r="C9" s="1" t="s">
        <v>35</v>
      </c>
      <c r="D9" s="1" t="s">
        <v>43</v>
      </c>
      <c r="E9" s="26" t="s">
        <v>1109</v>
      </c>
      <c r="F9" s="1"/>
      <c r="G9" s="1"/>
      <c r="H9" s="1" t="s">
        <v>256</v>
      </c>
      <c r="I9" s="1" t="s">
        <v>257</v>
      </c>
      <c r="J9" s="11" t="s">
        <v>257</v>
      </c>
      <c r="K9" s="1" t="s">
        <v>257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0" t="s">
        <v>148</v>
      </c>
      <c r="AB9" s="10" t="s">
        <v>233</v>
      </c>
      <c r="AC9" s="10" t="s">
        <v>238</v>
      </c>
      <c r="AD9" s="10" t="s">
        <v>235</v>
      </c>
      <c r="AE9" s="10">
        <f>-INDEX(rngConcreteMaterialParameters,MATCH("Concrete.ThreeLine.Eb0",INDEX(rngConcreteMaterialParameters,,1),0),2)</f>
        <v>-2E-3</v>
      </c>
      <c r="AF9" s="10">
        <f>-INDEX(rngConcreteMaterialParameters,MATCH("Concrete.R.ULS",INDEX(rngConcreteMaterialParameters,,1),0),2)</f>
        <v>-15.5</v>
      </c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 t="str">
        <f>IF(INDEX(rngLoadCombinations,9,1)="","",INDEX(rngLoadCombinations,9,1))</f>
        <v/>
      </c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" t="s">
        <v>44</v>
      </c>
      <c r="B10" s="1">
        <v>50</v>
      </c>
      <c r="C10" s="1" t="str">
        <f>INDEX(rngUnitSettings,MATCH("Length",INDEX(rngUnitSettings,,1),0),2)</f>
        <v>mm</v>
      </c>
      <c r="D10" s="1" t="s">
        <v>46</v>
      </c>
      <c r="E10" s="26" t="s">
        <v>1109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0" t="s">
        <v>148</v>
      </c>
      <c r="AB10" s="10" t="s">
        <v>233</v>
      </c>
      <c r="AC10" s="10" t="s">
        <v>238</v>
      </c>
      <c r="AD10" s="10" t="s">
        <v>235</v>
      </c>
      <c r="AE10" s="10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F10" s="10">
        <f>-0.6*INDEX(rngConcreteMaterialParameters,MATCH("Concrete.R.ULS",INDEX(rngConcreteMaterialParameters,,1),0),2)</f>
        <v>-9.2999999999999989</v>
      </c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 t="str">
        <f>IF(INDEX(rngLoadCombinations,10,1)="","",INDEX(rngLoadCombinations,10,1))</f>
        <v/>
      </c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" t="s">
        <v>47</v>
      </c>
      <c r="B11" s="1">
        <v>1</v>
      </c>
      <c r="C11" s="1" t="s">
        <v>48</v>
      </c>
      <c r="D11" s="1" t="s">
        <v>49</v>
      </c>
      <c r="E11" s="26" t="s">
        <v>1109</v>
      </c>
      <c r="F11" s="1"/>
      <c r="G11" s="1"/>
      <c r="H11" s="30" t="s">
        <v>1112</v>
      </c>
      <c r="I11" s="29"/>
      <c r="J11" s="29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0" t="s">
        <v>148</v>
      </c>
      <c r="AB11" s="10" t="s">
        <v>233</v>
      </c>
      <c r="AC11" s="10" t="s">
        <v>238</v>
      </c>
      <c r="AD11" s="10" t="s">
        <v>236</v>
      </c>
      <c r="AE11" s="10">
        <v>0</v>
      </c>
      <c r="AF11" s="10">
        <v>0</v>
      </c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 t="str">
        <f>IF(INDEX(rngLoadCombinations,11,1)="","",INDEX(rngLoadCombinations,11,1))</f>
        <v/>
      </c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" t="s">
        <v>50</v>
      </c>
      <c r="B12" s="1">
        <v>0</v>
      </c>
      <c r="C12" s="1" t="str">
        <f>INDEX(rngUnitSettings,MATCH("Length",INDEX(rngUnitSettings,,1),0),2)</f>
        <v>mm</v>
      </c>
      <c r="D12" s="1" t="s">
        <v>51</v>
      </c>
      <c r="E12" s="26" t="s">
        <v>1109</v>
      </c>
      <c r="F12" s="1"/>
      <c r="G12" s="1"/>
      <c r="H12" s="9" t="s">
        <v>242</v>
      </c>
      <c r="I12" s="9" t="s">
        <v>270</v>
      </c>
      <c r="J12" s="9" t="s">
        <v>244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0" t="s">
        <v>148</v>
      </c>
      <c r="AB12" s="10" t="s">
        <v>233</v>
      </c>
      <c r="AC12" s="10" t="s">
        <v>238</v>
      </c>
      <c r="AD12" s="10" t="s">
        <v>237</v>
      </c>
      <c r="AE12" s="10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F12" s="10">
        <f>0.6*INDEX(rngConcreteMaterialParameters,MATCH("Concrete.R.ULS",INDEX(rngConcreteMaterialParameters,,1),0),3)</f>
        <v>0.66</v>
      </c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 t="str">
        <f>IF(INDEX(rngLoadCombinations,12,1)="","",INDEX(rngLoadCombinations,12,1))</f>
        <v/>
      </c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" t="s">
        <v>52</v>
      </c>
      <c r="B13" s="1">
        <v>0</v>
      </c>
      <c r="C13" s="1" t="str">
        <f>INDEX(rngUnitSettings,MATCH("Length",INDEX(rngUnitSettings,,1),0),2)</f>
        <v>mm</v>
      </c>
      <c r="D13" s="1" t="s">
        <v>53</v>
      </c>
      <c r="E13" s="26" t="s">
        <v>1109</v>
      </c>
      <c r="F13" s="1"/>
      <c r="G13" s="1"/>
      <c r="H13" s="1" t="s">
        <v>271</v>
      </c>
      <c r="I13" s="1" t="s">
        <v>235</v>
      </c>
      <c r="J13" s="11" t="s">
        <v>237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0" t="s">
        <v>148</v>
      </c>
      <c r="AB13" s="10" t="s">
        <v>233</v>
      </c>
      <c r="AC13" s="10" t="s">
        <v>238</v>
      </c>
      <c r="AD13" s="10" t="s">
        <v>237</v>
      </c>
      <c r="AE13" s="10">
        <f>INDEX(rngConcreteMaterialParameters,MATCH("Concrete.ThreeLine.Eb0",INDEX(rngConcreteMaterialParameters,,1),0),3)</f>
        <v>1E-4</v>
      </c>
      <c r="AF13" s="10">
        <f>INDEX(rngConcreteMaterialParameters,MATCH("Concrete.R.ULS",INDEX(rngConcreteMaterialParameters,,1),0),3)</f>
        <v>1.1000000000000001</v>
      </c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 t="str">
        <f>IF(INDEX(rngLoadCombinations,13,1)="","",INDEX(rngLoadCombinations,13,1))</f>
        <v/>
      </c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"/>
      <c r="B14" s="1"/>
      <c r="C14" s="1"/>
      <c r="D14" s="1"/>
      <c r="E14" s="1"/>
      <c r="F14" s="1"/>
      <c r="G14" s="1"/>
      <c r="H14" s="1" t="s">
        <v>272</v>
      </c>
      <c r="I14" s="1" t="s">
        <v>273</v>
      </c>
      <c r="J14" s="11" t="s">
        <v>273</v>
      </c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0" t="s">
        <v>148</v>
      </c>
      <c r="AB14" s="10" t="s">
        <v>233</v>
      </c>
      <c r="AC14" s="10" t="s">
        <v>238</v>
      </c>
      <c r="AD14" s="10" t="s">
        <v>237</v>
      </c>
      <c r="AE14" s="10">
        <f>INDEX(rngConcreteMaterialParameters,MATCH("Concrete.TwoThreeLine.Eb2",INDEX(rngConcreteMaterialParameters,,1),0),3)</f>
        <v>1.4999999999999999E-4</v>
      </c>
      <c r="AF14" s="10">
        <f>INDEX(rngConcreteMaterialParameters,MATCH("Concrete.R.ULS",INDEX(rngConcreteMaterialParameters,,1),0),3)</f>
        <v>1.1000000000000001</v>
      </c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 t="str">
        <f>IF(INDEX(rngLoadCombinations,14,1)="","",INDEX(rngLoadCombinations,14,1))</f>
        <v/>
      </c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7" t="s">
        <v>54</v>
      </c>
      <c r="B15" s="7"/>
      <c r="C15" s="7"/>
      <c r="D15" s="7"/>
      <c r="E15" s="7"/>
      <c r="F15" s="1"/>
      <c r="G15" s="1"/>
      <c r="H15" s="1" t="s">
        <v>274</v>
      </c>
      <c r="I15" s="1" t="s">
        <v>275</v>
      </c>
      <c r="J15" s="11" t="s">
        <v>275</v>
      </c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0" t="s">
        <v>148</v>
      </c>
      <c r="AB15" s="10" t="s">
        <v>239</v>
      </c>
      <c r="AC15" s="10" t="s">
        <v>234</v>
      </c>
      <c r="AD15" s="10" t="s">
        <v>235</v>
      </c>
      <c r="AE15" s="10">
        <f>-INDEX(rngConcreteMaterialParameters,MATCH("Concrete.TwoThreeLine.Eb2",INDEX(rngConcreteMaterialParameters,,1),0),2)</f>
        <v>-3.5000000000000001E-3</v>
      </c>
      <c r="AF15" s="10">
        <f>-INDEX(rngConcreteMaterialParameters,MATCH("Concrete.R.SLS",INDEX(rngConcreteMaterialParameters,,1),0),2)</f>
        <v>-22</v>
      </c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 t="str">
        <f>IF(INDEX(rngLoadCombinations,15,1)="","",INDEX(rngLoadCombinations,15,1))</f>
        <v/>
      </c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" t="s">
        <v>55</v>
      </c>
      <c r="B16" s="1" t="s">
        <v>56</v>
      </c>
      <c r="C16" s="1" t="s">
        <v>35</v>
      </c>
      <c r="D16" s="1" t="s">
        <v>57</v>
      </c>
      <c r="E16" s="26" t="s">
        <v>1109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0" t="s">
        <v>148</v>
      </c>
      <c r="AB16" s="10" t="s">
        <v>239</v>
      </c>
      <c r="AC16" s="10" t="s">
        <v>234</v>
      </c>
      <c r="AD16" s="10" t="s">
        <v>235</v>
      </c>
      <c r="AE16" s="10">
        <f>-INDEX(rngConcreteMaterialParameters,MATCH("Concrete.TwoLine.Eb1Red",INDEX(rngConcreteMaterialParameters,,1),0),2)</f>
        <v>-1.5E-3</v>
      </c>
      <c r="AF16" s="10">
        <f>-INDEX(rngConcreteMaterialParameters,MATCH("Concrete.R.SLS",INDEX(rngConcreteMaterialParameters,,1),0),2)</f>
        <v>-22</v>
      </c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 t="str">
        <f>IF(INDEX(rngLoadCombinations,16,1)="","",INDEX(rngLoadCombinations,16,1))</f>
        <v/>
      </c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" t="s">
        <v>58</v>
      </c>
      <c r="B17" s="1">
        <v>80</v>
      </c>
      <c r="C17" s="1" t="s">
        <v>48</v>
      </c>
      <c r="D17" s="1" t="s">
        <v>59</v>
      </c>
      <c r="E17" s="26" t="s">
        <v>1109</v>
      </c>
      <c r="F17" s="1"/>
      <c r="G17" s="1"/>
      <c r="H17" s="30" t="s">
        <v>1113</v>
      </c>
      <c r="I17" s="29"/>
      <c r="J17" s="29"/>
      <c r="K17" s="29"/>
      <c r="L17" s="29"/>
      <c r="M17" s="29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0" t="s">
        <v>148</v>
      </c>
      <c r="AB17" s="10" t="s">
        <v>239</v>
      </c>
      <c r="AC17" s="10" t="s">
        <v>234</v>
      </c>
      <c r="AD17" s="10" t="s">
        <v>236</v>
      </c>
      <c r="AE17" s="10">
        <v>0</v>
      </c>
      <c r="AF17" s="10">
        <v>0</v>
      </c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 t="str">
        <f>IF(INDEX(rngLoadCombinations,17,1)="","",INDEX(rngLoadCombinations,17,1))</f>
        <v/>
      </c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" t="s">
        <v>60</v>
      </c>
      <c r="B18" s="1">
        <v>1</v>
      </c>
      <c r="C18" s="1" t="s">
        <v>48</v>
      </c>
      <c r="D18" s="1" t="s">
        <v>61</v>
      </c>
      <c r="E18" s="26" t="s">
        <v>1109</v>
      </c>
      <c r="F18" s="1"/>
      <c r="G18" s="1"/>
      <c r="H18" s="9" t="s">
        <v>30</v>
      </c>
      <c r="I18" s="9" t="s">
        <v>278</v>
      </c>
      <c r="J18" s="9" t="s">
        <v>279</v>
      </c>
      <c r="K18" s="9" t="s">
        <v>26</v>
      </c>
      <c r="L18" s="9" t="s">
        <v>27</v>
      </c>
      <c r="M18" s="9" t="s">
        <v>31</v>
      </c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0" t="s">
        <v>148</v>
      </c>
      <c r="AB18" s="10" t="s">
        <v>239</v>
      </c>
      <c r="AC18" s="10" t="s">
        <v>234</v>
      </c>
      <c r="AD18" s="10" t="s">
        <v>237</v>
      </c>
      <c r="AE18" s="10">
        <f>INDEX(rngConcreteMaterialParameters,MATCH("Concrete.TwoLine.Eb1Red",INDEX(rngConcreteMaterialParameters,,1),0),3)</f>
        <v>8.0000000000000007E-5</v>
      </c>
      <c r="AF18" s="10">
        <f>INDEX(rngConcreteMaterialParameters,MATCH("Concrete.R.SLS",INDEX(rngConcreteMaterialParameters,,1),0),3)</f>
        <v>1.8</v>
      </c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 t="str">
        <f>IF(INDEX(rngLoadCombinations,18,1)="","",INDEX(rngLoadCombinations,18,1))</f>
        <v/>
      </c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" t="s">
        <v>62</v>
      </c>
      <c r="B19" s="1" t="s">
        <v>63</v>
      </c>
      <c r="C19" s="1" t="s">
        <v>35</v>
      </c>
      <c r="D19" s="1" t="s">
        <v>64</v>
      </c>
      <c r="E19" s="26" t="s">
        <v>1109</v>
      </c>
      <c r="F19" s="1"/>
      <c r="G19" s="1"/>
      <c r="H19" s="1" t="s">
        <v>280</v>
      </c>
      <c r="I19" s="1">
        <v>350</v>
      </c>
      <c r="J19" s="1">
        <v>350</v>
      </c>
      <c r="K19" s="1" t="str">
        <f>INDEX(rngUnitSettings,MATCH("Stress",INDEX(rngUnitSettings,,1),0),2)</f>
        <v>MPa</v>
      </c>
      <c r="L19" s="1" t="s">
        <v>281</v>
      </c>
      <c r="M19" s="26" t="s">
        <v>1109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0" t="s">
        <v>148</v>
      </c>
      <c r="AB19" s="10" t="s">
        <v>239</v>
      </c>
      <c r="AC19" s="10" t="s">
        <v>234</v>
      </c>
      <c r="AD19" s="10" t="s">
        <v>237</v>
      </c>
      <c r="AE19" s="10">
        <f>INDEX(rngConcreteMaterialParameters,MATCH("Concrete.TwoThreeLine.Eb2",INDEX(rngConcreteMaterialParameters,,1),0),3)</f>
        <v>1.4999999999999999E-4</v>
      </c>
      <c r="AF19" s="10">
        <f>INDEX(rngConcreteMaterialParameters,MATCH("Concrete.R.SLS",INDEX(rngConcreteMaterialParameters,,1),0),3)</f>
        <v>1.8</v>
      </c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 t="str">
        <f>IF(INDEX(rngLoadCombinations,19,1)="","",INDEX(rngLoadCombinations,19,1))</f>
        <v/>
      </c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" t="s">
        <v>65</v>
      </c>
      <c r="B20" s="1">
        <v>1E-4</v>
      </c>
      <c r="C20" s="1" t="str">
        <f>INDEX(rngUnitSettings,MATCH("Force",INDEX(rngUnitSettings,,1),0),2)</f>
        <v>tf</v>
      </c>
      <c r="D20" s="1" t="s">
        <v>66</v>
      </c>
      <c r="E20" s="26" t="s">
        <v>1109</v>
      </c>
      <c r="F20" s="1"/>
      <c r="G20" s="1"/>
      <c r="H20" s="1" t="s">
        <v>282</v>
      </c>
      <c r="I20" s="1">
        <v>390</v>
      </c>
      <c r="J20" s="1">
        <v>390</v>
      </c>
      <c r="K20" s="1" t="str">
        <f>INDEX(rngUnitSettings,MATCH("Stress",INDEX(rngUnitSettings,,1),0),2)</f>
        <v>MPa</v>
      </c>
      <c r="L20" s="1" t="s">
        <v>283</v>
      </c>
      <c r="M20" s="26" t="s">
        <v>1109</v>
      </c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0" t="s">
        <v>148</v>
      </c>
      <c r="AB20" s="10" t="s">
        <v>239</v>
      </c>
      <c r="AC20" s="10" t="s">
        <v>238</v>
      </c>
      <c r="AD20" s="10" t="s">
        <v>235</v>
      </c>
      <c r="AE20" s="10">
        <f>-INDEX(rngConcreteMaterialParameters,MATCH("Concrete.TwoThreeLine.Eb2",INDEX(rngConcreteMaterialParameters,,1),0),2)</f>
        <v>-3.5000000000000001E-3</v>
      </c>
      <c r="AF20" s="10">
        <f>-INDEX(rngConcreteMaterialParameters,MATCH("Concrete.R.SLS",INDEX(rngConcreteMaterialParameters,,1),0),2)</f>
        <v>-22</v>
      </c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 t="str">
        <f>IF(INDEX(rngLoadCombinations,20,1)="","",INDEX(rngLoadCombinations,20,1))</f>
        <v/>
      </c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" t="s">
        <v>67</v>
      </c>
      <c r="B21" s="1">
        <v>1E-4</v>
      </c>
      <c r="C21" s="1" t="str">
        <f>INDEX(rngUnitSettings,MATCH("Moment",INDEX(rngUnitSettings,,1),0),2)</f>
        <v>tf*m</v>
      </c>
      <c r="D21" s="1" t="s">
        <v>68</v>
      </c>
      <c r="E21" s="26" t="s">
        <v>1109</v>
      </c>
      <c r="F21" s="1"/>
      <c r="G21" s="1"/>
      <c r="H21" s="1" t="s">
        <v>284</v>
      </c>
      <c r="I21" s="1">
        <v>200000</v>
      </c>
      <c r="J21" s="1">
        <v>200000</v>
      </c>
      <c r="K21" s="1" t="str">
        <f>INDEX(rngUnitSettings,MATCH("Stress",INDEX(rngUnitSettings,,1),0),2)</f>
        <v>MPa</v>
      </c>
      <c r="L21" s="1" t="s">
        <v>285</v>
      </c>
      <c r="M21" s="26" t="s">
        <v>1109</v>
      </c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0" t="s">
        <v>148</v>
      </c>
      <c r="AB21" s="10" t="s">
        <v>239</v>
      </c>
      <c r="AC21" s="10" t="s">
        <v>238</v>
      </c>
      <c r="AD21" s="10" t="s">
        <v>235</v>
      </c>
      <c r="AE21" s="10">
        <f>-INDEX(rngConcreteMaterialParameters,MATCH("Concrete.ThreeLine.Eb0",INDEX(rngConcreteMaterialParameters,,1),0),2)</f>
        <v>-2E-3</v>
      </c>
      <c r="AF21" s="10">
        <f>-INDEX(rngConcreteMaterialParameters,MATCH("Concrete.R.SLS",INDEX(rngConcreteMaterialParameters,,1),0),2)</f>
        <v>-22</v>
      </c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 t="str">
        <f>IF(INDEX(rngLoadCombinations,21,1)="","",INDEX(rngLoadCombinations,21,1))</f>
        <v/>
      </c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" t="s">
        <v>69</v>
      </c>
      <c r="B22" s="1">
        <v>1E-4</v>
      </c>
      <c r="C22" s="1" t="str">
        <f>INDEX(rngUnitSettings,MATCH("Moment",INDEX(rngUnitSettings,,1),0),2)</f>
        <v>tf*m</v>
      </c>
      <c r="D22" s="1" t="s">
        <v>70</v>
      </c>
      <c r="E22" s="26" t="s">
        <v>1109</v>
      </c>
      <c r="F22" s="1"/>
      <c r="G22" s="1"/>
      <c r="H22" s="1" t="s">
        <v>286</v>
      </c>
      <c r="I22" s="1">
        <v>2.5000000000000001E-2</v>
      </c>
      <c r="J22" s="1">
        <v>2.5000000000000001E-2</v>
      </c>
      <c r="K22" s="1" t="s">
        <v>35</v>
      </c>
      <c r="L22" s="1" t="s">
        <v>287</v>
      </c>
      <c r="M22" s="26" t="s">
        <v>1109</v>
      </c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0" t="s">
        <v>148</v>
      </c>
      <c r="AB22" s="10" t="s">
        <v>239</v>
      </c>
      <c r="AC22" s="10" t="s">
        <v>238</v>
      </c>
      <c r="AD22" s="10" t="s">
        <v>235</v>
      </c>
      <c r="AE22" s="10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F22" s="10">
        <f>-0.6*INDEX(rngConcreteMaterialParameters,MATCH("Concrete.R.SLS",INDEX(rngConcreteMaterialParameters,,1),0),2)</f>
        <v>-13.2</v>
      </c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" t="s">
        <v>71</v>
      </c>
      <c r="B23" s="1" t="s">
        <v>63</v>
      </c>
      <c r="C23" s="1" t="s">
        <v>35</v>
      </c>
      <c r="D23" s="1" t="s">
        <v>72</v>
      </c>
      <c r="E23" s="26" t="s">
        <v>1109</v>
      </c>
      <c r="F23" s="1"/>
      <c r="G23" s="1"/>
      <c r="H23" s="1" t="s">
        <v>288</v>
      </c>
      <c r="I23" s="1">
        <v>1.4999999999999999E-2</v>
      </c>
      <c r="J23" s="1">
        <v>1.4999999999999999E-2</v>
      </c>
      <c r="K23" s="1" t="s">
        <v>35</v>
      </c>
      <c r="L23" s="1" t="s">
        <v>289</v>
      </c>
      <c r="M23" s="26" t="s">
        <v>1109</v>
      </c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0" t="s">
        <v>148</v>
      </c>
      <c r="AB23" s="10" t="s">
        <v>239</v>
      </c>
      <c r="AC23" s="10" t="s">
        <v>238</v>
      </c>
      <c r="AD23" s="10" t="s">
        <v>236</v>
      </c>
      <c r="AE23" s="10">
        <v>0</v>
      </c>
      <c r="AF23" s="10">
        <v>0</v>
      </c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" t="s">
        <v>73</v>
      </c>
      <c r="B24" s="1">
        <v>1</v>
      </c>
      <c r="C24" s="1" t="s">
        <v>35</v>
      </c>
      <c r="D24" s="1" t="s">
        <v>74</v>
      </c>
      <c r="E24" s="26" t="s">
        <v>1109</v>
      </c>
      <c r="F24" s="1"/>
      <c r="G24" s="1"/>
      <c r="H24" s="1" t="s">
        <v>290</v>
      </c>
      <c r="I24" s="1" t="s">
        <v>291</v>
      </c>
      <c r="J24" s="11"/>
      <c r="K24" s="1" t="s">
        <v>35</v>
      </c>
      <c r="L24" s="1" t="s">
        <v>292</v>
      </c>
      <c r="M24" s="26" t="s">
        <v>1109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0" t="s">
        <v>148</v>
      </c>
      <c r="AB24" s="10" t="s">
        <v>239</v>
      </c>
      <c r="AC24" s="10" t="s">
        <v>238</v>
      </c>
      <c r="AD24" s="10" t="s">
        <v>237</v>
      </c>
      <c r="AE24" s="10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F24" s="10">
        <f>0.6*INDEX(rngConcreteMaterialParameters,MATCH("Concrete.R.SLS",INDEX(rngConcreteMaterialParameters,,1),0),3)</f>
        <v>1.08</v>
      </c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" t="s">
        <v>75</v>
      </c>
      <c r="B25" s="1">
        <v>3.125E-2</v>
      </c>
      <c r="C25" s="1" t="s">
        <v>35</v>
      </c>
      <c r="D25" s="1" t="s">
        <v>76</v>
      </c>
      <c r="E25" s="26" t="s">
        <v>1109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0" t="s">
        <v>148</v>
      </c>
      <c r="AB25" s="10" t="s">
        <v>239</v>
      </c>
      <c r="AC25" s="10" t="s">
        <v>238</v>
      </c>
      <c r="AD25" s="10" t="s">
        <v>237</v>
      </c>
      <c r="AE25" s="10">
        <f>INDEX(rngConcreteMaterialParameters,MATCH("Concrete.ThreeLine.Eb0",INDEX(rngConcreteMaterialParameters,,1),0),3)</f>
        <v>1E-4</v>
      </c>
      <c r="AF25" s="10">
        <f>INDEX(rngConcreteMaterialParameters,MATCH("Concrete.R.SLS",INDEX(rngConcreteMaterialParameters,,1),0),3)</f>
        <v>1.8</v>
      </c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" t="s">
        <v>77</v>
      </c>
      <c r="B26" s="1">
        <v>5.0000000000000001E-4</v>
      </c>
      <c r="C26" s="1" t="s">
        <v>35</v>
      </c>
      <c r="D26" s="1" t="s">
        <v>78</v>
      </c>
      <c r="E26" s="26" t="s">
        <v>1109</v>
      </c>
      <c r="F26" s="1"/>
      <c r="G26" s="1"/>
      <c r="H26" s="30" t="s">
        <v>1114</v>
      </c>
      <c r="I26" s="29"/>
      <c r="J26" s="29"/>
      <c r="K26" s="29"/>
      <c r="L26" s="29"/>
      <c r="M26" s="29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0" t="s">
        <v>148</v>
      </c>
      <c r="AB26" s="10" t="s">
        <v>239</v>
      </c>
      <c r="AC26" s="10" t="s">
        <v>238</v>
      </c>
      <c r="AD26" s="10" t="s">
        <v>237</v>
      </c>
      <c r="AE26" s="10">
        <f>INDEX(rngConcreteMaterialParameters,MATCH("Concrete.TwoThreeLine.Eb2",INDEX(rngConcreteMaterialParameters,,1),0),3)</f>
        <v>1.4999999999999999E-4</v>
      </c>
      <c r="AF26" s="10">
        <f>INDEX(rngConcreteMaterialParameters,MATCH("Concrete.R.SLS",INDEX(rngConcreteMaterialParameters,,1),0),3)</f>
        <v>1.8</v>
      </c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" t="s">
        <v>79</v>
      </c>
      <c r="B27" s="1">
        <v>1.0000000000000001E-5</v>
      </c>
      <c r="C27" s="1" t="str">
        <f>INDEX(rngUnitSettings,MATCH("Curvature",INDEX(rngUnitSettings,,1),0),2)</f>
        <v>1/mm</v>
      </c>
      <c r="D27" s="1" t="s">
        <v>80</v>
      </c>
      <c r="E27" s="26" t="s">
        <v>1109</v>
      </c>
      <c r="F27" s="1"/>
      <c r="G27" s="1"/>
      <c r="H27" s="9" t="s">
        <v>30</v>
      </c>
      <c r="I27" s="9" t="s">
        <v>278</v>
      </c>
      <c r="J27" s="9" t="s">
        <v>279</v>
      </c>
      <c r="K27" s="9" t="s">
        <v>26</v>
      </c>
      <c r="L27" s="9" t="s">
        <v>27</v>
      </c>
      <c r="M27" s="9" t="s">
        <v>31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0" t="s">
        <v>240</v>
      </c>
      <c r="AB27" s="10" t="s">
        <v>233</v>
      </c>
      <c r="AC27" s="10" t="s">
        <v>234</v>
      </c>
      <c r="AD27" s="10" t="s">
        <v>235</v>
      </c>
      <c r="AE27" s="10">
        <f>-INDEX(rngSteelMaterialParameters,MATCH("Steel.TwoLine.Es2",INDEX(rngSteelMaterialParameters,,1),0),2)</f>
        <v>-2.5000000000000001E-2</v>
      </c>
      <c r="AF27" s="10">
        <f>-INDEX(rngSteelMaterialParameters,MATCH("Steel.R.ULS",INDEX(rngSteelMaterialParameters,,1),0),2)</f>
        <v>-350</v>
      </c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" t="s">
        <v>81</v>
      </c>
      <c r="B28" s="1">
        <v>2</v>
      </c>
      <c r="C28" s="1" t="s">
        <v>48</v>
      </c>
      <c r="D28" s="1" t="s">
        <v>82</v>
      </c>
      <c r="E28" s="26" t="s">
        <v>1109</v>
      </c>
      <c r="F28" s="1"/>
      <c r="G28" s="1"/>
      <c r="H28" s="1" t="s">
        <v>293</v>
      </c>
      <c r="I28" s="1">
        <v>15.5</v>
      </c>
      <c r="J28" s="1">
        <v>1.1000000000000001</v>
      </c>
      <c r="K28" s="1" t="str">
        <f>INDEX(rngUnitSettings,MATCH("Stress",INDEX(rngUnitSettings,,1),0),2)</f>
        <v>MPa</v>
      </c>
      <c r="L28" s="1" t="s">
        <v>294</v>
      </c>
      <c r="M28" s="26" t="s">
        <v>1109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0" t="s">
        <v>240</v>
      </c>
      <c r="AB28" s="10" t="s">
        <v>233</v>
      </c>
      <c r="AC28" s="10" t="s">
        <v>234</v>
      </c>
      <c r="AD28" s="10" t="s">
        <v>235</v>
      </c>
      <c r="AE28" s="10">
        <f>-INDEX(rngSteelMaterialParameters,MATCH("Steel.R.ULS",INDEX(rngSteelMaterialParameters,,1),0),2)/INDEX(rngSteelMaterialParameters,MATCH("Steel.E",INDEX(rngSteelMaterialParameters,,1),0),2)</f>
        <v>-1.75E-3</v>
      </c>
      <c r="AF28" s="10">
        <f>-INDEX(rngSteelMaterialParameters,MATCH("Steel.R.ULS",INDEX(rngSteelMaterialParameters,,1),0),2)</f>
        <v>-350</v>
      </c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" t="s">
        <v>83</v>
      </c>
      <c r="B29" s="1">
        <v>9.9999999999999998E-13</v>
      </c>
      <c r="C29" s="1" t="s">
        <v>35</v>
      </c>
      <c r="D29" s="1" t="s">
        <v>84</v>
      </c>
      <c r="E29" s="26" t="s">
        <v>1109</v>
      </c>
      <c r="F29" s="1"/>
      <c r="G29" s="1"/>
      <c r="H29" s="1" t="s">
        <v>295</v>
      </c>
      <c r="I29" s="1">
        <v>22</v>
      </c>
      <c r="J29" s="1">
        <v>1.8</v>
      </c>
      <c r="K29" s="1" t="str">
        <f>INDEX(rngUnitSettings,MATCH("Stress",INDEX(rngUnitSettings,,1),0),2)</f>
        <v>MPa</v>
      </c>
      <c r="L29" s="1" t="s">
        <v>296</v>
      </c>
      <c r="M29" s="26" t="s">
        <v>1109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0" t="s">
        <v>240</v>
      </c>
      <c r="AB29" s="10" t="s">
        <v>233</v>
      </c>
      <c r="AC29" s="10" t="s">
        <v>234</v>
      </c>
      <c r="AD29" s="10" t="s">
        <v>236</v>
      </c>
      <c r="AE29" s="10">
        <v>0</v>
      </c>
      <c r="AF29" s="10">
        <v>0</v>
      </c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"/>
      <c r="B30" s="1"/>
      <c r="C30" s="1"/>
      <c r="D30" s="1"/>
      <c r="E30" s="1"/>
      <c r="F30" s="1"/>
      <c r="G30" s="1"/>
      <c r="H30" s="1" t="s">
        <v>297</v>
      </c>
      <c r="I30" s="1">
        <v>32500</v>
      </c>
      <c r="J30" s="1">
        <v>32500</v>
      </c>
      <c r="K30" s="1" t="str">
        <f>INDEX(rngUnitSettings,MATCH("Stress",INDEX(rngUnitSettings,,1),0),2)</f>
        <v>MPa</v>
      </c>
      <c r="L30" s="1" t="s">
        <v>298</v>
      </c>
      <c r="M30" s="26" t="s">
        <v>1109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0" t="s">
        <v>240</v>
      </c>
      <c r="AB30" s="10" t="s">
        <v>233</v>
      </c>
      <c r="AC30" s="10" t="s">
        <v>234</v>
      </c>
      <c r="AD30" s="10" t="s">
        <v>237</v>
      </c>
      <c r="AE30" s="10">
        <f>INDEX(rngSteelMaterialParameters,MATCH("Steel.R.ULS",INDEX(rngSteelMaterialParameters,,1),0),3)/INDEX(rngSteelMaterialParameters,MATCH("Steel.E",INDEX(rngSteelMaterialParameters,,1),0),3)</f>
        <v>1.75E-3</v>
      </c>
      <c r="AF30" s="10">
        <f>INDEX(rngSteelMaterialParameters,MATCH("Steel.R.ULS",INDEX(rngSteelMaterialParameters,,1),0),3)</f>
        <v>350</v>
      </c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7" t="s">
        <v>85</v>
      </c>
      <c r="B31" s="7"/>
      <c r="C31" s="7"/>
      <c r="D31" s="7"/>
      <c r="E31" s="7"/>
      <c r="F31" s="1"/>
      <c r="G31" s="1"/>
      <c r="H31" s="1" t="s">
        <v>299</v>
      </c>
      <c r="I31" s="1">
        <v>1.5E-3</v>
      </c>
      <c r="J31" s="1">
        <v>8.0000000000000007E-5</v>
      </c>
      <c r="K31" s="1" t="s">
        <v>35</v>
      </c>
      <c r="L31" s="1" t="s">
        <v>300</v>
      </c>
      <c r="M31" s="26" t="s">
        <v>1109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0" t="s">
        <v>240</v>
      </c>
      <c r="AB31" s="10" t="s">
        <v>233</v>
      </c>
      <c r="AC31" s="10" t="s">
        <v>234</v>
      </c>
      <c r="AD31" s="10" t="s">
        <v>237</v>
      </c>
      <c r="AE31" s="10">
        <f>INDEX(rngSteelMaterialParameters,MATCH("Steel.TwoLine.Es2",INDEX(rngSteelMaterialParameters,,1),0),3)</f>
        <v>2.5000000000000001E-2</v>
      </c>
      <c r="AF31" s="10">
        <f>INDEX(rngSteelMaterialParameters,MATCH("Steel.R.ULS",INDEX(rngSteelMaterialParameters,,1),0),3)</f>
        <v>350</v>
      </c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2" t="s">
        <v>86</v>
      </c>
      <c r="B32" s="12"/>
      <c r="C32" s="12" t="s">
        <v>35</v>
      </c>
      <c r="D32" s="12" t="s">
        <v>87</v>
      </c>
      <c r="E32" s="12"/>
      <c r="F32" s="1"/>
      <c r="G32" s="1"/>
      <c r="H32" s="1" t="s">
        <v>301</v>
      </c>
      <c r="I32" s="1">
        <v>2E-3</v>
      </c>
      <c r="J32" s="1">
        <v>1E-4</v>
      </c>
      <c r="K32" s="1" t="s">
        <v>35</v>
      </c>
      <c r="L32" s="1" t="s">
        <v>302</v>
      </c>
      <c r="M32" s="26" t="s">
        <v>1109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0" t="s">
        <v>240</v>
      </c>
      <c r="AB32" s="10" t="s">
        <v>233</v>
      </c>
      <c r="AC32" s="10" t="s">
        <v>238</v>
      </c>
      <c r="AD32" s="10" t="s">
        <v>235</v>
      </c>
      <c r="AE32" s="10">
        <f>-INDEX(rngSteelMaterialParameters,MATCH("Steel.ThreeLine.Es2",INDEX(rngSteelMaterialParameters,,1),0),2)</f>
        <v>-1.4999999999999999E-2</v>
      </c>
      <c r="AF32" s="10">
        <f>-1.1*INDEX(rngSteelMaterialParameters,MATCH("Steel.R.ULS",INDEX(rngSteelMaterialParameters,,1),0),2)</f>
        <v>-385.00000000000006</v>
      </c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" t="s">
        <v>88</v>
      </c>
      <c r="B33" s="1" t="s">
        <v>89</v>
      </c>
      <c r="C33" s="1" t="s">
        <v>35</v>
      </c>
      <c r="D33" s="1" t="s">
        <v>90</v>
      </c>
      <c r="E33" s="26" t="s">
        <v>1109</v>
      </c>
      <c r="F33" s="1"/>
      <c r="G33" s="1"/>
      <c r="H33" s="1" t="s">
        <v>303</v>
      </c>
      <c r="I33" s="1">
        <v>3.5000000000000001E-3</v>
      </c>
      <c r="J33" s="1">
        <v>1.4999999999999999E-4</v>
      </c>
      <c r="K33" s="1" t="s">
        <v>35</v>
      </c>
      <c r="L33" s="1" t="s">
        <v>304</v>
      </c>
      <c r="M33" s="26" t="s">
        <v>1109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0" t="s">
        <v>240</v>
      </c>
      <c r="AB33" s="10" t="s">
        <v>233</v>
      </c>
      <c r="AC33" s="10" t="s">
        <v>238</v>
      </c>
      <c r="AD33" s="10" t="s">
        <v>235</v>
      </c>
      <c r="AE33" s="10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F33" s="10">
        <f>-1.1*INDEX(rngSteelMaterialParameters,MATCH("Steel.R.ULS",INDEX(rngSteelMaterialParameters,,1),0),2)</f>
        <v>-385.00000000000006</v>
      </c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" t="s">
        <v>91</v>
      </c>
      <c r="B34" s="1" t="s">
        <v>92</v>
      </c>
      <c r="C34" s="1" t="s">
        <v>35</v>
      </c>
      <c r="D34" s="1" t="s">
        <v>93</v>
      </c>
      <c r="E34" s="26" t="s">
        <v>1109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0" t="s">
        <v>240</v>
      </c>
      <c r="AB34" s="10" t="s">
        <v>233</v>
      </c>
      <c r="AC34" s="10" t="s">
        <v>238</v>
      </c>
      <c r="AD34" s="10" t="s">
        <v>235</v>
      </c>
      <c r="AE34" s="10">
        <f>-(INDEX(rngSteelMaterialParameters,MATCH("Steel.R.ULS",INDEX(rngSteelMaterialParameters,,1),0),2)/INDEX(rngSteelMaterialParameters,MATCH("Steel.E",INDEX(rngSteelMaterialParameters,,1),0),2)+0.002)</f>
        <v>-3.7499999999999999E-3</v>
      </c>
      <c r="AF34" s="10">
        <f>-INDEX(rngSteelMaterialParameters,MATCH("Steel.R.ULS",INDEX(rngSteelMaterialParameters,,1),0),2)</f>
        <v>-350</v>
      </c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" t="s">
        <v>94</v>
      </c>
      <c r="B35" s="1" t="s">
        <v>95</v>
      </c>
      <c r="C35" s="1" t="s">
        <v>35</v>
      </c>
      <c r="D35" s="1" t="s">
        <v>96</v>
      </c>
      <c r="E35" s="26" t="s">
        <v>1109</v>
      </c>
      <c r="F35" s="1"/>
      <c r="G35" s="1"/>
      <c r="H35" s="30" t="s">
        <v>1115</v>
      </c>
      <c r="I35" s="29"/>
      <c r="J35" s="29"/>
      <c r="K35" s="29"/>
      <c r="L35" s="29"/>
      <c r="M35" s="29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0" t="s">
        <v>240</v>
      </c>
      <c r="AB35" s="10" t="s">
        <v>233</v>
      </c>
      <c r="AC35" s="10" t="s">
        <v>238</v>
      </c>
      <c r="AD35" s="10" t="s">
        <v>235</v>
      </c>
      <c r="AE35" s="10">
        <f>-(0.9*INDEX(rngSteelMaterialParameters,MATCH("Steel.R.ULS",INDEX(rngSteelMaterialParameters,,1),0),2)/INDEX(rngSteelMaterialParameters,MATCH("Steel.E",INDEX(rngSteelMaterialParameters,,1),0),2))</f>
        <v>-1.575E-3</v>
      </c>
      <c r="AF35" s="10">
        <f>-0.9*INDEX(rngSteelMaterialParameters,MATCH("Steel.R.ULS",INDEX(rngSteelMaterialParameters,,1),0),2)</f>
        <v>-315</v>
      </c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" t="s">
        <v>97</v>
      </c>
      <c r="B36" s="1">
        <v>64</v>
      </c>
      <c r="C36" s="1" t="s">
        <v>35</v>
      </c>
      <c r="D36" s="1" t="s">
        <v>98</v>
      </c>
      <c r="E36" s="26" t="s">
        <v>1109</v>
      </c>
      <c r="F36" s="1"/>
      <c r="G36" s="1"/>
      <c r="H36" s="9" t="s">
        <v>306</v>
      </c>
      <c r="I36" s="9" t="s">
        <v>228</v>
      </c>
      <c r="J36" s="9" t="s">
        <v>307</v>
      </c>
      <c r="K36" s="9" t="s">
        <v>308</v>
      </c>
      <c r="L36" s="9" t="s">
        <v>309</v>
      </c>
      <c r="M36" s="9" t="s">
        <v>310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0" t="s">
        <v>240</v>
      </c>
      <c r="AB36" s="10" t="s">
        <v>233</v>
      </c>
      <c r="AC36" s="10" t="s">
        <v>238</v>
      </c>
      <c r="AD36" s="10" t="s">
        <v>236</v>
      </c>
      <c r="AE36" s="10">
        <v>0</v>
      </c>
      <c r="AF36" s="10">
        <v>0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" t="s">
        <v>99</v>
      </c>
      <c r="B37" s="1">
        <v>60</v>
      </c>
      <c r="C37" s="1" t="s">
        <v>48</v>
      </c>
      <c r="D37" s="1" t="s">
        <v>100</v>
      </c>
      <c r="E37" s="26" t="s">
        <v>1109</v>
      </c>
      <c r="F37" s="1"/>
      <c r="G37" s="1"/>
      <c r="H37" s="1" t="s">
        <v>311</v>
      </c>
      <c r="I37" s="13" t="s">
        <v>233</v>
      </c>
      <c r="J37" s="1" t="s">
        <v>234</v>
      </c>
      <c r="K37" s="1" t="s">
        <v>312</v>
      </c>
      <c r="L37" s="1" t="s">
        <v>234</v>
      </c>
      <c r="M37" s="1" t="s">
        <v>313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0" t="s">
        <v>240</v>
      </c>
      <c r="AB37" s="10" t="s">
        <v>233</v>
      </c>
      <c r="AC37" s="10" t="s">
        <v>238</v>
      </c>
      <c r="AD37" s="10" t="s">
        <v>237</v>
      </c>
      <c r="AE37" s="10">
        <f>(0.9*INDEX(rngSteelMaterialParameters,MATCH("Steel.R.ULS",INDEX(rngSteelMaterialParameters,,1),0),3)/INDEX(rngSteelMaterialParameters,MATCH("Steel.E",INDEX(rngSteelMaterialParameters,,1),0),3))</f>
        <v>1.575E-3</v>
      </c>
      <c r="AF37" s="10">
        <f>0.9*INDEX(rngSteelMaterialParameters,MATCH("Steel.R.ULS",INDEX(rngSteelMaterialParameters,,1),0),3)</f>
        <v>315</v>
      </c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2" t="s">
        <v>101</v>
      </c>
      <c r="B38" s="12"/>
      <c r="C38" s="12" t="s">
        <v>35</v>
      </c>
      <c r="D38" s="12" t="s">
        <v>102</v>
      </c>
      <c r="E38" s="12"/>
      <c r="F38" s="1"/>
      <c r="G38" s="1"/>
      <c r="H38" s="1" t="s">
        <v>314</v>
      </c>
      <c r="I38" s="13" t="s">
        <v>239</v>
      </c>
      <c r="J38" s="1" t="s">
        <v>238</v>
      </c>
      <c r="K38" s="13" t="s">
        <v>315</v>
      </c>
      <c r="L38" s="1" t="s">
        <v>234</v>
      </c>
      <c r="M38" s="1" t="s">
        <v>316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0" t="s">
        <v>240</v>
      </c>
      <c r="AB38" s="10" t="s">
        <v>233</v>
      </c>
      <c r="AC38" s="10" t="s">
        <v>238</v>
      </c>
      <c r="AD38" s="10" t="s">
        <v>237</v>
      </c>
      <c r="AE38" s="10">
        <f>(INDEX(rngSteelMaterialParameters,MATCH("Steel.R.ULS",INDEX(rngSteelMaterialParameters,,1),0),3)/INDEX(rngSteelMaterialParameters,MATCH("Steel.E",INDEX(rngSteelMaterialParameters,,1),0),3)+0.002)</f>
        <v>3.7499999999999999E-3</v>
      </c>
      <c r="AF38" s="10">
        <f>INDEX(rngSteelMaterialParameters,MATCH("Steel.R.ULS",INDEX(rngSteelMaterialParameters,,1),0),3)</f>
        <v>350</v>
      </c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" t="s">
        <v>103</v>
      </c>
      <c r="B39" s="1">
        <v>1.0000000000000001E-5</v>
      </c>
      <c r="C39" s="1" t="s">
        <v>35</v>
      </c>
      <c r="D39" s="1" t="s">
        <v>104</v>
      </c>
      <c r="E39" s="26" t="s">
        <v>1109</v>
      </c>
      <c r="F39" s="1"/>
      <c r="G39" s="1"/>
      <c r="H39" s="1" t="s">
        <v>317</v>
      </c>
      <c r="I39" s="13" t="s">
        <v>239</v>
      </c>
      <c r="J39" s="1" t="s">
        <v>234</v>
      </c>
      <c r="K39" s="13" t="s">
        <v>312</v>
      </c>
      <c r="L39" s="1" t="s">
        <v>234</v>
      </c>
      <c r="M39" s="1" t="s">
        <v>318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0" t="s">
        <v>240</v>
      </c>
      <c r="AB39" s="10" t="s">
        <v>233</v>
      </c>
      <c r="AC39" s="10" t="s">
        <v>238</v>
      </c>
      <c r="AD39" s="10" t="s">
        <v>237</v>
      </c>
      <c r="AE39" s="10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F39" s="10">
        <f>1.1*INDEX(rngSteelMaterialParameters,MATCH("Steel.R.ULS",INDEX(rngSteelMaterialParameters,,1),0),3)</f>
        <v>385.00000000000006</v>
      </c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2" t="s">
        <v>105</v>
      </c>
      <c r="B40" s="12"/>
      <c r="C40" s="12" t="s">
        <v>35</v>
      </c>
      <c r="D40" s="12" t="s">
        <v>106</v>
      </c>
      <c r="E40" s="12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0" t="s">
        <v>240</v>
      </c>
      <c r="AB40" s="10" t="s">
        <v>233</v>
      </c>
      <c r="AC40" s="10" t="s">
        <v>238</v>
      </c>
      <c r="AD40" s="10" t="s">
        <v>237</v>
      </c>
      <c r="AE40" s="10">
        <f>INDEX(rngSteelMaterialParameters,MATCH("Steel.ThreeLine.Es2",INDEX(rngSteelMaterialParameters,,1),0),3)</f>
        <v>1.4999999999999999E-2</v>
      </c>
      <c r="AF40" s="10">
        <f>1.1*INDEX(rngSteelMaterialParameters,MATCH("Steel.R.ULS",INDEX(rngSteelMaterialParameters,,1),0),3)</f>
        <v>385.00000000000006</v>
      </c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" t="s">
        <v>107</v>
      </c>
      <c r="B41" s="1" t="s">
        <v>108</v>
      </c>
      <c r="C41" s="1" t="s">
        <v>35</v>
      </c>
      <c r="D41" s="1" t="s">
        <v>109</v>
      </c>
      <c r="E41" s="26" t="s">
        <v>1109</v>
      </c>
      <c r="F41" s="1"/>
      <c r="G41" s="1"/>
      <c r="H41" s="30" t="s">
        <v>1116</v>
      </c>
      <c r="I41" s="29"/>
      <c r="J41" s="29"/>
      <c r="K41" s="29"/>
      <c r="L41" s="29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0" t="s">
        <v>240</v>
      </c>
      <c r="AB41" s="10" t="s">
        <v>239</v>
      </c>
      <c r="AC41" s="10" t="s">
        <v>234</v>
      </c>
      <c r="AD41" s="10" t="s">
        <v>235</v>
      </c>
      <c r="AE41" s="10">
        <f>-INDEX(rngSteelMaterialParameters,MATCH("Steel.TwoLine.Es2",INDEX(rngSteelMaterialParameters,,1),0),2)</f>
        <v>-2.5000000000000001E-2</v>
      </c>
      <c r="AF41" s="10">
        <f>-INDEX(rngSteelMaterialParameters,MATCH("Steel.R.SLS",INDEX(rngSteelMaterialParameters,,1),0),2)</f>
        <v>-390</v>
      </c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" t="s">
        <v>110</v>
      </c>
      <c r="B42" s="1">
        <v>1</v>
      </c>
      <c r="C42" s="1" t="s">
        <v>35</v>
      </c>
      <c r="D42" s="1" t="s">
        <v>111</v>
      </c>
      <c r="E42" s="26" t="s">
        <v>1109</v>
      </c>
      <c r="F42" s="1"/>
      <c r="G42" s="1"/>
      <c r="H42" s="9" t="s">
        <v>30</v>
      </c>
      <c r="I42" s="9" t="s">
        <v>320</v>
      </c>
      <c r="J42" s="9" t="s">
        <v>321</v>
      </c>
      <c r="K42" s="9" t="s">
        <v>26</v>
      </c>
      <c r="L42" s="9" t="s">
        <v>27</v>
      </c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0" t="s">
        <v>240</v>
      </c>
      <c r="AB42" s="10" t="s">
        <v>239</v>
      </c>
      <c r="AC42" s="10" t="s">
        <v>234</v>
      </c>
      <c r="AD42" s="10" t="s">
        <v>235</v>
      </c>
      <c r="AE42" s="10">
        <f>-INDEX(rngSteelMaterialParameters,MATCH("Steel.R.SLS",INDEX(rngSteelMaterialParameters,,1),0),2)/INDEX(rngSteelMaterialParameters,MATCH("Steel.E",INDEX(rngSteelMaterialParameters,,1),0),2)</f>
        <v>-1.9499999999999999E-3</v>
      </c>
      <c r="AF42" s="10">
        <f>-INDEX(rngSteelMaterialParameters,MATCH("Steel.R.SLS",INDEX(rngSteelMaterialParameters,,1),0),2)</f>
        <v>-390</v>
      </c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" t="s">
        <v>112</v>
      </c>
      <c r="B43" s="1">
        <v>0.01</v>
      </c>
      <c r="C43" s="1" t="s">
        <v>35</v>
      </c>
      <c r="D43" s="1" t="s">
        <v>113</v>
      </c>
      <c r="E43" s="26" t="s">
        <v>1109</v>
      </c>
      <c r="F43" s="1"/>
      <c r="G43" s="1"/>
      <c r="H43" s="1" t="s">
        <v>322</v>
      </c>
      <c r="I43" s="1" t="s">
        <v>63</v>
      </c>
      <c r="J43" s="1" t="s">
        <v>63</v>
      </c>
      <c r="K43" s="1" t="s">
        <v>323</v>
      </c>
      <c r="L43" s="1" t="s">
        <v>324</v>
      </c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0" t="s">
        <v>240</v>
      </c>
      <c r="AB43" s="10" t="s">
        <v>239</v>
      </c>
      <c r="AC43" s="10" t="s">
        <v>234</v>
      </c>
      <c r="AD43" s="10" t="s">
        <v>236</v>
      </c>
      <c r="AE43" s="10">
        <v>0</v>
      </c>
      <c r="AF43" s="10">
        <v>0</v>
      </c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" t="s">
        <v>114</v>
      </c>
      <c r="B44" s="1">
        <v>0</v>
      </c>
      <c r="C44" s="1" t="s">
        <v>48</v>
      </c>
      <c r="D44" s="1" t="s">
        <v>115</v>
      </c>
      <c r="E44" s="26" t="s">
        <v>1109</v>
      </c>
      <c r="F44" s="1"/>
      <c r="G44" s="1"/>
      <c r="H44" s="1" t="s">
        <v>325</v>
      </c>
      <c r="I44" s="1" t="s">
        <v>326</v>
      </c>
      <c r="J44" s="1" t="s">
        <v>326</v>
      </c>
      <c r="K44" s="1" t="s">
        <v>35</v>
      </c>
      <c r="L44" s="1" t="s">
        <v>327</v>
      </c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0" t="s">
        <v>240</v>
      </c>
      <c r="AB44" s="10" t="s">
        <v>239</v>
      </c>
      <c r="AC44" s="10" t="s">
        <v>234</v>
      </c>
      <c r="AD44" s="10" t="s">
        <v>237</v>
      </c>
      <c r="AE44" s="10">
        <f>INDEX(rngSteelMaterialParameters,MATCH("Steel.R.SLS",INDEX(rngSteelMaterialParameters,,1),0),3)/INDEX(rngSteelMaterialParameters,MATCH("Steel.E",INDEX(rngSteelMaterialParameters,,1),0),3)</f>
        <v>1.9499999999999999E-3</v>
      </c>
      <c r="AF44" s="10">
        <f>INDEX(rngSteelMaterialParameters,MATCH("Steel.R.SLS",INDEX(rngSteelMaterialParameters,,1),0),3)</f>
        <v>390</v>
      </c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" t="s">
        <v>116</v>
      </c>
      <c r="B45" s="1">
        <v>1</v>
      </c>
      <c r="C45" s="1" t="s">
        <v>48</v>
      </c>
      <c r="D45" s="1" t="s">
        <v>117</v>
      </c>
      <c r="E45" s="26" t="s">
        <v>1109</v>
      </c>
      <c r="F45" s="1"/>
      <c r="G45" s="1"/>
      <c r="H45" s="1" t="s">
        <v>328</v>
      </c>
      <c r="I45" s="1">
        <v>60</v>
      </c>
      <c r="J45" s="1">
        <v>100</v>
      </c>
      <c r="K45" s="1" t="s">
        <v>45</v>
      </c>
      <c r="L45" s="1" t="s">
        <v>329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0" t="s">
        <v>240</v>
      </c>
      <c r="AB45" s="10" t="s">
        <v>239</v>
      </c>
      <c r="AC45" s="10" t="s">
        <v>234</v>
      </c>
      <c r="AD45" s="10" t="s">
        <v>237</v>
      </c>
      <c r="AE45" s="10">
        <f>INDEX(rngSteelMaterialParameters,MATCH("Steel.TwoLine.Es2",INDEX(rngSteelMaterialParameters,,1),0),3)</f>
        <v>2.5000000000000001E-2</v>
      </c>
      <c r="AF45" s="10">
        <f>INDEX(rngSteelMaterialParameters,MATCH("Steel.R.SLS",INDEX(rngSteelMaterialParameters,,1),0),3)</f>
        <v>390</v>
      </c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2" t="s">
        <v>118</v>
      </c>
      <c r="B46" s="12"/>
      <c r="C46" s="12" t="s">
        <v>35</v>
      </c>
      <c r="D46" s="12" t="s">
        <v>119</v>
      </c>
      <c r="E46" s="12"/>
      <c r="F46" s="1"/>
      <c r="G46" s="1"/>
      <c r="H46" s="1" t="s">
        <v>330</v>
      </c>
      <c r="I46" s="1" t="s">
        <v>63</v>
      </c>
      <c r="J46" s="1" t="s">
        <v>35</v>
      </c>
      <c r="K46" s="1" t="s">
        <v>323</v>
      </c>
      <c r="L46" s="1" t="s">
        <v>331</v>
      </c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0" t="s">
        <v>240</v>
      </c>
      <c r="AB46" s="10" t="s">
        <v>239</v>
      </c>
      <c r="AC46" s="10" t="s">
        <v>238</v>
      </c>
      <c r="AD46" s="10" t="s">
        <v>235</v>
      </c>
      <c r="AE46" s="10">
        <f>-INDEX(rngSteelMaterialParameters,MATCH("Steel.ThreeLine.Es2",INDEX(rngSteelMaterialParameters,,1),0),2)</f>
        <v>-1.4999999999999999E-2</v>
      </c>
      <c r="AF46" s="10">
        <f>-1.1*INDEX(rngSteelMaterialParameters,MATCH("Steel.R.SLS",INDEX(rngSteelMaterialParameters,,1),0),2)</f>
        <v>-429.00000000000006</v>
      </c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"/>
      <c r="B47" s="1"/>
      <c r="C47" s="1"/>
      <c r="D47" s="1"/>
      <c r="E47" s="1"/>
      <c r="F47" s="1"/>
      <c r="G47" s="1"/>
      <c r="H47" s="1" t="s">
        <v>332</v>
      </c>
      <c r="I47" s="1">
        <v>1.35</v>
      </c>
      <c r="J47" s="1">
        <v>1.75</v>
      </c>
      <c r="K47" s="1" t="s">
        <v>333</v>
      </c>
      <c r="L47" s="1" t="s">
        <v>334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0" t="s">
        <v>240</v>
      </c>
      <c r="AB47" s="10" t="s">
        <v>239</v>
      </c>
      <c r="AC47" s="10" t="s">
        <v>238</v>
      </c>
      <c r="AD47" s="10" t="s">
        <v>235</v>
      </c>
      <c r="AE47" s="10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F47" s="10">
        <f>-1.1*INDEX(rngSteelMaterialParameters,MATCH("Steel.R.SLS",INDEX(rngSteelMaterialParameters,,1),0),2)</f>
        <v>-429.00000000000006</v>
      </c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7" t="s">
        <v>120</v>
      </c>
      <c r="B48" s="7"/>
      <c r="C48" s="7"/>
      <c r="D48" s="7"/>
      <c r="E48" s="7"/>
      <c r="F48" s="1"/>
      <c r="G48" s="1"/>
      <c r="H48" s="1" t="s">
        <v>335</v>
      </c>
      <c r="I48" s="1" t="s">
        <v>35</v>
      </c>
      <c r="J48" s="1">
        <v>0.85</v>
      </c>
      <c r="K48" s="1" t="s">
        <v>333</v>
      </c>
      <c r="L48" s="1" t="s">
        <v>336</v>
      </c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0" t="s">
        <v>240</v>
      </c>
      <c r="AB48" s="10" t="s">
        <v>239</v>
      </c>
      <c r="AC48" s="10" t="s">
        <v>238</v>
      </c>
      <c r="AD48" s="10" t="s">
        <v>235</v>
      </c>
      <c r="AE48" s="10">
        <f>-(INDEX(rngSteelMaterialParameters,MATCH("Steel.R.SLS",INDEX(rngSteelMaterialParameters,,1),0),2)/INDEX(rngSteelMaterialParameters,MATCH("Steel.E",INDEX(rngSteelMaterialParameters,,1),0),2)+0.002)</f>
        <v>-3.9500000000000004E-3</v>
      </c>
      <c r="AF48" s="10">
        <f>-INDEX(rngSteelMaterialParameters,MATCH("Steel.R.SLS",INDEX(rngSteelMaterialParameters,,1),0),2)</f>
        <v>-390</v>
      </c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" t="s">
        <v>121</v>
      </c>
      <c r="B49" s="1" t="s">
        <v>63</v>
      </c>
      <c r="C49" s="1" t="s">
        <v>35</v>
      </c>
      <c r="D49" s="1" t="s">
        <v>122</v>
      </c>
      <c r="E49" s="26" t="s">
        <v>1109</v>
      </c>
      <c r="F49" s="1"/>
      <c r="G49" s="1"/>
      <c r="H49" s="1" t="s">
        <v>337</v>
      </c>
      <c r="I49" s="1">
        <v>25</v>
      </c>
      <c r="J49" s="1">
        <v>25</v>
      </c>
      <c r="K49" s="1" t="s">
        <v>45</v>
      </c>
      <c r="L49" s="1" t="s">
        <v>338</v>
      </c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0" t="s">
        <v>240</v>
      </c>
      <c r="AB49" s="10" t="s">
        <v>239</v>
      </c>
      <c r="AC49" s="10" t="s">
        <v>238</v>
      </c>
      <c r="AD49" s="10" t="s">
        <v>235</v>
      </c>
      <c r="AE49" s="10">
        <f>-(0.9*INDEX(rngSteelMaterialParameters,MATCH("Steel.R.SLS",INDEX(rngSteelMaterialParameters,,1),0),2)/INDEX(rngSteelMaterialParameters,MATCH("Steel.E",INDEX(rngSteelMaterialParameters,,1),0),2))</f>
        <v>-1.755E-3</v>
      </c>
      <c r="AF49" s="10">
        <f>-0.9*INDEX(rngSteelMaterialParameters,MATCH("Steel.R.SLS",INDEX(rngSteelMaterialParameters,,1),0),2)</f>
        <v>-351</v>
      </c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" t="s">
        <v>123</v>
      </c>
      <c r="B50" s="1">
        <v>0.3</v>
      </c>
      <c r="C50" s="1" t="str">
        <f>INDEX(rngUnitSettings,MATCH("Length",INDEX(rngUnitSettings,,1),0),2)</f>
        <v>mm</v>
      </c>
      <c r="D50" s="1" t="s">
        <v>124</v>
      </c>
      <c r="E50" s="26" t="s">
        <v>1109</v>
      </c>
      <c r="F50" s="1"/>
      <c r="G50" s="1"/>
      <c r="H50" s="1" t="s">
        <v>339</v>
      </c>
      <c r="I50" s="1">
        <v>15</v>
      </c>
      <c r="J50" s="1">
        <v>15</v>
      </c>
      <c r="K50" s="1" t="s">
        <v>45</v>
      </c>
      <c r="L50" s="1" t="s">
        <v>340</v>
      </c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0" t="s">
        <v>240</v>
      </c>
      <c r="AB50" s="10" t="s">
        <v>239</v>
      </c>
      <c r="AC50" s="10" t="s">
        <v>238</v>
      </c>
      <c r="AD50" s="10" t="s">
        <v>236</v>
      </c>
      <c r="AE50" s="10">
        <v>0</v>
      </c>
      <c r="AF50" s="10">
        <v>0</v>
      </c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" t="s">
        <v>125</v>
      </c>
      <c r="B51" s="1" t="s">
        <v>126</v>
      </c>
      <c r="C51" s="1" t="s">
        <v>35</v>
      </c>
      <c r="D51" s="1" t="s">
        <v>127</v>
      </c>
      <c r="E51" s="26" t="s">
        <v>1109</v>
      </c>
      <c r="F51" s="1"/>
      <c r="G51" s="1"/>
      <c r="H51" s="1" t="s">
        <v>341</v>
      </c>
      <c r="I51" s="1" t="s">
        <v>35</v>
      </c>
      <c r="J51" s="1" t="s">
        <v>342</v>
      </c>
      <c r="K51" s="1" t="s">
        <v>35</v>
      </c>
      <c r="L51" s="1" t="s">
        <v>343</v>
      </c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0" t="s">
        <v>240</v>
      </c>
      <c r="AB51" s="10" t="s">
        <v>239</v>
      </c>
      <c r="AC51" s="10" t="s">
        <v>238</v>
      </c>
      <c r="AD51" s="10" t="s">
        <v>237</v>
      </c>
      <c r="AE51" s="10">
        <f>(0.9*INDEX(rngSteelMaterialParameters,MATCH("Steel.R.SLS",INDEX(rngSteelMaterialParameters,,1),0),3)/INDEX(rngSteelMaterialParameters,MATCH("Steel.E",INDEX(rngSteelMaterialParameters,,1),0),3))</f>
        <v>1.755E-3</v>
      </c>
      <c r="AF51" s="10">
        <f>0.9*INDEX(rngSteelMaterialParameters,MATCH("Steel.R.SLS",INDEX(rngSteelMaterialParameters,,1),0),3)</f>
        <v>351</v>
      </c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" t="s">
        <v>128</v>
      </c>
      <c r="B52" s="1" t="s">
        <v>129</v>
      </c>
      <c r="C52" s="1" t="s">
        <v>35</v>
      </c>
      <c r="D52" s="1" t="s">
        <v>130</v>
      </c>
      <c r="E52" s="26" t="s">
        <v>1109</v>
      </c>
      <c r="F52" s="1"/>
      <c r="G52" s="1"/>
      <c r="H52" s="1" t="s">
        <v>344</v>
      </c>
      <c r="I52" s="1" t="s">
        <v>35</v>
      </c>
      <c r="J52" s="1" t="s">
        <v>345</v>
      </c>
      <c r="K52" s="1" t="s">
        <v>35</v>
      </c>
      <c r="L52" s="1" t="s">
        <v>346</v>
      </c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0" t="s">
        <v>240</v>
      </c>
      <c r="AB52" s="10" t="s">
        <v>239</v>
      </c>
      <c r="AC52" s="10" t="s">
        <v>238</v>
      </c>
      <c r="AD52" s="10" t="s">
        <v>237</v>
      </c>
      <c r="AE52" s="10">
        <f>(INDEX(rngSteelMaterialParameters,MATCH("Steel.R.SLS",INDEX(rngSteelMaterialParameters,,1),0),3)/INDEX(rngSteelMaterialParameters,MATCH("Steel.E",INDEX(rngSteelMaterialParameters,,1),0),3)+0.002)</f>
        <v>3.9500000000000004E-3</v>
      </c>
      <c r="AF52" s="10">
        <f>INDEX(rngSteelMaterialParameters,MATCH("Steel.R.SLS",INDEX(rngSteelMaterialParameters,,1),0),3)</f>
        <v>390</v>
      </c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"/>
      <c r="B53" s="1"/>
      <c r="C53" s="1"/>
      <c r="D53" s="1"/>
      <c r="E53" s="1"/>
      <c r="F53" s="1"/>
      <c r="G53" s="1"/>
      <c r="H53" s="1" t="s">
        <v>347</v>
      </c>
      <c r="I53" s="14" t="s">
        <v>348</v>
      </c>
      <c r="J53" s="14" t="s">
        <v>348</v>
      </c>
      <c r="K53" s="1" t="s">
        <v>215</v>
      </c>
      <c r="L53" s="1" t="s">
        <v>349</v>
      </c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0" t="s">
        <v>240</v>
      </c>
      <c r="AB53" s="10" t="s">
        <v>239</v>
      </c>
      <c r="AC53" s="10" t="s">
        <v>238</v>
      </c>
      <c r="AD53" s="10" t="s">
        <v>237</v>
      </c>
      <c r="AE53" s="10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F53" s="10">
        <f>1.1*INDEX(rngSteelMaterialParameters,MATCH("Steel.R.SLS",INDEX(rngSteelMaterialParameters,,1),0),3)</f>
        <v>429.00000000000006</v>
      </c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7" t="s">
        <v>131</v>
      </c>
      <c r="B54" s="7"/>
      <c r="C54" s="7"/>
      <c r="D54" s="7"/>
      <c r="E54" s="7"/>
      <c r="F54" s="1"/>
      <c r="G54" s="1"/>
      <c r="H54" s="1" t="s">
        <v>350</v>
      </c>
      <c r="I54" s="14" t="s">
        <v>35</v>
      </c>
      <c r="J54" s="14" t="s">
        <v>351</v>
      </c>
      <c r="K54" s="1" t="s">
        <v>215</v>
      </c>
      <c r="L54" s="1" t="s">
        <v>352</v>
      </c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0" t="s">
        <v>240</v>
      </c>
      <c r="AB54" s="10" t="s">
        <v>239</v>
      </c>
      <c r="AC54" s="10" t="s">
        <v>238</v>
      </c>
      <c r="AD54" s="10" t="s">
        <v>237</v>
      </c>
      <c r="AE54" s="10">
        <f>INDEX(rngSteelMaterialParameters,MATCH("Steel.ThreeLine.Es2",INDEX(rngSteelMaterialParameters,,1),0),3)</f>
        <v>1.4999999999999999E-2</v>
      </c>
      <c r="AF54" s="10">
        <f>1.1*INDEX(rngSteelMaterialParameters,MATCH("Steel.R.SLS",INDEX(rngSteelMaterialParameters,,1),0),3)</f>
        <v>429.00000000000006</v>
      </c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" t="s">
        <v>132</v>
      </c>
      <c r="B55" s="1" t="s">
        <v>133</v>
      </c>
      <c r="C55" s="1" t="s">
        <v>35</v>
      </c>
      <c r="D55" s="1" t="s">
        <v>134</v>
      </c>
      <c r="E55" s="26" t="s">
        <v>1109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" t="s">
        <v>135</v>
      </c>
      <c r="B56" s="1" t="s">
        <v>63</v>
      </c>
      <c r="C56" s="1" t="s">
        <v>35</v>
      </c>
      <c r="D56" s="1" t="s">
        <v>136</v>
      </c>
      <c r="E56" s="26" t="s">
        <v>1109</v>
      </c>
      <c r="F56" s="1"/>
      <c r="G56" s="1"/>
      <c r="H56" s="28" t="s">
        <v>353</v>
      </c>
      <c r="I56" s="29"/>
      <c r="J56" s="29"/>
      <c r="K56" s="29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" t="s">
        <v>137</v>
      </c>
      <c r="B57" s="1" t="s">
        <v>63</v>
      </c>
      <c r="C57" s="1" t="s">
        <v>35</v>
      </c>
      <c r="D57" s="1" t="s">
        <v>138</v>
      </c>
      <c r="E57" s="26" t="s">
        <v>1109</v>
      </c>
      <c r="F57" s="1"/>
      <c r="G57" s="1"/>
      <c r="H57" s="9" t="s">
        <v>30</v>
      </c>
      <c r="I57" s="9" t="s">
        <v>25</v>
      </c>
      <c r="J57" s="9" t="s">
        <v>26</v>
      </c>
      <c r="K57" s="9" t="s">
        <v>27</v>
      </c>
      <c r="L57" s="9" t="s">
        <v>31</v>
      </c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" t="s">
        <v>139</v>
      </c>
      <c r="B58" s="1" t="s">
        <v>63</v>
      </c>
      <c r="C58" s="1" t="s">
        <v>35</v>
      </c>
      <c r="D58" s="1" t="s">
        <v>140</v>
      </c>
      <c r="E58" s="26" t="s">
        <v>1109</v>
      </c>
      <c r="F58" s="1"/>
      <c r="G58" s="1"/>
      <c r="H58" s="1" t="s">
        <v>354</v>
      </c>
      <c r="I58" s="1">
        <v>300</v>
      </c>
      <c r="J58" s="1" t="str">
        <f>INDEX(rngUnitSettings,MATCH("Length",INDEX(rngUnitSettings,,1),0),2)</f>
        <v>mm</v>
      </c>
      <c r="K58" s="1" t="s">
        <v>355</v>
      </c>
      <c r="L58" s="26" t="s">
        <v>1109</v>
      </c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" t="s">
        <v>141</v>
      </c>
      <c r="B59" s="1" t="s">
        <v>142</v>
      </c>
      <c r="C59" s="1" t="s">
        <v>35</v>
      </c>
      <c r="D59" s="1" t="s">
        <v>143</v>
      </c>
      <c r="E59" s="26" t="s">
        <v>1109</v>
      </c>
      <c r="F59" s="1"/>
      <c r="G59" s="1"/>
      <c r="H59" s="1" t="s">
        <v>356</v>
      </c>
      <c r="I59" s="1">
        <v>40</v>
      </c>
      <c r="J59" s="1" t="str">
        <f>INDEX(rngUnitSettings,MATCH("Length",INDEX(rngUnitSettings,,1),0),2)</f>
        <v>mm</v>
      </c>
      <c r="K59" s="1" t="s">
        <v>357</v>
      </c>
      <c r="L59" s="26" t="s">
        <v>1109</v>
      </c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" t="s">
        <v>144</v>
      </c>
      <c r="B60" s="1" t="s">
        <v>145</v>
      </c>
      <c r="C60" s="1" t="s">
        <v>35</v>
      </c>
      <c r="D60" s="1" t="s">
        <v>146</v>
      </c>
      <c r="E60" s="26" t="s">
        <v>1109</v>
      </c>
      <c r="F60" s="1"/>
      <c r="G60" s="1"/>
      <c r="H60" s="1" t="s">
        <v>358</v>
      </c>
      <c r="I60" s="1">
        <v>8</v>
      </c>
      <c r="J60" s="1" t="s">
        <v>48</v>
      </c>
      <c r="K60" s="1" t="s">
        <v>359</v>
      </c>
      <c r="L60" s="26" t="s">
        <v>1109</v>
      </c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" t="s">
        <v>147</v>
      </c>
      <c r="B61" s="1" t="s">
        <v>148</v>
      </c>
      <c r="C61" s="1" t="s">
        <v>35</v>
      </c>
      <c r="D61" s="1" t="s">
        <v>149</v>
      </c>
      <c r="E61" s="26" t="s">
        <v>1109</v>
      </c>
      <c r="F61" s="1"/>
      <c r="G61" s="1"/>
      <c r="H61" s="1" t="s">
        <v>360</v>
      </c>
      <c r="I61" s="1">
        <v>20</v>
      </c>
      <c r="J61" s="1" t="str">
        <f>INDEX(rngUnitSettings,MATCH("Length",INDEX(rngUnitSettings,,1),0),2)</f>
        <v>mm</v>
      </c>
      <c r="K61" s="1" t="s">
        <v>361</v>
      </c>
      <c r="L61" s="26" t="s">
        <v>1109</v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" t="s">
        <v>150</v>
      </c>
      <c r="B62" s="1" t="s">
        <v>151</v>
      </c>
      <c r="C62" s="1" t="s">
        <v>35</v>
      </c>
      <c r="D62" s="1" t="s">
        <v>152</v>
      </c>
      <c r="E62" s="26" t="s">
        <v>1109</v>
      </c>
      <c r="F62" s="1"/>
      <c r="G62" s="1"/>
      <c r="H62" s="1" t="s">
        <v>362</v>
      </c>
      <c r="I62" s="1"/>
      <c r="J62" s="1" t="s">
        <v>35</v>
      </c>
      <c r="K62" s="1" t="s">
        <v>363</v>
      </c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" t="s">
        <v>153</v>
      </c>
      <c r="B63" s="1" t="s">
        <v>154</v>
      </c>
      <c r="C63" s="1" t="s">
        <v>35</v>
      </c>
      <c r="D63" s="1" t="s">
        <v>155</v>
      </c>
      <c r="E63" s="26" t="s">
        <v>1109</v>
      </c>
      <c r="F63" s="1"/>
      <c r="G63" s="1"/>
      <c r="H63" s="1" t="s">
        <v>364</v>
      </c>
      <c r="I63" s="1"/>
      <c r="J63" s="1" t="str">
        <f>INDEX(rngUnitSettings,MATCH("Length",INDEX(rngUnitSettings,,1),0),2)</f>
        <v>mm</v>
      </c>
      <c r="K63" s="1" t="s">
        <v>365</v>
      </c>
      <c r="L63" s="26" t="s">
        <v>1109</v>
      </c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" t="s">
        <v>156</v>
      </c>
      <c r="B64" s="1" t="s">
        <v>157</v>
      </c>
      <c r="C64" s="1" t="s">
        <v>35</v>
      </c>
      <c r="D64" s="1" t="s">
        <v>158</v>
      </c>
      <c r="E64" s="26" t="s">
        <v>1109</v>
      </c>
      <c r="F64" s="1"/>
      <c r="G64" s="1"/>
      <c r="H64" s="1" t="s">
        <v>366</v>
      </c>
      <c r="I64" s="1"/>
      <c r="J64" s="1" t="str">
        <f>INDEX(rngUnitSettings,MATCH("Length",INDEX(rngUnitSettings,,1),0),2)</f>
        <v>mm</v>
      </c>
      <c r="K64" s="1" t="s">
        <v>367</v>
      </c>
      <c r="L64" s="26" t="s">
        <v>1109</v>
      </c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" t="s">
        <v>159</v>
      </c>
      <c r="B65" s="1" t="s">
        <v>160</v>
      </c>
      <c r="C65" s="1" t="s">
        <v>35</v>
      </c>
      <c r="D65" s="1" t="s">
        <v>161</v>
      </c>
      <c r="E65" s="26" t="s">
        <v>1109</v>
      </c>
      <c r="F65" s="1"/>
      <c r="G65" s="1"/>
      <c r="H65" s="1" t="s">
        <v>368</v>
      </c>
      <c r="I65" s="1" t="s">
        <v>369</v>
      </c>
      <c r="J65" s="1" t="s">
        <v>35</v>
      </c>
      <c r="K65" s="1" t="s">
        <v>370</v>
      </c>
      <c r="L65" s="26" t="s">
        <v>1109</v>
      </c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" t="s">
        <v>162</v>
      </c>
      <c r="B66" s="1" t="s">
        <v>163</v>
      </c>
      <c r="C66" s="1" t="s">
        <v>35</v>
      </c>
      <c r="D66" s="1" t="s">
        <v>164</v>
      </c>
      <c r="E66" s="26" t="s">
        <v>1109</v>
      </c>
      <c r="F66" s="1"/>
      <c r="G66" s="1"/>
      <c r="H66" s="1" t="s">
        <v>371</v>
      </c>
      <c r="I66" s="1" t="s">
        <v>369</v>
      </c>
      <c r="J66" s="1" t="s">
        <v>35</v>
      </c>
      <c r="K66" s="1" t="s">
        <v>372</v>
      </c>
      <c r="L66" s="26" t="s">
        <v>1109</v>
      </c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" t="s">
        <v>165</v>
      </c>
      <c r="B67" s="1">
        <v>9</v>
      </c>
      <c r="C67" s="1" t="s">
        <v>166</v>
      </c>
      <c r="D67" s="1" t="s">
        <v>167</v>
      </c>
      <c r="E67" s="26" t="s">
        <v>1109</v>
      </c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" t="s">
        <v>168</v>
      </c>
      <c r="B68" s="1">
        <v>5</v>
      </c>
      <c r="C68" s="1" t="s">
        <v>166</v>
      </c>
      <c r="D68" s="1" t="s">
        <v>169</v>
      </c>
      <c r="E68" s="26" t="s">
        <v>1109</v>
      </c>
      <c r="F68" s="1"/>
      <c r="G68" s="1"/>
      <c r="H68" s="28" t="s">
        <v>374</v>
      </c>
      <c r="I68" s="29"/>
      <c r="J68" s="29"/>
      <c r="K68" s="29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" t="s">
        <v>170</v>
      </c>
      <c r="B69" s="1">
        <v>1</v>
      </c>
      <c r="C69" s="1" t="s">
        <v>166</v>
      </c>
      <c r="D69" s="1" t="s">
        <v>171</v>
      </c>
      <c r="E69" s="26" t="s">
        <v>1109</v>
      </c>
      <c r="F69" s="1"/>
      <c r="G69" s="1"/>
      <c r="H69" s="9" t="s">
        <v>30</v>
      </c>
      <c r="I69" s="9" t="s">
        <v>25</v>
      </c>
      <c r="J69" s="9" t="s">
        <v>26</v>
      </c>
      <c r="K69" s="9" t="s">
        <v>27</v>
      </c>
      <c r="L69" s="9" t="s">
        <v>31</v>
      </c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" t="s">
        <v>172</v>
      </c>
      <c r="B70" s="1">
        <v>6</v>
      </c>
      <c r="C70" s="1" t="s">
        <v>166</v>
      </c>
      <c r="D70" s="1" t="s">
        <v>173</v>
      </c>
      <c r="E70" s="26" t="s">
        <v>1109</v>
      </c>
      <c r="F70" s="1"/>
      <c r="G70" s="1"/>
      <c r="H70" s="1" t="s">
        <v>375</v>
      </c>
      <c r="I70" s="1">
        <v>300</v>
      </c>
      <c r="J70" s="1" t="str">
        <f t="shared" ref="J70:J75" si="0">INDEX(rngUnitSettings,MATCH("Length",INDEX(rngUnitSettings,,1),0),2)</f>
        <v>mm</v>
      </c>
      <c r="K70" s="1" t="s">
        <v>376</v>
      </c>
      <c r="L70" s="26" t="s">
        <v>1109</v>
      </c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" t="s">
        <v>174</v>
      </c>
      <c r="B71" s="1">
        <v>8</v>
      </c>
      <c r="C71" s="1" t="s">
        <v>166</v>
      </c>
      <c r="D71" s="1" t="s">
        <v>175</v>
      </c>
      <c r="E71" s="26" t="s">
        <v>1109</v>
      </c>
      <c r="F71" s="1"/>
      <c r="G71" s="1"/>
      <c r="H71" s="1" t="s">
        <v>377</v>
      </c>
      <c r="I71" s="1">
        <v>200</v>
      </c>
      <c r="J71" s="1" t="str">
        <f t="shared" si="0"/>
        <v>mm</v>
      </c>
      <c r="K71" s="1" t="s">
        <v>378</v>
      </c>
      <c r="L71" s="26" t="s">
        <v>1109</v>
      </c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"/>
      <c r="B72" s="1"/>
      <c r="C72" s="1"/>
      <c r="D72" s="1"/>
      <c r="E72" s="1"/>
      <c r="F72" s="1"/>
      <c r="G72" s="1"/>
      <c r="H72" s="1" t="s">
        <v>379</v>
      </c>
      <c r="I72" s="1">
        <v>0</v>
      </c>
      <c r="J72" s="1" t="str">
        <f t="shared" si="0"/>
        <v>mm</v>
      </c>
      <c r="K72" s="1" t="s">
        <v>380</v>
      </c>
      <c r="L72" s="26" t="s">
        <v>1109</v>
      </c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7" t="s">
        <v>176</v>
      </c>
      <c r="B73" s="7"/>
      <c r="C73" s="7"/>
      <c r="D73" s="7"/>
      <c r="E73" s="7"/>
      <c r="F73" s="1"/>
      <c r="G73" s="1"/>
      <c r="H73" s="1" t="s">
        <v>381</v>
      </c>
      <c r="I73" s="1">
        <v>0</v>
      </c>
      <c r="J73" s="1" t="str">
        <f t="shared" si="0"/>
        <v>mm</v>
      </c>
      <c r="K73" s="1" t="s">
        <v>382</v>
      </c>
      <c r="L73" s="26" t="s">
        <v>1109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" t="s">
        <v>177</v>
      </c>
      <c r="B74" s="1" t="s">
        <v>148</v>
      </c>
      <c r="C74" s="1" t="s">
        <v>35</v>
      </c>
      <c r="D74" s="1" t="s">
        <v>178</v>
      </c>
      <c r="E74" s="26" t="s">
        <v>1109</v>
      </c>
      <c r="F74" s="1"/>
      <c r="G74" s="1"/>
      <c r="H74" s="1" t="s">
        <v>383</v>
      </c>
      <c r="I74" s="1">
        <v>0</v>
      </c>
      <c r="J74" s="1" t="str">
        <f t="shared" si="0"/>
        <v>mm</v>
      </c>
      <c r="K74" s="1" t="s">
        <v>384</v>
      </c>
      <c r="L74" s="26" t="s">
        <v>1109</v>
      </c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" t="s">
        <v>179</v>
      </c>
      <c r="B75" s="1" t="s">
        <v>151</v>
      </c>
      <c r="C75" s="1" t="s">
        <v>35</v>
      </c>
      <c r="D75" s="1" t="s">
        <v>180</v>
      </c>
      <c r="E75" s="26" t="s">
        <v>1109</v>
      </c>
      <c r="F75" s="1"/>
      <c r="G75" s="1"/>
      <c r="H75" s="1" t="s">
        <v>385</v>
      </c>
      <c r="I75" s="1">
        <v>0</v>
      </c>
      <c r="J75" s="1" t="str">
        <f t="shared" si="0"/>
        <v>mm</v>
      </c>
      <c r="K75" s="1" t="s">
        <v>386</v>
      </c>
      <c r="L75" s="26" t="s">
        <v>1109</v>
      </c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" t="s">
        <v>181</v>
      </c>
      <c r="B76" s="1">
        <v>9.9999999999999995E-7</v>
      </c>
      <c r="C76" s="1" t="str">
        <f>INDEX(rngUnitSettings,MATCH("Area",INDEX(rngUnitSettings,,1),0),2)</f>
        <v>mm2</v>
      </c>
      <c r="D76" s="1" t="s">
        <v>182</v>
      </c>
      <c r="E76" s="26" t="s">
        <v>1109</v>
      </c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"/>
      <c r="B77" s="1"/>
      <c r="C77" s="1"/>
      <c r="D77" s="1"/>
      <c r="E77" s="1"/>
      <c r="F77" s="1"/>
      <c r="G77" s="1"/>
      <c r="H77" s="28" t="s">
        <v>387</v>
      </c>
      <c r="I77" s="29"/>
      <c r="J77" s="29"/>
      <c r="K77" s="29"/>
      <c r="L77" s="29"/>
      <c r="M77" s="29"/>
      <c r="N77" s="29"/>
      <c r="O77" s="29"/>
      <c r="P77" s="29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7" t="s">
        <v>183</v>
      </c>
      <c r="B78" s="7"/>
      <c r="C78" s="7"/>
      <c r="D78" s="7"/>
      <c r="E78" s="7"/>
      <c r="F78" s="1"/>
      <c r="G78" s="1"/>
      <c r="H78" s="27" t="s">
        <v>1117</v>
      </c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" t="s">
        <v>184</v>
      </c>
      <c r="B79" s="1" t="s">
        <v>63</v>
      </c>
      <c r="C79" s="1" t="s">
        <v>35</v>
      </c>
      <c r="D79" s="1" t="s">
        <v>185</v>
      </c>
      <c r="E79" s="26" t="s">
        <v>1109</v>
      </c>
      <c r="F79" s="1"/>
      <c r="G79" s="1"/>
      <c r="H79" s="9" t="s">
        <v>388</v>
      </c>
      <c r="I79" s="9" t="s">
        <v>389</v>
      </c>
      <c r="J79" s="9" t="s">
        <v>390</v>
      </c>
      <c r="K79" s="9" t="s">
        <v>391</v>
      </c>
      <c r="L79" s="1" t="str">
        <f>INDEX(rngUnitSettings,MATCH("Length",INDEX(rngUnitSettings,,1),0),2)</f>
        <v>mm</v>
      </c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" t="s">
        <v>186</v>
      </c>
      <c r="B80" s="1" t="s">
        <v>63</v>
      </c>
      <c r="C80" s="1" t="s">
        <v>35</v>
      </c>
      <c r="D80" s="1" t="s">
        <v>187</v>
      </c>
      <c r="E80" s="26" t="s">
        <v>1109</v>
      </c>
      <c r="F80" s="1"/>
      <c r="G80" s="1"/>
      <c r="H80" s="1">
        <v>550</v>
      </c>
      <c r="I80" s="1">
        <v>250</v>
      </c>
      <c r="J80" s="1">
        <v>250</v>
      </c>
      <c r="K80" s="1">
        <v>600</v>
      </c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" t="s">
        <v>188</v>
      </c>
      <c r="B81" s="1" t="s">
        <v>133</v>
      </c>
      <c r="C81" s="1" t="s">
        <v>35</v>
      </c>
      <c r="D81" s="1" t="s">
        <v>189</v>
      </c>
      <c r="E81" s="24" t="s">
        <v>1109</v>
      </c>
      <c r="F81" s="1"/>
      <c r="G81" s="1"/>
      <c r="H81" s="7" t="s">
        <v>392</v>
      </c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" t="s">
        <v>190</v>
      </c>
      <c r="B82" s="1" t="s">
        <v>142</v>
      </c>
      <c r="C82" s="1" t="s">
        <v>35</v>
      </c>
      <c r="D82" s="1" t="s">
        <v>191</v>
      </c>
      <c r="E82" s="24" t="s">
        <v>1109</v>
      </c>
      <c r="F82" s="1"/>
      <c r="G82" s="1"/>
      <c r="H82" s="9" t="s">
        <v>393</v>
      </c>
      <c r="I82" s="9" t="s">
        <v>394</v>
      </c>
      <c r="J82" s="9" t="s">
        <v>395</v>
      </c>
      <c r="K82" s="9" t="s">
        <v>396</v>
      </c>
      <c r="L82" s="9" t="s">
        <v>397</v>
      </c>
      <c r="M82" s="9" t="s">
        <v>398</v>
      </c>
      <c r="N82" s="9" t="s">
        <v>26</v>
      </c>
      <c r="O82" s="9" t="s">
        <v>27</v>
      </c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" t="s">
        <v>192</v>
      </c>
      <c r="B83" s="1" t="s">
        <v>63</v>
      </c>
      <c r="C83" s="1" t="s">
        <v>35</v>
      </c>
      <c r="D83" s="1" t="s">
        <v>193</v>
      </c>
      <c r="E83" s="24" t="s">
        <v>1109</v>
      </c>
      <c r="F83" s="1"/>
      <c r="G83" s="1"/>
      <c r="H83" s="1" t="s">
        <v>399</v>
      </c>
      <c r="I83" s="1">
        <v>40</v>
      </c>
      <c r="J83" s="1">
        <v>32</v>
      </c>
      <c r="K83" s="1">
        <v>5</v>
      </c>
      <c r="L83" s="1">
        <v>80</v>
      </c>
      <c r="M83" s="1">
        <v>80</v>
      </c>
      <c r="N83" s="1" t="str">
        <f t="shared" ref="N83:N90" si="1">INDEX(rngUnitSettings,MATCH("Length",INDEX(rngUnitSettings,,1),0),2)</f>
        <v>mm</v>
      </c>
      <c r="O83" s="1" t="s">
        <v>400</v>
      </c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" t="s">
        <v>194</v>
      </c>
      <c r="B84" s="1" t="s">
        <v>34</v>
      </c>
      <c r="C84" s="1" t="s">
        <v>35</v>
      </c>
      <c r="D84" s="1" t="s">
        <v>195</v>
      </c>
      <c r="E84" s="24" t="s">
        <v>1109</v>
      </c>
      <c r="F84" s="1"/>
      <c r="G84" s="1"/>
      <c r="H84" s="1" t="s">
        <v>401</v>
      </c>
      <c r="I84" s="1">
        <v>40</v>
      </c>
      <c r="J84" s="1">
        <v>32</v>
      </c>
      <c r="K84" s="1">
        <v>5</v>
      </c>
      <c r="L84" s="1">
        <v>80</v>
      </c>
      <c r="M84" s="1">
        <v>80</v>
      </c>
      <c r="N84" s="1" t="str">
        <f t="shared" si="1"/>
        <v>mm</v>
      </c>
      <c r="O84" s="1" t="s">
        <v>402</v>
      </c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" t="s">
        <v>196</v>
      </c>
      <c r="B85" s="1">
        <v>100</v>
      </c>
      <c r="C85" s="1" t="str">
        <f>INDEX(rngUnitSettings,MATCH("Length",INDEX(rngUnitSettings,,1),0),2)</f>
        <v>mm</v>
      </c>
      <c r="D85" s="1" t="s">
        <v>197</v>
      </c>
      <c r="E85" s="24" t="s">
        <v>1109</v>
      </c>
      <c r="F85" s="1"/>
      <c r="G85" s="1"/>
      <c r="H85" s="1" t="s">
        <v>403</v>
      </c>
      <c r="I85" s="1">
        <v>40</v>
      </c>
      <c r="J85" s="1">
        <v>32</v>
      </c>
      <c r="K85" s="1">
        <v>2</v>
      </c>
      <c r="L85" s="1">
        <v>80</v>
      </c>
      <c r="M85" s="1">
        <v>80</v>
      </c>
      <c r="N85" s="1" t="str">
        <f t="shared" si="1"/>
        <v>mm</v>
      </c>
      <c r="O85" s="1" t="s">
        <v>404</v>
      </c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" t="s">
        <v>198</v>
      </c>
      <c r="B86" s="1">
        <v>1</v>
      </c>
      <c r="C86" s="1" t="s">
        <v>48</v>
      </c>
      <c r="D86" s="1" t="s">
        <v>199</v>
      </c>
      <c r="E86" s="24" t="s">
        <v>1109</v>
      </c>
      <c r="F86" s="1"/>
      <c r="G86" s="1"/>
      <c r="H86" s="1" t="s">
        <v>405</v>
      </c>
      <c r="I86" s="1">
        <v>40</v>
      </c>
      <c r="J86" s="1">
        <v>32</v>
      </c>
      <c r="K86" s="1">
        <v>2</v>
      </c>
      <c r="L86" s="1">
        <v>80</v>
      </c>
      <c r="M86" s="1">
        <v>80</v>
      </c>
      <c r="N86" s="1" t="str">
        <f t="shared" si="1"/>
        <v>mm</v>
      </c>
      <c r="O86" s="1" t="s">
        <v>406</v>
      </c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" t="s">
        <v>200</v>
      </c>
      <c r="B87" s="1" t="s">
        <v>63</v>
      </c>
      <c r="C87" s="1" t="s">
        <v>35</v>
      </c>
      <c r="D87" s="1" t="s">
        <v>201</v>
      </c>
      <c r="E87" s="24" t="s">
        <v>1109</v>
      </c>
      <c r="F87" s="1"/>
      <c r="G87" s="1"/>
      <c r="H87" s="1" t="s">
        <v>407</v>
      </c>
      <c r="I87" s="1">
        <v>40</v>
      </c>
      <c r="J87" s="1">
        <v>32</v>
      </c>
      <c r="K87" s="1">
        <v>2</v>
      </c>
      <c r="L87" s="1">
        <v>80</v>
      </c>
      <c r="M87" s="1">
        <v>80</v>
      </c>
      <c r="N87" s="1" t="str">
        <f t="shared" si="1"/>
        <v>mm</v>
      </c>
      <c r="O87" s="1" t="s">
        <v>408</v>
      </c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" t="s">
        <v>202</v>
      </c>
      <c r="B88" s="1" t="s">
        <v>63</v>
      </c>
      <c r="C88" s="1" t="s">
        <v>35</v>
      </c>
      <c r="D88" s="1" t="s">
        <v>203</v>
      </c>
      <c r="E88" s="24" t="s">
        <v>1109</v>
      </c>
      <c r="F88" s="1"/>
      <c r="G88" s="1"/>
      <c r="H88" s="1" t="s">
        <v>409</v>
      </c>
      <c r="I88" s="1">
        <v>40</v>
      </c>
      <c r="J88" s="1">
        <v>32</v>
      </c>
      <c r="K88" s="1">
        <v>2</v>
      </c>
      <c r="L88" s="1">
        <v>80</v>
      </c>
      <c r="M88" s="1">
        <v>80</v>
      </c>
      <c r="N88" s="1" t="str">
        <f t="shared" si="1"/>
        <v>mm</v>
      </c>
      <c r="O88" s="1" t="s">
        <v>410</v>
      </c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" t="s">
        <v>204</v>
      </c>
      <c r="B89" s="1" t="s">
        <v>63</v>
      </c>
      <c r="C89" s="1" t="s">
        <v>35</v>
      </c>
      <c r="D89" s="1" t="s">
        <v>205</v>
      </c>
      <c r="E89" s="24" t="s">
        <v>1109</v>
      </c>
      <c r="F89" s="1"/>
      <c r="G89" s="1"/>
      <c r="H89" s="1" t="s">
        <v>411</v>
      </c>
      <c r="I89" s="1">
        <v>40</v>
      </c>
      <c r="J89" s="1">
        <v>32</v>
      </c>
      <c r="K89" s="1">
        <v>5</v>
      </c>
      <c r="L89" s="1">
        <v>80</v>
      </c>
      <c r="M89" s="1">
        <v>80</v>
      </c>
      <c r="N89" s="1" t="str">
        <f t="shared" si="1"/>
        <v>mm</v>
      </c>
      <c r="O89" s="1" t="s">
        <v>412</v>
      </c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" t="s">
        <v>206</v>
      </c>
      <c r="B90" s="1" t="s">
        <v>63</v>
      </c>
      <c r="C90" s="1" t="s">
        <v>35</v>
      </c>
      <c r="D90" s="1" t="s">
        <v>207</v>
      </c>
      <c r="E90" s="24" t="s">
        <v>1109</v>
      </c>
      <c r="F90" s="1"/>
      <c r="G90" s="1"/>
      <c r="H90" s="1" t="s">
        <v>413</v>
      </c>
      <c r="I90" s="1">
        <v>40</v>
      </c>
      <c r="J90" s="1">
        <v>32</v>
      </c>
      <c r="K90" s="1">
        <v>5</v>
      </c>
      <c r="L90" s="1">
        <v>80</v>
      </c>
      <c r="M90" s="1">
        <v>80</v>
      </c>
      <c r="N90" s="1" t="str">
        <f t="shared" si="1"/>
        <v>mm</v>
      </c>
      <c r="O90" s="1" t="s">
        <v>414</v>
      </c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" t="s">
        <v>208</v>
      </c>
      <c r="B91" s="1" t="s">
        <v>63</v>
      </c>
      <c r="C91" s="1" t="s">
        <v>35</v>
      </c>
      <c r="D91" s="1" t="s">
        <v>209</v>
      </c>
      <c r="E91" s="24" t="s">
        <v>1109</v>
      </c>
      <c r="F91" s="1"/>
      <c r="G91" s="1"/>
      <c r="H91" s="7" t="s">
        <v>415</v>
      </c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" t="s">
        <v>210</v>
      </c>
      <c r="B92" s="1" t="s">
        <v>211</v>
      </c>
      <c r="C92" s="1" t="s">
        <v>35</v>
      </c>
      <c r="D92" s="1" t="s">
        <v>212</v>
      </c>
      <c r="E92" s="24" t="s">
        <v>1109</v>
      </c>
      <c r="F92" s="1"/>
      <c r="G92" s="1"/>
      <c r="H92" s="9" t="s">
        <v>393</v>
      </c>
      <c r="I92" s="9" t="s">
        <v>416</v>
      </c>
      <c r="J92" s="9" t="s">
        <v>417</v>
      </c>
      <c r="K92" s="9" t="s">
        <v>418</v>
      </c>
      <c r="L92" s="9" t="s">
        <v>419</v>
      </c>
      <c r="M92" s="9" t="s">
        <v>417</v>
      </c>
      <c r="N92" s="9" t="s">
        <v>418</v>
      </c>
      <c r="O92" s="9" t="s">
        <v>26</v>
      </c>
      <c r="P92" s="9" t="s">
        <v>27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" t="s">
        <v>213</v>
      </c>
      <c r="B93" s="1" t="s">
        <v>214</v>
      </c>
      <c r="C93" s="1" t="s">
        <v>215</v>
      </c>
      <c r="D93" s="1" t="s">
        <v>216</v>
      </c>
      <c r="E93" s="24" t="s">
        <v>1109</v>
      </c>
      <c r="F93" s="1"/>
      <c r="G93" s="1"/>
      <c r="H93" s="1" t="s">
        <v>399</v>
      </c>
      <c r="I93" s="1"/>
      <c r="J93" s="1" t="s">
        <v>369</v>
      </c>
      <c r="K93" s="1" t="s">
        <v>420</v>
      </c>
      <c r="L93" s="1"/>
      <c r="M93" s="1" t="s">
        <v>369</v>
      </c>
      <c r="N93" s="1" t="s">
        <v>420</v>
      </c>
      <c r="O93" s="1" t="str">
        <f t="shared" ref="O93:O100" si="2">INDEX(rngUnitSettings,MATCH("Length",INDEX(rngUnitSettings,,1),0),2)</f>
        <v>mm</v>
      </c>
      <c r="P93" s="1" t="s">
        <v>421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" t="s">
        <v>217</v>
      </c>
      <c r="B94" s="1" t="s">
        <v>218</v>
      </c>
      <c r="C94" s="1" t="s">
        <v>215</v>
      </c>
      <c r="D94" s="1" t="s">
        <v>219</v>
      </c>
      <c r="E94" s="24" t="s">
        <v>1109</v>
      </c>
      <c r="F94" s="1"/>
      <c r="G94" s="1"/>
      <c r="H94" s="1" t="s">
        <v>401</v>
      </c>
      <c r="I94" s="1"/>
      <c r="J94" s="1" t="s">
        <v>369</v>
      </c>
      <c r="K94" s="1" t="s">
        <v>420</v>
      </c>
      <c r="L94" s="1"/>
      <c r="M94" s="1" t="s">
        <v>369</v>
      </c>
      <c r="N94" s="1" t="s">
        <v>420</v>
      </c>
      <c r="O94" s="1" t="str">
        <f t="shared" si="2"/>
        <v>mm</v>
      </c>
      <c r="P94" s="1" t="s">
        <v>422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" t="s">
        <v>220</v>
      </c>
      <c r="B95" s="1" t="s">
        <v>221</v>
      </c>
      <c r="C95" s="1" t="s">
        <v>215</v>
      </c>
      <c r="D95" s="1" t="s">
        <v>222</v>
      </c>
      <c r="E95" s="24" t="s">
        <v>1109</v>
      </c>
      <c r="F95" s="1"/>
      <c r="G95" s="1"/>
      <c r="H95" s="1" t="s">
        <v>403</v>
      </c>
      <c r="I95" s="1"/>
      <c r="J95" s="1" t="s">
        <v>369</v>
      </c>
      <c r="K95" s="1" t="s">
        <v>420</v>
      </c>
      <c r="L95" s="1"/>
      <c r="M95" s="1" t="s">
        <v>369</v>
      </c>
      <c r="N95" s="1" t="s">
        <v>420</v>
      </c>
      <c r="O95" s="1" t="str">
        <f t="shared" si="2"/>
        <v>mm</v>
      </c>
      <c r="P95" s="1" t="s">
        <v>423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" t="s">
        <v>223</v>
      </c>
      <c r="B96" s="1" t="s">
        <v>224</v>
      </c>
      <c r="C96" s="1" t="s">
        <v>215</v>
      </c>
      <c r="D96" s="1" t="s">
        <v>225</v>
      </c>
      <c r="E96" s="24" t="s">
        <v>1109</v>
      </c>
      <c r="F96" s="1"/>
      <c r="G96" s="1"/>
      <c r="H96" s="1" t="s">
        <v>405</v>
      </c>
      <c r="I96" s="1"/>
      <c r="J96" s="1" t="s">
        <v>369</v>
      </c>
      <c r="K96" s="1" t="s">
        <v>420</v>
      </c>
      <c r="L96" s="1"/>
      <c r="M96" s="1" t="s">
        <v>369</v>
      </c>
      <c r="N96" s="1" t="s">
        <v>420</v>
      </c>
      <c r="O96" s="1" t="str">
        <f t="shared" si="2"/>
        <v>mm</v>
      </c>
      <c r="P96" s="1" t="s">
        <v>424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"/>
      <c r="B97" s="1"/>
      <c r="C97" s="1"/>
      <c r="D97" s="1"/>
      <c r="E97" s="1"/>
      <c r="F97" s="1"/>
      <c r="G97" s="1"/>
      <c r="H97" s="1" t="s">
        <v>407</v>
      </c>
      <c r="I97" s="1"/>
      <c r="J97" s="1" t="s">
        <v>369</v>
      </c>
      <c r="K97" s="1" t="s">
        <v>420</v>
      </c>
      <c r="L97" s="1"/>
      <c r="M97" s="1" t="s">
        <v>369</v>
      </c>
      <c r="N97" s="1" t="s">
        <v>420</v>
      </c>
      <c r="O97" s="1" t="str">
        <f t="shared" si="2"/>
        <v>mm</v>
      </c>
      <c r="P97" s="1" t="s">
        <v>425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"/>
      <c r="B98" s="1"/>
      <c r="C98" s="1"/>
      <c r="D98" s="1"/>
      <c r="E98" s="1"/>
      <c r="F98" s="1"/>
      <c r="G98" s="1"/>
      <c r="H98" s="1" t="s">
        <v>409</v>
      </c>
      <c r="I98" s="1"/>
      <c r="J98" s="1" t="s">
        <v>369</v>
      </c>
      <c r="K98" s="1" t="s">
        <v>420</v>
      </c>
      <c r="L98" s="1"/>
      <c r="M98" s="1" t="s">
        <v>369</v>
      </c>
      <c r="N98" s="1" t="s">
        <v>420</v>
      </c>
      <c r="O98" s="1" t="str">
        <f t="shared" si="2"/>
        <v>mm</v>
      </c>
      <c r="P98" s="1" t="s">
        <v>426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"/>
      <c r="B99" s="1"/>
      <c r="C99" s="1"/>
      <c r="D99" s="1"/>
      <c r="E99" s="1"/>
      <c r="F99" s="1"/>
      <c r="G99" s="1"/>
      <c r="H99" s="1" t="s">
        <v>411</v>
      </c>
      <c r="I99" s="1"/>
      <c r="J99" s="1" t="s">
        <v>369</v>
      </c>
      <c r="K99" s="1" t="s">
        <v>420</v>
      </c>
      <c r="L99" s="1"/>
      <c r="M99" s="1" t="s">
        <v>369</v>
      </c>
      <c r="N99" s="1" t="s">
        <v>420</v>
      </c>
      <c r="O99" s="1" t="str">
        <f t="shared" si="2"/>
        <v>mm</v>
      </c>
      <c r="P99" s="1" t="s">
        <v>427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"/>
      <c r="B100" s="1"/>
      <c r="C100" s="1"/>
      <c r="D100" s="1"/>
      <c r="E100" s="1"/>
      <c r="F100" s="1"/>
      <c r="G100" s="1"/>
      <c r="H100" s="1" t="s">
        <v>413</v>
      </c>
      <c r="I100" s="1"/>
      <c r="J100" s="1" t="s">
        <v>369</v>
      </c>
      <c r="K100" s="1" t="s">
        <v>420</v>
      </c>
      <c r="L100" s="1"/>
      <c r="M100" s="1" t="s">
        <v>369</v>
      </c>
      <c r="N100" s="1" t="s">
        <v>420</v>
      </c>
      <c r="O100" s="1" t="str">
        <f t="shared" si="2"/>
        <v>mm</v>
      </c>
      <c r="P100" s="1" t="s">
        <v>428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9">
    <mergeCell ref="H56:K56"/>
    <mergeCell ref="H68:K68"/>
    <mergeCell ref="H77:P77"/>
    <mergeCell ref="H2:K2"/>
    <mergeCell ref="H11:J11"/>
    <mergeCell ref="H17:M17"/>
    <mergeCell ref="H26:M26"/>
    <mergeCell ref="H35:M35"/>
    <mergeCell ref="H41:L41"/>
  </mergeCells>
  <dataValidations count="49">
    <dataValidation type="list" showInputMessage="1" showErrorMessage="1" sqref="I4 K4" xr:uid="{306C1770-61D9-4D12-AE83-94F33F6E612E}">
      <formula1>$BR$1:$BR$3</formula1>
    </dataValidation>
    <dataValidation type="list" showInputMessage="1" showErrorMessage="1" sqref="I5 K5" xr:uid="{8983DEA4-ACE8-4DFA-8324-1E34BD48B1F3}">
      <formula1>$BS$1:$BS$3</formula1>
    </dataValidation>
    <dataValidation type="list" showInputMessage="1" showErrorMessage="1" sqref="I6 K6" xr:uid="{E7AAC90D-224F-4B0C-8C17-0B9B8B14893D}">
      <formula1>$BT$1:$BT$3</formula1>
    </dataValidation>
    <dataValidation type="list" showInputMessage="1" showErrorMessage="1" sqref="I7 K7" xr:uid="{21BEA935-C7D7-4044-9642-4A02F9846112}">
      <formula1>$BU$1:$BU$3</formula1>
    </dataValidation>
    <dataValidation type="list" showInputMessage="1" showErrorMessage="1" sqref="I8 K8" xr:uid="{79AEC0B8-6842-401A-A018-386123C224C8}">
      <formula1>$BV$1:$BV$5</formula1>
    </dataValidation>
    <dataValidation type="list" showInputMessage="1" showErrorMessage="1" sqref="I9 K9" xr:uid="{18DE3B5B-D28A-47BE-A115-8D4B0AA19726}">
      <formula1>$BW$1:$BW$2</formula1>
    </dataValidation>
    <dataValidation type="list" showInputMessage="1" showErrorMessage="1" sqref="I13" xr:uid="{6E8C3085-6E14-4AD5-A400-2CAA8454152E}">
      <formula1>$BX$1:$BX$2</formula1>
    </dataValidation>
    <dataValidation type="list" showInputMessage="1" showErrorMessage="1" sqref="I14" xr:uid="{80A22239-2825-42C9-A2DA-FE8530D40C31}">
      <formula1>$BY$1:$BY$2</formula1>
    </dataValidation>
    <dataValidation type="list" showInputMessage="1" showErrorMessage="1" sqref="I15" xr:uid="{44393798-1043-4E05-A531-01D03CF12DC5}">
      <formula1>$BZ$1:$BZ$2</formula1>
    </dataValidation>
    <dataValidation type="list" allowBlank="1" showInputMessage="1" showErrorMessage="1" sqref="I65 I66" xr:uid="{7A83A6C7-A6DC-4EB8-8D0F-C52F65276593}">
      <formula1>$BI$1:$BI$2</formula1>
    </dataValidation>
    <dataValidation type="list" allowBlank="1" showInputMessage="1" showErrorMessage="1" sqref="J93 M93 J94 M94 J95 M95 J96 M96 J97 M97 J98 M98 J99 M99 J100 M100" xr:uid="{EEC4A871-D576-473B-84FC-6E8F2CD30DF9}">
      <formula1>$DZ$1:$DZ$2</formula1>
    </dataValidation>
    <dataValidation type="list" allowBlank="1" showInputMessage="1" showErrorMessage="1" sqref="K93 N93 K94 N94 K95 N95 K96 N96 K97 N97 K98 N98 K99 N99 K100 N100" xr:uid="{72820EB5-A1F2-4D87-B2AF-3D6B380F8F3B}">
      <formula1>$EA$1:$EA$2</formula1>
    </dataValidation>
    <dataValidation type="list" allowBlank="1" showInputMessage="1" showErrorMessage="1" sqref="B8" xr:uid="{9A29D89E-7ED5-4DD9-8229-24959AF2FBB2}">
      <formula1>$CB$1:$CB$2</formula1>
    </dataValidation>
    <dataValidation type="list" allowBlank="1" showInputMessage="1" showErrorMessage="1" sqref="B5" xr:uid="{3F2D5202-BCD4-473B-BC7B-1C1E88882D98}">
      <formula1>$CC$1:$CC$2</formula1>
    </dataValidation>
    <dataValidation type="list" allowBlank="1" showInputMessage="1" showErrorMessage="1" sqref="B9" xr:uid="{FD9F9742-F254-4432-9A45-8C1F28E8344B}">
      <formula1>$CD$1:$CD$3</formula1>
    </dataValidation>
    <dataValidation type="list" allowBlank="1" showInputMessage="1" showErrorMessage="1" sqref="B33" xr:uid="{2694A84E-A77E-4E53-B4DD-BABD5639E52A}">
      <formula1>$CE$1:$CE$2</formula1>
    </dataValidation>
    <dataValidation type="list" allowBlank="1" showInputMessage="1" showErrorMessage="1" sqref="B16" xr:uid="{764FD5AC-36C6-424F-9358-8843AC1316BF}">
      <formula1>$CF$1:$CF$2</formula1>
    </dataValidation>
    <dataValidation type="list" allowBlank="1" showInputMessage="1" showErrorMessage="1" sqref="B19" xr:uid="{452603FA-F36B-4951-A2D1-920FB9AB5D29}">
      <formula1>$CG$1:$CG$2</formula1>
    </dataValidation>
    <dataValidation type="list" allowBlank="1" showInputMessage="1" showErrorMessage="1" sqref="B34" xr:uid="{028394CB-8C4B-4CD3-8FCF-5C0DBE6600C6}">
      <formula1>$CH$1:$CH$2</formula1>
    </dataValidation>
    <dataValidation type="list" allowBlank="1" showInputMessage="1" showErrorMessage="1" sqref="B35" xr:uid="{9B84B29E-B503-4BA3-936B-DF87E2CA8395}">
      <formula1>$CI$1:$CI$3</formula1>
    </dataValidation>
    <dataValidation type="list" allowBlank="1" showInputMessage="1" showErrorMessage="1" sqref="B41" xr:uid="{5FB5095A-9329-47E0-83AC-A8D098821B27}">
      <formula1>$CJ$1:$CJ$3</formula1>
    </dataValidation>
    <dataValidation type="list" allowBlank="1" showInputMessage="1" showErrorMessage="1" sqref="B23" xr:uid="{BE49AE30-FE1C-405A-A62A-516333ADB3AE}">
      <formula1>$CK$1:$CK$2</formula1>
    </dataValidation>
    <dataValidation type="list" allowBlank="1" showInputMessage="1" showErrorMessage="1" sqref="B49" xr:uid="{FA2AAB84-A29B-4902-8B60-6EA4E6CA52BE}">
      <formula1>$CL$1:$CL$2</formula1>
    </dataValidation>
    <dataValidation type="list" allowBlank="1" showInputMessage="1" showErrorMessage="1" sqref="B51" xr:uid="{93E9B757-AFED-417B-B8E5-45B7D48D404A}">
      <formula1>$CM$1:$CM$2</formula1>
    </dataValidation>
    <dataValidation type="list" allowBlank="1" showInputMessage="1" showErrorMessage="1" sqref="B52" xr:uid="{A2614F76-AF08-4610-82FF-AAB047349095}">
      <formula1>$CN$1:$CN$2</formula1>
    </dataValidation>
    <dataValidation type="list" allowBlank="1" showInputMessage="1" showErrorMessage="1" sqref="B59" xr:uid="{D187B617-0F95-411B-B697-8E7DE7F26974}">
      <formula1>$CO$1:$CO$2</formula1>
    </dataValidation>
    <dataValidation type="list" allowBlank="1" showInputMessage="1" showErrorMessage="1" sqref="B60" xr:uid="{A97CE332-A748-4F5E-A37A-547128BF4E3F}">
      <formula1>$CP$1:$CP$2</formula1>
    </dataValidation>
    <dataValidation type="list" allowBlank="1" showInputMessage="1" showErrorMessage="1" sqref="B56" xr:uid="{B9C3007C-AAB8-49D8-A291-E9CF985FEE3E}">
      <formula1>$CQ$1:$CQ$2</formula1>
    </dataValidation>
    <dataValidation type="list" allowBlank="1" showInputMessage="1" showErrorMessage="1" sqref="B57" xr:uid="{24353B68-1DA2-4CED-8998-A6BDFEAEADE3}">
      <formula1>$CR$1:$CR$2</formula1>
    </dataValidation>
    <dataValidation type="list" allowBlank="1" showInputMessage="1" showErrorMessage="1" sqref="B58" xr:uid="{C9539235-7DB4-4C5D-88E0-10A02963C74A}">
      <formula1>$CS$1:$CS$2</formula1>
    </dataValidation>
    <dataValidation type="list" allowBlank="1" showInputMessage="1" showErrorMessage="1" sqref="B79" xr:uid="{3E87FB67-C80E-4218-B87F-17C5A37D7709}">
      <formula1>$CT$1:$CT$2</formula1>
    </dataValidation>
    <dataValidation type="list" allowBlank="1" showInputMessage="1" showErrorMessage="1" sqref="B80" xr:uid="{B9E812CB-1F5D-4F37-BDCB-B995DA20665C}">
      <formula1>$CU$1:$CU$2</formula1>
    </dataValidation>
    <dataValidation type="list" allowBlank="1" showInputMessage="1" showErrorMessage="1" sqref="B82" xr:uid="{F3D254E6-2534-4D4C-B4F5-2006043E4286}">
      <formula1>$CV$1:$CV$2</formula1>
    </dataValidation>
    <dataValidation type="list" allowBlank="1" showInputMessage="1" showErrorMessage="1" sqref="B83" xr:uid="{6D3E77B8-8AE3-4462-BD2E-8070E7F610A6}">
      <formula1>$CW$1:$CW$2</formula1>
    </dataValidation>
    <dataValidation type="list" allowBlank="1" showInputMessage="1" showErrorMessage="1" sqref="B84" xr:uid="{C5C82896-D7B1-4C29-A47B-6F501B3306FB}">
      <formula1>$CX$1:$CX$2</formula1>
    </dataValidation>
    <dataValidation type="list" allowBlank="1" showInputMessage="1" showErrorMessage="1" sqref="B87" xr:uid="{C81FA0C7-8650-49A9-8998-0572F161F849}">
      <formula1>$CY$1:$CY$2</formula1>
    </dataValidation>
    <dataValidation type="list" allowBlank="1" showInputMessage="1" showErrorMessage="1" sqref="B88" xr:uid="{26D1EEF6-3501-4EE7-B26B-BA7AF4D7CF3B}">
      <formula1>$CZ$1:$CZ$2</formula1>
    </dataValidation>
    <dataValidation type="list" allowBlank="1" showInputMessage="1" showErrorMessage="1" sqref="B89" xr:uid="{AE809AF5-20DF-4303-A4A9-29F42A96FE97}">
      <formula1>$DA$1:$DA$2</formula1>
    </dataValidation>
    <dataValidation type="list" allowBlank="1" showInputMessage="1" showErrorMessage="1" sqref="B90" xr:uid="{F39F6949-D231-4AFB-B3DE-2FF7D547F460}">
      <formula1>$DB$1:$DB$2</formula1>
    </dataValidation>
    <dataValidation type="list" allowBlank="1" showInputMessage="1" showErrorMessage="1" sqref="B91" xr:uid="{E7BB89C2-24B2-41D5-9E04-573B56416233}">
      <formula1>$DC$1:$DC$2</formula1>
    </dataValidation>
    <dataValidation type="list" allowBlank="1" showInputMessage="1" showErrorMessage="1" sqref="B92" xr:uid="{260115F5-F3FC-4080-A32D-D003F01A0FD8}">
      <formula1>$DD$1:$DD$2</formula1>
    </dataValidation>
    <dataValidation type="list" showInputMessage="1" showErrorMessage="1" sqref="B55 B81" xr:uid="{543E9BDE-24DB-45E6-A4AF-4D121AAEE07B}">
      <formula1>$DE$1:$DE$21</formula1>
    </dataValidation>
    <dataValidation type="list" showInputMessage="1" showErrorMessage="1" sqref="I24" xr:uid="{A72680A7-F3B2-4BE0-886D-B139478140DF}">
      <formula1>$DF$1:$DF$2</formula1>
    </dataValidation>
    <dataValidation type="list" showInputMessage="1" showErrorMessage="1" sqref="J37:J39 L37:L39" xr:uid="{1E06AF74-3C05-4EB6-9413-3754FB33B0A7}">
      <formula1>$DG$1:$DG$2</formula1>
    </dataValidation>
    <dataValidation type="list" showInputMessage="1" showErrorMessage="1" sqref="K37" xr:uid="{86671FAF-0BE5-4E68-AFCA-A61BABBF7FAF}">
      <formula1>$DH$1:$DH$2</formula1>
    </dataValidation>
    <dataValidation type="list" showInputMessage="1" showErrorMessage="1" sqref="I46 I43:J43" xr:uid="{EF9D9317-F766-4B3D-8F92-7837F8061D07}">
      <formula1>$DI$1:$DI$2</formula1>
    </dataValidation>
    <dataValidation type="list" showInputMessage="1" showErrorMessage="1" sqref="I44:J44" xr:uid="{2E36D86A-AD68-4382-9C67-8E346F62FE4C}">
      <formula1>$DJ$1:$DJ$2</formula1>
    </dataValidation>
    <dataValidation type="list" showInputMessage="1" showErrorMessage="1" sqref="J51" xr:uid="{7A9D2D3C-51A6-4126-BF89-67A2382E29F6}">
      <formula1>$DK$1:$DK$5</formula1>
    </dataValidation>
    <dataValidation type="list" showInputMessage="1" showErrorMessage="1" sqref="J52" xr:uid="{45B7E08D-CE73-4DC1-A624-94AAF2F08E24}">
      <formula1>$DL$1:$DL$3</formula1>
    </dataValidation>
  </dataValidations>
  <hyperlinks>
    <hyperlink ref="E5" location="'Справка'!A302" display="Подробнее" xr:uid="{D0D07A97-0B3C-4C7D-AF36-E6997B913240}"/>
    <hyperlink ref="E8" location="'Справка'!A310" display="Подробнее" xr:uid="{6B1529A7-7EBD-449C-A30E-2A943CC49631}"/>
    <hyperlink ref="E9" location="'Справка'!A318" display="Подробнее" xr:uid="{ACE4B82C-8B43-4CE9-A87A-3E9C8526F9CD}"/>
    <hyperlink ref="E10" location="'Справка'!A324" display="Подробнее" xr:uid="{5E02FCAD-2661-4F83-B503-AC033030E357}"/>
    <hyperlink ref="E11" location="'Справка'!A333" display="Подробнее" xr:uid="{0B8A9AD8-3635-4E45-8646-12D2C2E6F324}"/>
    <hyperlink ref="E12" location="'Справка'!A340" display="Подробнее" xr:uid="{82D07B75-175C-4138-8B88-AC42832CA760}"/>
    <hyperlink ref="E13" location="'Справка'!A349" display="Подробнее" xr:uid="{5BA7047D-E546-489F-961B-0DE2FB2E53E5}"/>
    <hyperlink ref="E16" location="'Справка'!A358" display="Подробнее" xr:uid="{274192C0-A965-4C4E-8858-A092825A5947}"/>
    <hyperlink ref="E17" location="'Справка'!A364" display="Подробнее" xr:uid="{C4E01A5D-D059-4B59-BFD1-A445505C6F1B}"/>
    <hyperlink ref="E18" location="'Справка'!A371" display="Подробнее" xr:uid="{2C8FE88F-6DCF-4D36-9ADD-029DB0873A84}"/>
    <hyperlink ref="E19" location="'Справка'!A377" display="Подробнее" xr:uid="{0B298D92-2216-4C72-A27F-83B51B1ACAFE}"/>
    <hyperlink ref="E20" location="'Справка'!A385" display="Подробнее" xr:uid="{81890FE3-8FAC-4F7C-B511-16EE550F642C}"/>
    <hyperlink ref="E21" location="'Справка'!A394" display="Подробнее" xr:uid="{841B9C9F-F1F9-43E8-9809-333387C4F29E}"/>
    <hyperlink ref="E22" location="'Справка'!A403" display="Подробнее" xr:uid="{D8DAECB8-2FFB-4D7F-9F96-42343660DD87}"/>
    <hyperlink ref="E23" location="'Справка'!A412" display="Подробнее" xr:uid="{414B6E18-8078-4656-819B-92E511F70928}"/>
    <hyperlink ref="E24" location="'Справка'!A418" display="Подробнее" xr:uid="{47E0F994-7BE2-47BE-A23F-42F14B6EBA9D}"/>
    <hyperlink ref="E25" location="'Справка'!A425" display="Подробнее" xr:uid="{8A50CC7E-55F0-4194-AF6F-D88D305C5DCF}"/>
    <hyperlink ref="E26" location="'Справка'!A432" display="Подробнее" xr:uid="{ACB297E0-6BB2-4899-88A6-6220A9369E8D}"/>
    <hyperlink ref="E27" location="'Справка'!A439" display="Подробнее" xr:uid="{018060D5-0692-435F-8EA2-3F4EDEFFBEAC}"/>
    <hyperlink ref="E28" location="'Справка'!A447" display="Подробнее" xr:uid="{73E185D1-2EC9-4D13-91E4-03CB1410996A}"/>
    <hyperlink ref="E29" location="'Справка'!A453" display="Подробнее" xr:uid="{12EEF129-D45F-44B2-9E66-A054E1BC37F1}"/>
    <hyperlink ref="E33" location="'Справка'!A460" display="Подробнее" xr:uid="{702F4C86-D171-4BA6-BC6C-D44BB6126346}"/>
    <hyperlink ref="E34" location="'Справка'!A467" display="Подробнее" xr:uid="{5B1B3CC5-C229-4FD8-82E3-7026FAB91746}"/>
    <hyperlink ref="E35" location="'Справка'!A475" display="Подробнее" xr:uid="{AD571796-93F3-4ADC-BDA9-49E0338F368F}"/>
    <hyperlink ref="E36" location="'Справка'!A493" display="Подробнее" xr:uid="{E14A1303-5975-4029-ACE3-E541D6FBA52A}"/>
    <hyperlink ref="E37" location="'Справка'!A500" display="Подробнее" xr:uid="{EDA35422-C4A0-4EF4-94CA-7F0EF26E3EC6}"/>
    <hyperlink ref="E39" location="'Справка'!A508" display="Подробнее" xr:uid="{693D2BB7-0E40-4D7A-A9F1-530E577C81FF}"/>
    <hyperlink ref="E41" location="'Справка'!A518" display="Подробнее" xr:uid="{792BB73B-3FFB-4FB7-945D-01A3B76BBDFC}"/>
    <hyperlink ref="E42" location="'Справка'!A527" display="Подробнее" xr:uid="{176085A0-B8FF-48ED-8862-AF831FE90ADB}"/>
    <hyperlink ref="E43" location="'Справка'!A534" display="Подробнее" xr:uid="{42D5DEF4-B6E4-426C-8C98-FFCA0AC1E9AC}"/>
    <hyperlink ref="E44" location="'Справка'!A541" display="Подробнее" xr:uid="{E446E840-55E4-4BAB-BE00-7AC678961776}"/>
    <hyperlink ref="E45" location="'Справка'!A548" display="Подробнее" xr:uid="{4AE3FCD2-4E12-43A5-BECA-5B1BC6FE9E55}"/>
    <hyperlink ref="E49" location="'Справка'!A556" display="Подробнее" xr:uid="{1AF9AF1D-95C7-4880-BE95-3A67064DA1BF}"/>
    <hyperlink ref="E50" location="'Справка'!A563" display="Подробнее" xr:uid="{8AA74E48-75CB-4BE5-BB2B-91B60D4F9A3A}"/>
    <hyperlink ref="E51" location="'Справка'!A572" display="Подробнее" xr:uid="{89E1A641-FA99-45BB-87FE-F88BF81E7609}"/>
    <hyperlink ref="E52" location="'Справка'!A585" display="Подробнее" xr:uid="{0EB9F145-0AA6-4722-ABE7-DBFFF7D52F0A}"/>
    <hyperlink ref="E55" location="'Справка'!A597" display="Подробнее" xr:uid="{41A71D8F-C7D4-4B11-9B50-8DB284C9B3E0}"/>
    <hyperlink ref="E56" location="'Справка'!A604" display="Подробнее" xr:uid="{16254820-F074-4C84-9A33-E45B817BAFAA}"/>
    <hyperlink ref="E57" location="'Справка'!A610" display="Подробнее" xr:uid="{E1AD6990-ACE5-43C7-87BC-2F3A8D94C91A}"/>
    <hyperlink ref="E58" location="'Справка'!A616" display="Подробнее" xr:uid="{6CDED4AC-FAD1-46CC-B522-40DE7902507A}"/>
    <hyperlink ref="E59" location="'Справка'!A622" display="Подробнее" xr:uid="{F2D47A92-4FAD-4985-8234-889A34963162}"/>
    <hyperlink ref="E60" location="'Справка'!A628" display="Подробнее" xr:uid="{D56D0A93-D4DC-4F85-B3F5-D16E57689E88}"/>
    <hyperlink ref="E61" location="'Справка'!A634" display="Подробнее" xr:uid="{ABD2DBB1-2BA8-4915-AD21-AC337C245480}"/>
    <hyperlink ref="E62" location="'Справка'!A639" display="Подробнее" xr:uid="{363F9E88-A3A4-4500-9EB7-03DF6E3B8EE0}"/>
    <hyperlink ref="E63" location="'Справка'!A644" display="Подробнее" xr:uid="{BB8B9D1A-6740-43E9-9873-342A3F683C2C}"/>
    <hyperlink ref="E64" location="'Справка'!A649" display="Подробнее" xr:uid="{A5177E57-F3B7-40C4-8375-E7BFB868CD70}"/>
    <hyperlink ref="E65" location="'Справка'!A654" display="Подробнее" xr:uid="{AA6F782B-13F3-4504-9C5B-D95762446C30}"/>
    <hyperlink ref="E66" location="'Справка'!A659" display="Подробнее" xr:uid="{01B08A52-F676-45D8-9611-3FA42F6B77FA}"/>
    <hyperlink ref="E67" location="'Справка'!A664" display="Подробнее" xr:uid="{76E2D919-AAEC-47DA-BF1C-F8EEEA8AA2D9}"/>
    <hyperlink ref="E68" location="'Справка'!A668" display="Подробнее" xr:uid="{3F8D7F12-1AA4-49A6-9C0E-51359773A0ED}"/>
    <hyperlink ref="E69" location="'Справка'!A672" display="Подробнее" xr:uid="{CB43EFDD-2430-4E57-9387-5FA777CC7C7C}"/>
    <hyperlink ref="E70" location="'Справка'!A676" display="Подробнее" xr:uid="{3B959CB4-128C-4836-A26B-6970F28DB0A6}"/>
    <hyperlink ref="E71" location="'Справка'!A680" display="Подробнее" xr:uid="{C7CEC167-0A00-4955-88DF-E704851EB651}"/>
    <hyperlink ref="E74" location="'Справка'!A684" display="Подробнее" xr:uid="{22A92136-631F-47E9-BFA3-C89F9569F41E}"/>
    <hyperlink ref="E75" location="'Справка'!A691" display="Подробнее" xr:uid="{6F82669C-2959-4717-AE89-A91F03BF181C}"/>
    <hyperlink ref="E76" location="'Справка'!A697" display="Подробнее" xr:uid="{3F9CD909-63A7-48CB-96A0-B9AEAAD86D2F}"/>
    <hyperlink ref="E79" location="'Справка'!A705" display="Подробнее" xr:uid="{A3CC4D69-7757-4EBD-9085-363F3AE0DB79}"/>
    <hyperlink ref="E80" location="'Справка'!A710" display="Подробнее" xr:uid="{788BB818-7FFD-47F4-B280-6D6724D400D2}"/>
    <hyperlink ref="E81" location="'Справка'!A716" display="Подробнее" xr:uid="{EDD9B724-E68B-43EE-B9E8-7FED7D81A2D7}"/>
    <hyperlink ref="E82" location="'Справка'!A722" display="Подробнее" xr:uid="{E5F898AB-B82C-469A-A798-B917D63BA8A3}"/>
    <hyperlink ref="E83" location="'Справка'!A728" display="Подробнее" xr:uid="{70BB9913-31FA-4EEB-A7AE-9D4BFCA65F13}"/>
    <hyperlink ref="E84" location="'Справка'!A734" display="Подробнее" xr:uid="{A174E130-2117-44C8-BA96-35F2CEB4872F}"/>
    <hyperlink ref="E85" location="'Справка'!A740" display="Подробнее" xr:uid="{849D696E-A674-4018-B6AC-219A9185EF01}"/>
    <hyperlink ref="E86" location="'Справка'!A746" display="Подробнее" xr:uid="{E27FCDA2-A5D7-4177-B626-AD7ADDB1C63A}"/>
    <hyperlink ref="E87" location="'Справка'!A751" display="Подробнее" xr:uid="{4FBDD9AD-8EF5-4EAE-863A-91CB06003548}"/>
    <hyperlink ref="E88" location="'Справка'!A756" display="Подробнее" xr:uid="{7E06155A-85F1-4442-B10F-AB252D471EBA}"/>
    <hyperlink ref="E89" location="'Справка'!A761" display="Подробнее" xr:uid="{623C1C55-F153-456A-BE81-D2C20857D25A}"/>
    <hyperlink ref="E90" location="'Справка'!A766" display="Подробнее" xr:uid="{868A8BA2-250F-42D0-A7DA-1E86EDA01D8A}"/>
    <hyperlink ref="E91" location="'Справка'!A771" display="Подробнее" xr:uid="{DFA96EA9-11DE-454E-9E0D-F24BF9CCA7F0}"/>
    <hyperlink ref="E92" location="'Справка'!A776" display="Подробнее" xr:uid="{27B8513A-EA0E-41C0-BB19-F038E666FAF4}"/>
    <hyperlink ref="E93" location="'Справка'!A782" display="Подробнее" xr:uid="{85E2BEFE-D8A8-4C8C-9706-94838DD9FE97}"/>
    <hyperlink ref="E94" location="'Справка'!A788" display="Подробнее" xr:uid="{565EBB10-2170-4185-BBB2-0640BCBA22C6}"/>
    <hyperlink ref="E95" location="'Справка'!A794" display="Подробнее" xr:uid="{A1EE3F5E-DA68-482B-ABEB-F0C6F29D8BEF}"/>
    <hyperlink ref="E96" location="'Справка'!A800" display="Подробнее" xr:uid="{1DDFAE8D-61FB-4B9E-B193-422401A37EC5}"/>
    <hyperlink ref="M19" location="'Справка'!A852" display="Подробнее" xr:uid="{90D00EAB-5B69-43A7-8314-FD91A3CCD589}"/>
    <hyperlink ref="M20" location="'Справка'!A858" display="Подробнее" xr:uid="{ED74100E-FB41-44C9-B4C1-0832BDFF4A5F}"/>
    <hyperlink ref="M21" location="'Справка'!A864" display="Подробнее" xr:uid="{1447570B-BAE2-49B7-BBA6-A87E91FA97ED}"/>
    <hyperlink ref="M22" location="'Справка'!A871" display="Подробнее" xr:uid="{58503B53-BD53-46B2-BBC2-BF4B4F687E0F}"/>
    <hyperlink ref="M23" location="'Справка'!A879" display="Подробнее" xr:uid="{F7243AE8-EA68-4CFA-8F39-711580F12B59}"/>
    <hyperlink ref="M24" location="'Справка'!A887" display="Подробнее" xr:uid="{BF6AD0F1-13B4-4442-BE84-BA09A9DD5D86}"/>
    <hyperlink ref="M28" location="'Справка'!A806" display="Подробнее" xr:uid="{5AD76A17-C963-48DB-9BE5-8BF26E032464}"/>
    <hyperlink ref="M29" location="'Справка'!A813" display="Подробнее" xr:uid="{020F3D84-2517-4251-8D39-1A92F3A376F4}"/>
    <hyperlink ref="M30" location="'Справка'!A821" display="Подробнее" xr:uid="{A12D3977-CF24-4EB6-81CB-2AEB547469F9}"/>
    <hyperlink ref="M31" location="'Справка'!A828" display="Подробнее" xr:uid="{5A6FC527-F715-474D-8D0F-B695A0FEB4A7}"/>
    <hyperlink ref="M32" location="'Справка'!A836" display="Подробнее" xr:uid="{BE0F51C9-25E0-4411-A0BF-37D0E83F9E3E}"/>
    <hyperlink ref="M33" location="'Справка'!A844" display="Подробнее" xr:uid="{98B8B3B9-AAC2-40E3-9D05-C52BD658C10E}"/>
    <hyperlink ref="L58" location="'Справка'!A896" display="Подробнее" xr:uid="{0B604FFC-C294-4DD6-A2C9-98B98125313E}"/>
    <hyperlink ref="L59" location="'Справка'!A902" display="Подробнее" xr:uid="{9CBB69F7-1C4A-468F-A110-387AC6817F07}"/>
    <hyperlink ref="L60" location="'Справка'!A908" display="Подробнее" xr:uid="{E54127BE-0C0B-402C-BD61-DC68474152DD}"/>
    <hyperlink ref="L61" location="'Справка'!A914" display="Подробнее" xr:uid="{05E9FDD2-77C8-4AD4-BE9C-DC6B8D70F768}"/>
    <hyperlink ref="L63" location="'Справка'!A920" display="Подробнее" xr:uid="{68719300-A65B-4BFD-A9CE-65A1BFD089CD}"/>
    <hyperlink ref="L64" location="'Справка'!A926" display="Подробнее" xr:uid="{41EA96D7-3784-4941-B85B-CEBAFBE7C69E}"/>
    <hyperlink ref="L65" location="'Справка'!A932" display="Подробнее" xr:uid="{07BBC55E-31C2-4BA0-ACD0-33D6DC3D1CF5}"/>
    <hyperlink ref="L66" location="'Справка'!A939" display="Подробнее" xr:uid="{ADE941A0-05F8-4578-B9EC-CA773CF2C3E7}"/>
    <hyperlink ref="L70" location="'Справка'!A945" display="Подробнее" xr:uid="{7FCA858B-9BAA-433B-8B97-5A6895ECBE83}"/>
    <hyperlink ref="L71" location="'Справка'!A953" display="Подробнее" xr:uid="{CD38F8DA-4C4C-4064-90D0-8940D88F16E3}"/>
    <hyperlink ref="L72" location="'Справка'!A961" display="Подробнее" xr:uid="{2FC04460-2028-4AF6-ADC9-AD3DBE218E84}"/>
    <hyperlink ref="L73" location="'Справка'!A969" display="Подробнее" xr:uid="{294440B3-392C-4D4A-B494-74048DE4F830}"/>
    <hyperlink ref="L74" location="'Справка'!A977" display="Подробнее" xr:uid="{CBA1EBF4-31CD-45C2-8B10-63398554428C}"/>
    <hyperlink ref="L75" location="'Справка'!A985" display="Подробнее" xr:uid="{5BDDA0CD-0C03-42B5-A51F-E5F53C605B6D}"/>
    <hyperlink ref="AA1" location="'Справка'!A219" display="Контрольные точки диаграмм (Подробнее)" xr:uid="{09BA0232-B992-4506-BD0A-19668A50D4A9}"/>
    <hyperlink ref="H2" location="'Справка'!A175" display="Единицы измерения (Подробнее)" xr:uid="{8092086B-90B5-4017-8084-F1703D096B04}"/>
    <hyperlink ref="H11" location="'Справка'!A185" display="Система знаков (Подробнее)" xr:uid="{D99B88D3-E8A3-4786-BB40-48D8C82BD1A9}"/>
    <hyperlink ref="H17" location="'Справка'!A202" display="Материал арматуры (Подробнее)" xr:uid="{201A1B59-C869-4E10-8922-2ECB3CD5334E}"/>
    <hyperlink ref="H26" location="'Справка'!A194" display="Материал бетона (Подробнее)" xr:uid="{92507763-4FCF-4686-AB58-2467CF39DA2C}"/>
    <hyperlink ref="H35" location="'Справка'!A210" display="Настройки диаграмм для расчетов (Подробнее)" xr:uid="{812C0A5B-EE6E-42CC-B2B9-36DBC2C71748}"/>
    <hyperlink ref="H41" location="'Справка'!A225" display="Аннотации схемы (Подробнее)" xr:uid="{EEF38D04-350C-4B05-80EF-453FD1A50C7F}"/>
    <hyperlink ref="H78" location="'Справка'!A233" display="Геометрия (Подробнее)" xr:uid="{E67BB2D2-FA4E-4C98-B261-A724F956FED0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5C15-4DAD-45F3-8AD4-2EB7DDF70545}">
  <sheetPr codeName="Лист2"/>
  <dimension ref="A1:F993"/>
  <sheetViews>
    <sheetView workbookViewId="0">
      <selection sqref="A1:F1"/>
    </sheetView>
  </sheetViews>
  <sheetFormatPr defaultRowHeight="12.75" x14ac:dyDescent="0.2"/>
  <cols>
    <col min="1" max="1" width="34.7109375" style="16" customWidth="1"/>
    <col min="2" max="2" width="118.7109375" style="16" customWidth="1"/>
    <col min="3" max="4" width="18.7109375" style="16" customWidth="1"/>
    <col min="5" max="6" width="26.7109375" style="16" customWidth="1"/>
    <col min="7" max="16384" width="9.140625" style="15"/>
  </cols>
  <sheetData>
    <row r="1" spans="1:6" ht="20.25" x14ac:dyDescent="0.2">
      <c r="A1" s="34" t="s">
        <v>451</v>
      </c>
      <c r="B1" s="34"/>
      <c r="C1" s="34"/>
      <c r="D1" s="34"/>
      <c r="E1" s="34"/>
      <c r="F1" s="34"/>
    </row>
    <row r="2" spans="1:6" x14ac:dyDescent="0.2">
      <c r="A2" s="32" t="s">
        <v>452</v>
      </c>
      <c r="B2" s="32"/>
      <c r="C2" s="32"/>
      <c r="D2" s="32"/>
      <c r="E2" s="32"/>
      <c r="F2" s="32"/>
    </row>
    <row r="3" spans="1:6" x14ac:dyDescent="0.2">
      <c r="A3" s="32" t="s">
        <v>453</v>
      </c>
      <c r="B3" s="32"/>
      <c r="C3" s="32"/>
      <c r="D3" s="32"/>
      <c r="E3" s="32"/>
      <c r="F3" s="32"/>
    </row>
    <row r="4" spans="1:6" x14ac:dyDescent="0.2">
      <c r="A4" s="19"/>
      <c r="B4" s="19"/>
      <c r="C4" s="19"/>
      <c r="D4" s="19"/>
      <c r="E4" s="19"/>
      <c r="F4" s="19"/>
    </row>
    <row r="5" spans="1:6" ht="16.5" x14ac:dyDescent="0.2">
      <c r="A5" s="31" t="s">
        <v>454</v>
      </c>
      <c r="B5" s="31"/>
      <c r="C5" s="31"/>
      <c r="D5" s="31"/>
      <c r="E5" s="31"/>
      <c r="F5" s="31"/>
    </row>
    <row r="6" spans="1:6" x14ac:dyDescent="0.2">
      <c r="A6" s="32" t="s">
        <v>455</v>
      </c>
      <c r="B6" s="32"/>
      <c r="C6" s="32"/>
      <c r="D6" s="32"/>
      <c r="E6" s="32"/>
      <c r="F6" s="32"/>
    </row>
    <row r="7" spans="1:6" x14ac:dyDescent="0.2">
      <c r="A7" s="32" t="s">
        <v>456</v>
      </c>
      <c r="B7" s="32"/>
      <c r="C7" s="32"/>
      <c r="D7" s="32"/>
      <c r="E7" s="32"/>
      <c r="F7" s="32"/>
    </row>
    <row r="8" spans="1:6" x14ac:dyDescent="0.2">
      <c r="A8" s="32" t="s">
        <v>457</v>
      </c>
      <c r="B8" s="32"/>
      <c r="C8" s="32"/>
      <c r="D8" s="32"/>
      <c r="E8" s="32"/>
      <c r="F8" s="32"/>
    </row>
    <row r="9" spans="1:6" x14ac:dyDescent="0.2">
      <c r="A9" s="32" t="s">
        <v>458</v>
      </c>
      <c r="B9" s="32"/>
      <c r="C9" s="32"/>
      <c r="D9" s="32"/>
      <c r="E9" s="32"/>
      <c r="F9" s="32"/>
    </row>
    <row r="10" spans="1:6" x14ac:dyDescent="0.2">
      <c r="A10" s="32" t="s">
        <v>459</v>
      </c>
      <c r="B10" s="32"/>
      <c r="C10" s="32"/>
      <c r="D10" s="32"/>
      <c r="E10" s="32"/>
      <c r="F10" s="32"/>
    </row>
    <row r="11" spans="1:6" x14ac:dyDescent="0.2">
      <c r="A11" s="32" t="s">
        <v>460</v>
      </c>
      <c r="B11" s="32"/>
      <c r="C11" s="32"/>
      <c r="D11" s="32"/>
      <c r="E11" s="32"/>
      <c r="F11" s="32"/>
    </row>
    <row r="12" spans="1:6" ht="42" customHeight="1" x14ac:dyDescent="0.2">
      <c r="A12" s="33"/>
      <c r="B12" s="33"/>
      <c r="C12" s="33"/>
      <c r="D12" s="33"/>
      <c r="E12" s="33"/>
      <c r="F12" s="33"/>
    </row>
    <row r="13" spans="1:6" x14ac:dyDescent="0.2">
      <c r="A13" s="19"/>
      <c r="B13" s="19"/>
      <c r="C13" s="19"/>
      <c r="D13" s="19"/>
      <c r="E13" s="19"/>
      <c r="F13" s="19"/>
    </row>
    <row r="14" spans="1:6" ht="16.5" x14ac:dyDescent="0.2">
      <c r="A14" s="31" t="s">
        <v>461</v>
      </c>
      <c r="B14" s="31"/>
      <c r="C14" s="31"/>
      <c r="D14" s="31"/>
      <c r="E14" s="31"/>
      <c r="F14" s="31"/>
    </row>
    <row r="15" spans="1:6" x14ac:dyDescent="0.2">
      <c r="A15" s="32" t="s">
        <v>462</v>
      </c>
      <c r="B15" s="32"/>
      <c r="C15" s="32"/>
      <c r="D15" s="32"/>
      <c r="E15" s="32"/>
      <c r="F15" s="32"/>
    </row>
    <row r="16" spans="1:6" ht="42" customHeight="1" x14ac:dyDescent="0.2">
      <c r="A16" s="33"/>
      <c r="B16" s="33"/>
      <c r="C16" s="33"/>
      <c r="D16" s="33"/>
      <c r="E16" s="33"/>
      <c r="F16" s="33"/>
    </row>
    <row r="17" spans="1:6" x14ac:dyDescent="0.2">
      <c r="A17" s="32" t="s">
        <v>463</v>
      </c>
      <c r="B17" s="32"/>
      <c r="C17" s="32"/>
      <c r="D17" s="32"/>
      <c r="E17" s="32"/>
      <c r="F17" s="32"/>
    </row>
    <row r="18" spans="1:6" x14ac:dyDescent="0.2">
      <c r="A18" s="32" t="s">
        <v>464</v>
      </c>
      <c r="B18" s="32"/>
      <c r="C18" s="32"/>
      <c r="D18" s="32"/>
      <c r="E18" s="32"/>
      <c r="F18" s="32"/>
    </row>
    <row r="19" spans="1:6" x14ac:dyDescent="0.2">
      <c r="A19" s="32" t="s">
        <v>465</v>
      </c>
      <c r="B19" s="32"/>
      <c r="C19" s="32"/>
      <c r="D19" s="32"/>
      <c r="E19" s="32"/>
      <c r="F19" s="32"/>
    </row>
    <row r="20" spans="1:6" x14ac:dyDescent="0.2">
      <c r="A20" s="32" t="s">
        <v>466</v>
      </c>
      <c r="B20" s="32"/>
      <c r="C20" s="32"/>
      <c r="D20" s="32"/>
      <c r="E20" s="32"/>
      <c r="F20" s="32"/>
    </row>
    <row r="21" spans="1:6" x14ac:dyDescent="0.2">
      <c r="A21" s="32" t="s">
        <v>467</v>
      </c>
      <c r="B21" s="32"/>
      <c r="C21" s="32"/>
      <c r="D21" s="32"/>
      <c r="E21" s="32"/>
      <c r="F21" s="32"/>
    </row>
    <row r="22" spans="1:6" x14ac:dyDescent="0.2">
      <c r="A22" s="19"/>
      <c r="B22" s="19"/>
      <c r="C22" s="19"/>
      <c r="D22" s="19"/>
      <c r="E22" s="19"/>
      <c r="F22" s="19"/>
    </row>
    <row r="23" spans="1:6" ht="16.5" x14ac:dyDescent="0.2">
      <c r="A23" s="31" t="s">
        <v>468</v>
      </c>
      <c r="B23" s="31"/>
      <c r="C23" s="31"/>
      <c r="D23" s="31"/>
      <c r="E23" s="31"/>
      <c r="F23" s="31"/>
    </row>
    <row r="24" spans="1:6" x14ac:dyDescent="0.2">
      <c r="A24" s="32" t="s">
        <v>469</v>
      </c>
      <c r="B24" s="32"/>
      <c r="C24" s="32"/>
      <c r="D24" s="32"/>
      <c r="E24" s="32"/>
      <c r="F24" s="32"/>
    </row>
    <row r="25" spans="1:6" x14ac:dyDescent="0.2">
      <c r="A25" s="32" t="s">
        <v>470</v>
      </c>
      <c r="B25" s="32"/>
      <c r="C25" s="32"/>
      <c r="D25" s="32"/>
      <c r="E25" s="32"/>
      <c r="F25" s="32"/>
    </row>
    <row r="26" spans="1:6" ht="66" customHeight="1" x14ac:dyDescent="0.2">
      <c r="A26" s="33"/>
      <c r="B26" s="33"/>
      <c r="C26" s="33"/>
      <c r="D26" s="33"/>
      <c r="E26" s="33"/>
      <c r="F26" s="33"/>
    </row>
    <row r="27" spans="1:6" x14ac:dyDescent="0.2">
      <c r="A27" s="32" t="s">
        <v>471</v>
      </c>
      <c r="B27" s="32"/>
      <c r="C27" s="32"/>
      <c r="D27" s="32"/>
      <c r="E27" s="32"/>
      <c r="F27" s="32"/>
    </row>
    <row r="28" spans="1:6" x14ac:dyDescent="0.2">
      <c r="A28" s="32" t="s">
        <v>472</v>
      </c>
      <c r="B28" s="32"/>
      <c r="C28" s="32"/>
      <c r="D28" s="32"/>
      <c r="E28" s="32"/>
      <c r="F28" s="32"/>
    </row>
    <row r="29" spans="1:6" x14ac:dyDescent="0.2">
      <c r="A29" s="32" t="s">
        <v>473</v>
      </c>
      <c r="B29" s="32"/>
      <c r="C29" s="32"/>
      <c r="D29" s="32"/>
      <c r="E29" s="32"/>
      <c r="F29" s="32"/>
    </row>
    <row r="30" spans="1:6" x14ac:dyDescent="0.2">
      <c r="A30" s="32" t="s">
        <v>474</v>
      </c>
      <c r="B30" s="32"/>
      <c r="C30" s="32"/>
      <c r="D30" s="32"/>
      <c r="E30" s="32"/>
      <c r="F30" s="32"/>
    </row>
    <row r="31" spans="1:6" x14ac:dyDescent="0.2">
      <c r="A31" s="32" t="s">
        <v>475</v>
      </c>
      <c r="B31" s="32"/>
      <c r="C31" s="32"/>
      <c r="D31" s="32"/>
      <c r="E31" s="32"/>
      <c r="F31" s="32"/>
    </row>
    <row r="32" spans="1:6" x14ac:dyDescent="0.2">
      <c r="A32" s="19"/>
      <c r="B32" s="19"/>
      <c r="C32" s="19"/>
      <c r="D32" s="19"/>
      <c r="E32" s="19"/>
      <c r="F32" s="19"/>
    </row>
    <row r="33" spans="1:6" ht="16.5" x14ac:dyDescent="0.2">
      <c r="A33" s="31" t="s">
        <v>476</v>
      </c>
      <c r="B33" s="31"/>
      <c r="C33" s="31"/>
      <c r="D33" s="31"/>
      <c r="E33" s="31"/>
      <c r="F33" s="31"/>
    </row>
    <row r="34" spans="1:6" x14ac:dyDescent="0.2">
      <c r="A34" s="32" t="s">
        <v>477</v>
      </c>
      <c r="B34" s="32"/>
      <c r="C34" s="32"/>
      <c r="D34" s="32"/>
      <c r="E34" s="32"/>
      <c r="F34" s="32"/>
    </row>
    <row r="35" spans="1:6" ht="42" customHeight="1" x14ac:dyDescent="0.2">
      <c r="A35" s="33"/>
      <c r="B35" s="33"/>
      <c r="C35" s="33"/>
      <c r="D35" s="33"/>
      <c r="E35" s="33"/>
      <c r="F35" s="33"/>
    </row>
    <row r="36" spans="1:6" x14ac:dyDescent="0.2">
      <c r="A36" s="32" t="s">
        <v>478</v>
      </c>
      <c r="B36" s="32"/>
      <c r="C36" s="32"/>
      <c r="D36" s="32"/>
      <c r="E36" s="32"/>
      <c r="F36" s="32"/>
    </row>
    <row r="37" spans="1:6" x14ac:dyDescent="0.2">
      <c r="A37" s="32" t="s">
        <v>479</v>
      </c>
      <c r="B37" s="32"/>
      <c r="C37" s="32"/>
      <c r="D37" s="32"/>
      <c r="E37" s="32"/>
      <c r="F37" s="32"/>
    </row>
    <row r="38" spans="1:6" ht="42" customHeight="1" x14ac:dyDescent="0.2">
      <c r="A38" s="33"/>
      <c r="B38" s="33"/>
      <c r="C38" s="33"/>
      <c r="D38" s="33"/>
      <c r="E38" s="33"/>
      <c r="F38" s="33"/>
    </row>
    <row r="39" spans="1:6" x14ac:dyDescent="0.2">
      <c r="A39" s="32" t="s">
        <v>480</v>
      </c>
      <c r="B39" s="32"/>
      <c r="C39" s="32"/>
      <c r="D39" s="32"/>
      <c r="E39" s="32"/>
      <c r="F39" s="32"/>
    </row>
    <row r="40" spans="1:6" x14ac:dyDescent="0.2">
      <c r="A40" s="32" t="s">
        <v>481</v>
      </c>
      <c r="B40" s="32"/>
      <c r="C40" s="32"/>
      <c r="D40" s="32"/>
      <c r="E40" s="32"/>
      <c r="F40" s="32"/>
    </row>
    <row r="41" spans="1:6" x14ac:dyDescent="0.2">
      <c r="A41" s="32" t="s">
        <v>482</v>
      </c>
      <c r="B41" s="32"/>
      <c r="C41" s="32"/>
      <c r="D41" s="32"/>
      <c r="E41" s="32"/>
      <c r="F41" s="32"/>
    </row>
    <row r="42" spans="1:6" x14ac:dyDescent="0.2">
      <c r="A42" s="32" t="s">
        <v>483</v>
      </c>
      <c r="B42" s="32"/>
      <c r="C42" s="32"/>
      <c r="D42" s="32"/>
      <c r="E42" s="32"/>
      <c r="F42" s="32"/>
    </row>
    <row r="43" spans="1:6" x14ac:dyDescent="0.2">
      <c r="A43" s="32" t="s">
        <v>484</v>
      </c>
      <c r="B43" s="32"/>
      <c r="C43" s="32"/>
      <c r="D43" s="32"/>
      <c r="E43" s="32"/>
      <c r="F43" s="32"/>
    </row>
    <row r="44" spans="1:6" x14ac:dyDescent="0.2">
      <c r="A44" s="32" t="s">
        <v>485</v>
      </c>
      <c r="B44" s="32"/>
      <c r="C44" s="32"/>
      <c r="D44" s="32"/>
      <c r="E44" s="32"/>
      <c r="F44" s="32"/>
    </row>
    <row r="45" spans="1:6" x14ac:dyDescent="0.2">
      <c r="A45" s="32" t="s">
        <v>486</v>
      </c>
      <c r="B45" s="32"/>
      <c r="C45" s="32"/>
      <c r="D45" s="32"/>
      <c r="E45" s="32"/>
      <c r="F45" s="32"/>
    </row>
    <row r="46" spans="1:6" x14ac:dyDescent="0.2">
      <c r="A46" s="32" t="s">
        <v>487</v>
      </c>
      <c r="B46" s="32"/>
      <c r="C46" s="32"/>
      <c r="D46" s="32"/>
      <c r="E46" s="32"/>
      <c r="F46" s="32"/>
    </row>
    <row r="47" spans="1:6" ht="42" customHeight="1" x14ac:dyDescent="0.2">
      <c r="A47" s="33"/>
      <c r="B47" s="33"/>
      <c r="C47" s="33"/>
      <c r="D47" s="33"/>
      <c r="E47" s="33"/>
      <c r="F47" s="33"/>
    </row>
    <row r="48" spans="1:6" ht="66" customHeight="1" x14ac:dyDescent="0.2">
      <c r="A48" s="33"/>
      <c r="B48" s="33"/>
      <c r="C48" s="33"/>
      <c r="D48" s="33"/>
      <c r="E48" s="33"/>
      <c r="F48" s="33"/>
    </row>
    <row r="49" spans="1:6" x14ac:dyDescent="0.2">
      <c r="A49" s="32" t="s">
        <v>488</v>
      </c>
      <c r="B49" s="32"/>
      <c r="C49" s="32"/>
      <c r="D49" s="32"/>
      <c r="E49" s="32"/>
      <c r="F49" s="32"/>
    </row>
    <row r="50" spans="1:6" x14ac:dyDescent="0.2">
      <c r="A50" s="32" t="s">
        <v>489</v>
      </c>
      <c r="B50" s="32"/>
      <c r="C50" s="32"/>
      <c r="D50" s="32"/>
      <c r="E50" s="32"/>
      <c r="F50" s="32"/>
    </row>
    <row r="51" spans="1:6" x14ac:dyDescent="0.2">
      <c r="A51" s="32" t="s">
        <v>490</v>
      </c>
      <c r="B51" s="32"/>
      <c r="C51" s="32"/>
      <c r="D51" s="32"/>
      <c r="E51" s="32"/>
      <c r="F51" s="32"/>
    </row>
    <row r="52" spans="1:6" x14ac:dyDescent="0.2">
      <c r="A52" s="32" t="s">
        <v>491</v>
      </c>
      <c r="B52" s="32"/>
      <c r="C52" s="32"/>
      <c r="D52" s="32"/>
      <c r="E52" s="32"/>
      <c r="F52" s="32"/>
    </row>
    <row r="53" spans="1:6" x14ac:dyDescent="0.2">
      <c r="A53" s="32" t="s">
        <v>492</v>
      </c>
      <c r="B53" s="32"/>
      <c r="C53" s="32"/>
      <c r="D53" s="32"/>
      <c r="E53" s="32"/>
      <c r="F53" s="32"/>
    </row>
    <row r="54" spans="1:6" x14ac:dyDescent="0.2">
      <c r="A54" s="32" t="s">
        <v>493</v>
      </c>
      <c r="B54" s="32"/>
      <c r="C54" s="32"/>
      <c r="D54" s="32"/>
      <c r="E54" s="32"/>
      <c r="F54" s="32"/>
    </row>
    <row r="55" spans="1:6" x14ac:dyDescent="0.2">
      <c r="A55" s="32" t="s">
        <v>494</v>
      </c>
      <c r="B55" s="32"/>
      <c r="C55" s="32"/>
      <c r="D55" s="32"/>
      <c r="E55" s="32"/>
      <c r="F55" s="32"/>
    </row>
    <row r="56" spans="1:6" x14ac:dyDescent="0.2">
      <c r="A56" s="32" t="s">
        <v>495</v>
      </c>
      <c r="B56" s="32"/>
      <c r="C56" s="32"/>
      <c r="D56" s="32"/>
      <c r="E56" s="32"/>
      <c r="F56" s="32"/>
    </row>
    <row r="57" spans="1:6" x14ac:dyDescent="0.2">
      <c r="A57" s="19"/>
      <c r="B57" s="19"/>
      <c r="C57" s="19"/>
      <c r="D57" s="19"/>
      <c r="E57" s="19"/>
      <c r="F57" s="19"/>
    </row>
    <row r="58" spans="1:6" ht="16.5" x14ac:dyDescent="0.2">
      <c r="A58" s="31" t="s">
        <v>496</v>
      </c>
      <c r="B58" s="31"/>
      <c r="C58" s="31"/>
      <c r="D58" s="31"/>
      <c r="E58" s="31"/>
      <c r="F58" s="31"/>
    </row>
    <row r="59" spans="1:6" x14ac:dyDescent="0.2">
      <c r="A59" s="32" t="s">
        <v>497</v>
      </c>
      <c r="B59" s="32"/>
      <c r="C59" s="32"/>
      <c r="D59" s="32"/>
      <c r="E59" s="32"/>
      <c r="F59" s="32"/>
    </row>
    <row r="60" spans="1:6" ht="42" customHeight="1" x14ac:dyDescent="0.2">
      <c r="A60" s="33"/>
      <c r="B60" s="33"/>
      <c r="C60" s="33"/>
      <c r="D60" s="33"/>
      <c r="E60" s="33"/>
      <c r="F60" s="33"/>
    </row>
    <row r="61" spans="1:6" ht="42" customHeight="1" x14ac:dyDescent="0.2">
      <c r="A61" s="33"/>
      <c r="B61" s="33"/>
      <c r="C61" s="33"/>
      <c r="D61" s="33"/>
      <c r="E61" s="33"/>
      <c r="F61" s="33"/>
    </row>
    <row r="62" spans="1:6" x14ac:dyDescent="0.2">
      <c r="A62" s="32" t="s">
        <v>498</v>
      </c>
      <c r="B62" s="32"/>
      <c r="C62" s="32"/>
      <c r="D62" s="32"/>
      <c r="E62" s="32"/>
      <c r="F62" s="32"/>
    </row>
    <row r="63" spans="1:6" x14ac:dyDescent="0.2">
      <c r="A63" s="32" t="s">
        <v>499</v>
      </c>
      <c r="B63" s="32"/>
      <c r="C63" s="32"/>
      <c r="D63" s="32"/>
      <c r="E63" s="32"/>
      <c r="F63" s="32"/>
    </row>
    <row r="64" spans="1:6" x14ac:dyDescent="0.2">
      <c r="A64" s="32" t="s">
        <v>500</v>
      </c>
      <c r="B64" s="32"/>
      <c r="C64" s="32"/>
      <c r="D64" s="32"/>
      <c r="E64" s="32"/>
      <c r="F64" s="32"/>
    </row>
    <row r="65" spans="1:6" x14ac:dyDescent="0.2">
      <c r="A65" s="19"/>
      <c r="B65" s="19"/>
      <c r="C65" s="19"/>
      <c r="D65" s="19"/>
      <c r="E65" s="19"/>
      <c r="F65" s="19"/>
    </row>
    <row r="66" spans="1:6" ht="16.5" x14ac:dyDescent="0.2">
      <c r="A66" s="31" t="s">
        <v>501</v>
      </c>
      <c r="B66" s="31"/>
      <c r="C66" s="31"/>
      <c r="D66" s="31"/>
      <c r="E66" s="31"/>
      <c r="F66" s="31"/>
    </row>
    <row r="67" spans="1:6" x14ac:dyDescent="0.2">
      <c r="A67" s="32" t="s">
        <v>502</v>
      </c>
      <c r="B67" s="32"/>
      <c r="C67" s="32"/>
      <c r="D67" s="32"/>
      <c r="E67" s="32"/>
      <c r="F67" s="32"/>
    </row>
    <row r="68" spans="1:6" x14ac:dyDescent="0.2">
      <c r="A68" s="32" t="s">
        <v>503</v>
      </c>
      <c r="B68" s="32"/>
      <c r="C68" s="32"/>
      <c r="D68" s="32"/>
      <c r="E68" s="32"/>
      <c r="F68" s="32"/>
    </row>
    <row r="69" spans="1:6" ht="42" customHeight="1" x14ac:dyDescent="0.2">
      <c r="A69" s="33"/>
      <c r="B69" s="33"/>
      <c r="C69" s="33"/>
      <c r="D69" s="33"/>
      <c r="E69" s="33"/>
      <c r="F69" s="33"/>
    </row>
    <row r="70" spans="1:6" ht="42" customHeight="1" x14ac:dyDescent="0.2">
      <c r="A70" s="33"/>
      <c r="B70" s="33"/>
      <c r="C70" s="33"/>
      <c r="D70" s="33"/>
      <c r="E70" s="33"/>
      <c r="F70" s="33"/>
    </row>
    <row r="71" spans="1:6" x14ac:dyDescent="0.2">
      <c r="A71" s="32" t="s">
        <v>504</v>
      </c>
      <c r="B71" s="32"/>
      <c r="C71" s="32"/>
      <c r="D71" s="32"/>
      <c r="E71" s="32"/>
      <c r="F71" s="32"/>
    </row>
    <row r="72" spans="1:6" x14ac:dyDescent="0.2">
      <c r="A72" s="32" t="s">
        <v>505</v>
      </c>
      <c r="B72" s="32"/>
      <c r="C72" s="32"/>
      <c r="D72" s="32"/>
      <c r="E72" s="32"/>
      <c r="F72" s="32"/>
    </row>
    <row r="73" spans="1:6" x14ac:dyDescent="0.2">
      <c r="A73" s="32" t="s">
        <v>506</v>
      </c>
      <c r="B73" s="32"/>
      <c r="C73" s="32"/>
      <c r="D73" s="32"/>
      <c r="E73" s="32"/>
      <c r="F73" s="32"/>
    </row>
    <row r="74" spans="1:6" x14ac:dyDescent="0.2">
      <c r="A74" s="19"/>
      <c r="B74" s="19"/>
      <c r="C74" s="19"/>
      <c r="D74" s="19"/>
      <c r="E74" s="19"/>
      <c r="F74" s="19"/>
    </row>
    <row r="75" spans="1:6" ht="16.5" x14ac:dyDescent="0.2">
      <c r="A75" s="31" t="s">
        <v>507</v>
      </c>
      <c r="B75" s="31"/>
      <c r="C75" s="31"/>
      <c r="D75" s="31"/>
      <c r="E75" s="31"/>
      <c r="F75" s="31"/>
    </row>
    <row r="76" spans="1:6" x14ac:dyDescent="0.2">
      <c r="A76" s="32" t="s">
        <v>508</v>
      </c>
      <c r="B76" s="32"/>
      <c r="C76" s="32"/>
      <c r="D76" s="32"/>
      <c r="E76" s="32"/>
      <c r="F76" s="32"/>
    </row>
    <row r="77" spans="1:6" ht="42" customHeight="1" x14ac:dyDescent="0.2">
      <c r="A77" s="33"/>
      <c r="B77" s="33"/>
      <c r="C77" s="33"/>
      <c r="D77" s="33"/>
      <c r="E77" s="33"/>
      <c r="F77" s="33"/>
    </row>
    <row r="78" spans="1:6" x14ac:dyDescent="0.2">
      <c r="A78" s="32" t="s">
        <v>509</v>
      </c>
      <c r="B78" s="32"/>
      <c r="C78" s="32"/>
      <c r="D78" s="32"/>
      <c r="E78" s="32"/>
      <c r="F78" s="32"/>
    </row>
    <row r="79" spans="1:6" x14ac:dyDescent="0.2">
      <c r="A79" s="32" t="s">
        <v>510</v>
      </c>
      <c r="B79" s="32"/>
      <c r="C79" s="32"/>
      <c r="D79" s="32"/>
      <c r="E79" s="32"/>
      <c r="F79" s="32"/>
    </row>
    <row r="80" spans="1:6" x14ac:dyDescent="0.2">
      <c r="A80" s="32" t="s">
        <v>511</v>
      </c>
      <c r="B80" s="32"/>
      <c r="C80" s="32"/>
      <c r="D80" s="32"/>
      <c r="E80" s="32"/>
      <c r="F80" s="32"/>
    </row>
    <row r="81" spans="1:6" x14ac:dyDescent="0.2">
      <c r="A81" s="32" t="s">
        <v>512</v>
      </c>
      <c r="B81" s="32"/>
      <c r="C81" s="32"/>
      <c r="D81" s="32"/>
      <c r="E81" s="32"/>
      <c r="F81" s="32"/>
    </row>
    <row r="82" spans="1:6" ht="42" customHeight="1" x14ac:dyDescent="0.2">
      <c r="A82" s="33"/>
      <c r="B82" s="33"/>
      <c r="C82" s="33"/>
      <c r="D82" s="33"/>
      <c r="E82" s="33"/>
      <c r="F82" s="33"/>
    </row>
    <row r="83" spans="1:6" x14ac:dyDescent="0.2">
      <c r="A83" s="32" t="s">
        <v>513</v>
      </c>
      <c r="B83" s="32"/>
      <c r="C83" s="32"/>
      <c r="D83" s="32"/>
      <c r="E83" s="32"/>
      <c r="F83" s="32"/>
    </row>
    <row r="84" spans="1:6" x14ac:dyDescent="0.2">
      <c r="A84" s="32" t="s">
        <v>514</v>
      </c>
      <c r="B84" s="32"/>
      <c r="C84" s="32"/>
      <c r="D84" s="32"/>
      <c r="E84" s="32"/>
      <c r="F84" s="32"/>
    </row>
    <row r="85" spans="1:6" x14ac:dyDescent="0.2">
      <c r="A85" s="32" t="s">
        <v>515</v>
      </c>
      <c r="B85" s="32"/>
      <c r="C85" s="32"/>
      <c r="D85" s="32"/>
      <c r="E85" s="32"/>
      <c r="F85" s="32"/>
    </row>
    <row r="86" spans="1:6" x14ac:dyDescent="0.2">
      <c r="A86" s="32" t="s">
        <v>516</v>
      </c>
      <c r="B86" s="32"/>
      <c r="C86" s="32"/>
      <c r="D86" s="32"/>
      <c r="E86" s="32"/>
      <c r="F86" s="32"/>
    </row>
    <row r="87" spans="1:6" x14ac:dyDescent="0.2">
      <c r="A87" s="32" t="s">
        <v>517</v>
      </c>
      <c r="B87" s="32"/>
      <c r="C87" s="32"/>
      <c r="D87" s="32"/>
      <c r="E87" s="32"/>
      <c r="F87" s="32"/>
    </row>
    <row r="88" spans="1:6" x14ac:dyDescent="0.2">
      <c r="A88" s="32" t="s">
        <v>518</v>
      </c>
      <c r="B88" s="32"/>
      <c r="C88" s="32"/>
      <c r="D88" s="32"/>
      <c r="E88" s="32"/>
      <c r="F88" s="32"/>
    </row>
    <row r="89" spans="1:6" x14ac:dyDescent="0.2">
      <c r="A89" s="32" t="s">
        <v>519</v>
      </c>
      <c r="B89" s="32"/>
      <c r="C89" s="32"/>
      <c r="D89" s="32"/>
      <c r="E89" s="32"/>
      <c r="F89" s="32"/>
    </row>
    <row r="90" spans="1:6" x14ac:dyDescent="0.2">
      <c r="A90" s="19"/>
      <c r="B90" s="19"/>
      <c r="C90" s="19"/>
      <c r="D90" s="19"/>
      <c r="E90" s="19"/>
      <c r="F90" s="19"/>
    </row>
    <row r="91" spans="1:6" ht="16.5" x14ac:dyDescent="0.2">
      <c r="A91" s="31" t="s">
        <v>520</v>
      </c>
      <c r="B91" s="31"/>
      <c r="C91" s="31"/>
      <c r="D91" s="31"/>
      <c r="E91" s="31"/>
      <c r="F91" s="31"/>
    </row>
    <row r="92" spans="1:6" x14ac:dyDescent="0.2">
      <c r="A92" s="32" t="s">
        <v>521</v>
      </c>
      <c r="B92" s="32"/>
      <c r="C92" s="32"/>
      <c r="D92" s="32"/>
      <c r="E92" s="32"/>
      <c r="F92" s="32"/>
    </row>
    <row r="93" spans="1:6" x14ac:dyDescent="0.2">
      <c r="A93" s="32" t="s">
        <v>522</v>
      </c>
      <c r="B93" s="32"/>
      <c r="C93" s="32"/>
      <c r="D93" s="32"/>
      <c r="E93" s="32"/>
      <c r="F93" s="32"/>
    </row>
    <row r="94" spans="1:6" x14ac:dyDescent="0.2">
      <c r="A94" s="32" t="s">
        <v>523</v>
      </c>
      <c r="B94" s="32"/>
      <c r="C94" s="32"/>
      <c r="D94" s="32"/>
      <c r="E94" s="32"/>
      <c r="F94" s="32"/>
    </row>
    <row r="95" spans="1:6" ht="66" customHeight="1" x14ac:dyDescent="0.2">
      <c r="A95" s="33"/>
      <c r="B95" s="33"/>
      <c r="C95" s="33"/>
      <c r="D95" s="33"/>
      <c r="E95" s="33"/>
      <c r="F95" s="33"/>
    </row>
    <row r="96" spans="1:6" x14ac:dyDescent="0.2">
      <c r="A96" s="32" t="s">
        <v>524</v>
      </c>
      <c r="B96" s="32"/>
      <c r="C96" s="32"/>
      <c r="D96" s="32"/>
      <c r="E96" s="32"/>
      <c r="F96" s="32"/>
    </row>
    <row r="97" spans="1:6" x14ac:dyDescent="0.2">
      <c r="A97" s="32" t="s">
        <v>525</v>
      </c>
      <c r="B97" s="32"/>
      <c r="C97" s="32"/>
      <c r="D97" s="32"/>
      <c r="E97" s="32"/>
      <c r="F97" s="32"/>
    </row>
    <row r="98" spans="1:6" x14ac:dyDescent="0.2">
      <c r="A98" s="32" t="s">
        <v>526</v>
      </c>
      <c r="B98" s="32"/>
      <c r="C98" s="32"/>
      <c r="D98" s="32"/>
      <c r="E98" s="32"/>
      <c r="F98" s="32"/>
    </row>
    <row r="99" spans="1:6" x14ac:dyDescent="0.2">
      <c r="A99" s="32" t="s">
        <v>527</v>
      </c>
      <c r="B99" s="32"/>
      <c r="C99" s="32"/>
      <c r="D99" s="32"/>
      <c r="E99" s="32"/>
      <c r="F99" s="32"/>
    </row>
    <row r="100" spans="1:6" x14ac:dyDescent="0.2">
      <c r="A100" s="19"/>
      <c r="B100" s="19"/>
      <c r="C100" s="19"/>
      <c r="D100" s="19"/>
      <c r="E100" s="19"/>
      <c r="F100" s="19"/>
    </row>
    <row r="101" spans="1:6" ht="16.5" x14ac:dyDescent="0.2">
      <c r="A101" s="31" t="s">
        <v>528</v>
      </c>
      <c r="B101" s="31"/>
      <c r="C101" s="31"/>
      <c r="D101" s="31"/>
      <c r="E101" s="31"/>
      <c r="F101" s="31"/>
    </row>
    <row r="102" spans="1:6" x14ac:dyDescent="0.2">
      <c r="A102" s="32" t="s">
        <v>529</v>
      </c>
      <c r="B102" s="32"/>
      <c r="C102" s="32"/>
      <c r="D102" s="32"/>
      <c r="E102" s="32"/>
      <c r="F102" s="32"/>
    </row>
    <row r="103" spans="1:6" ht="66" customHeight="1" x14ac:dyDescent="0.2">
      <c r="A103" s="33"/>
      <c r="B103" s="33"/>
      <c r="C103" s="33"/>
      <c r="D103" s="33"/>
      <c r="E103" s="33"/>
      <c r="F103" s="33"/>
    </row>
    <row r="104" spans="1:6" x14ac:dyDescent="0.2">
      <c r="A104" s="32" t="s">
        <v>530</v>
      </c>
      <c r="B104" s="32"/>
      <c r="C104" s="32"/>
      <c r="D104" s="32"/>
      <c r="E104" s="32"/>
      <c r="F104" s="32"/>
    </row>
    <row r="105" spans="1:6" x14ac:dyDescent="0.2">
      <c r="A105" s="32" t="s">
        <v>531</v>
      </c>
      <c r="B105" s="32"/>
      <c r="C105" s="32"/>
      <c r="D105" s="32"/>
      <c r="E105" s="32"/>
      <c r="F105" s="32"/>
    </row>
    <row r="106" spans="1:6" x14ac:dyDescent="0.2">
      <c r="A106" s="32" t="s">
        <v>532</v>
      </c>
      <c r="B106" s="32"/>
      <c r="C106" s="32"/>
      <c r="D106" s="32"/>
      <c r="E106" s="32"/>
      <c r="F106" s="32"/>
    </row>
    <row r="107" spans="1:6" x14ac:dyDescent="0.2">
      <c r="A107" s="19"/>
      <c r="B107" s="19"/>
      <c r="C107" s="19"/>
      <c r="D107" s="19"/>
      <c r="E107" s="19"/>
      <c r="F107" s="19"/>
    </row>
    <row r="108" spans="1:6" ht="16.5" x14ac:dyDescent="0.2">
      <c r="A108" s="31" t="s">
        <v>533</v>
      </c>
      <c r="B108" s="31"/>
      <c r="C108" s="31"/>
      <c r="D108" s="31"/>
      <c r="E108" s="31"/>
      <c r="F108" s="31"/>
    </row>
    <row r="109" spans="1:6" x14ac:dyDescent="0.2">
      <c r="A109" s="32" t="s">
        <v>534</v>
      </c>
      <c r="B109" s="32"/>
      <c r="C109" s="32"/>
      <c r="D109" s="32"/>
      <c r="E109" s="32"/>
      <c r="F109" s="32"/>
    </row>
    <row r="110" spans="1:6" ht="66" customHeight="1" x14ac:dyDescent="0.2">
      <c r="A110" s="33"/>
      <c r="B110" s="33"/>
      <c r="C110" s="33"/>
      <c r="D110" s="33"/>
      <c r="E110" s="33"/>
      <c r="F110" s="33"/>
    </row>
    <row r="111" spans="1:6" ht="42" customHeight="1" x14ac:dyDescent="0.2">
      <c r="A111" s="33"/>
      <c r="B111" s="33"/>
      <c r="C111" s="33"/>
      <c r="D111" s="33"/>
      <c r="E111" s="33"/>
      <c r="F111" s="33"/>
    </row>
    <row r="112" spans="1:6" ht="42" customHeight="1" x14ac:dyDescent="0.2">
      <c r="A112" s="33"/>
      <c r="B112" s="33"/>
      <c r="C112" s="33"/>
      <c r="D112" s="33"/>
      <c r="E112" s="33"/>
      <c r="F112" s="33"/>
    </row>
    <row r="113" spans="1:6" x14ac:dyDescent="0.2">
      <c r="A113" s="32" t="s">
        <v>535</v>
      </c>
      <c r="B113" s="32"/>
      <c r="C113" s="32"/>
      <c r="D113" s="32"/>
      <c r="E113" s="32"/>
      <c r="F113" s="32"/>
    </row>
    <row r="114" spans="1:6" x14ac:dyDescent="0.2">
      <c r="A114" s="32" t="s">
        <v>536</v>
      </c>
      <c r="B114" s="32"/>
      <c r="C114" s="32"/>
      <c r="D114" s="32"/>
      <c r="E114" s="32"/>
      <c r="F114" s="32"/>
    </row>
    <row r="115" spans="1:6" x14ac:dyDescent="0.2">
      <c r="A115" s="32" t="s">
        <v>537</v>
      </c>
      <c r="B115" s="32"/>
      <c r="C115" s="32"/>
      <c r="D115" s="32"/>
      <c r="E115" s="32"/>
      <c r="F115" s="32"/>
    </row>
    <row r="116" spans="1:6" x14ac:dyDescent="0.2">
      <c r="A116" s="19"/>
      <c r="B116" s="19"/>
      <c r="C116" s="19"/>
      <c r="D116" s="19"/>
      <c r="E116" s="19"/>
      <c r="F116" s="19"/>
    </row>
    <row r="117" spans="1:6" ht="16.5" x14ac:dyDescent="0.2">
      <c r="A117" s="31" t="s">
        <v>538</v>
      </c>
      <c r="B117" s="31"/>
      <c r="C117" s="31"/>
      <c r="D117" s="31"/>
      <c r="E117" s="31"/>
      <c r="F117" s="31"/>
    </row>
    <row r="118" spans="1:6" x14ac:dyDescent="0.2">
      <c r="A118" s="32" t="s">
        <v>539</v>
      </c>
      <c r="B118" s="32"/>
      <c r="C118" s="32"/>
      <c r="D118" s="32"/>
      <c r="E118" s="32"/>
      <c r="F118" s="32"/>
    </row>
    <row r="119" spans="1:6" ht="66" customHeight="1" x14ac:dyDescent="0.2">
      <c r="A119" s="33"/>
      <c r="B119" s="33"/>
      <c r="C119" s="33"/>
      <c r="D119" s="33"/>
      <c r="E119" s="33"/>
      <c r="F119" s="33"/>
    </row>
    <row r="120" spans="1:6" x14ac:dyDescent="0.2">
      <c r="A120" s="32" t="s">
        <v>540</v>
      </c>
      <c r="B120" s="32"/>
      <c r="C120" s="32"/>
      <c r="D120" s="32"/>
      <c r="E120" s="32"/>
      <c r="F120" s="32"/>
    </row>
    <row r="121" spans="1:6" x14ac:dyDescent="0.2">
      <c r="A121" s="32" t="s">
        <v>541</v>
      </c>
      <c r="B121" s="32"/>
      <c r="C121" s="32"/>
      <c r="D121" s="32"/>
      <c r="E121" s="32"/>
      <c r="F121" s="32"/>
    </row>
    <row r="122" spans="1:6" x14ac:dyDescent="0.2">
      <c r="A122" s="32" t="s">
        <v>542</v>
      </c>
      <c r="B122" s="32"/>
      <c r="C122" s="32"/>
      <c r="D122" s="32"/>
      <c r="E122" s="32"/>
      <c r="F122" s="32"/>
    </row>
    <row r="123" spans="1:6" x14ac:dyDescent="0.2">
      <c r="A123" s="32" t="s">
        <v>543</v>
      </c>
      <c r="B123" s="32"/>
      <c r="C123" s="32"/>
      <c r="D123" s="32"/>
      <c r="E123" s="32"/>
      <c r="F123" s="32"/>
    </row>
    <row r="124" spans="1:6" x14ac:dyDescent="0.2">
      <c r="A124" s="32" t="s">
        <v>544</v>
      </c>
      <c r="B124" s="32"/>
      <c r="C124" s="32"/>
      <c r="D124" s="32"/>
      <c r="E124" s="32"/>
      <c r="F124" s="32"/>
    </row>
    <row r="125" spans="1:6" x14ac:dyDescent="0.2">
      <c r="A125" s="32" t="s">
        <v>545</v>
      </c>
      <c r="B125" s="32"/>
      <c r="C125" s="32"/>
      <c r="D125" s="32"/>
      <c r="E125" s="32"/>
      <c r="F125" s="32"/>
    </row>
    <row r="126" spans="1:6" x14ac:dyDescent="0.2">
      <c r="A126" s="32" t="s">
        <v>546</v>
      </c>
      <c r="B126" s="32"/>
      <c r="C126" s="32"/>
      <c r="D126" s="32"/>
      <c r="E126" s="32"/>
      <c r="F126" s="32"/>
    </row>
    <row r="127" spans="1:6" x14ac:dyDescent="0.2">
      <c r="A127" s="32" t="s">
        <v>547</v>
      </c>
      <c r="B127" s="32"/>
      <c r="C127" s="32"/>
      <c r="D127" s="32"/>
      <c r="E127" s="32"/>
      <c r="F127" s="32"/>
    </row>
    <row r="128" spans="1:6" x14ac:dyDescent="0.2">
      <c r="A128" s="32" t="s">
        <v>548</v>
      </c>
      <c r="B128" s="32"/>
      <c r="C128" s="32"/>
      <c r="D128" s="32"/>
      <c r="E128" s="32"/>
      <c r="F128" s="32"/>
    </row>
    <row r="129" spans="1:6" x14ac:dyDescent="0.2">
      <c r="A129" s="32" t="s">
        <v>549</v>
      </c>
      <c r="B129" s="32"/>
      <c r="C129" s="32"/>
      <c r="D129" s="32"/>
      <c r="E129" s="32"/>
      <c r="F129" s="32"/>
    </row>
    <row r="130" spans="1:6" x14ac:dyDescent="0.2">
      <c r="A130" s="32" t="s">
        <v>550</v>
      </c>
      <c r="B130" s="32"/>
      <c r="C130" s="32"/>
      <c r="D130" s="32"/>
      <c r="E130" s="32"/>
      <c r="F130" s="32"/>
    </row>
    <row r="131" spans="1:6" x14ac:dyDescent="0.2">
      <c r="A131" s="32" t="s">
        <v>551</v>
      </c>
      <c r="B131" s="32"/>
      <c r="C131" s="32"/>
      <c r="D131" s="32"/>
      <c r="E131" s="32"/>
      <c r="F131" s="32"/>
    </row>
    <row r="132" spans="1:6" x14ac:dyDescent="0.2">
      <c r="A132" s="32" t="s">
        <v>552</v>
      </c>
      <c r="B132" s="32"/>
      <c r="C132" s="32"/>
      <c r="D132" s="32"/>
      <c r="E132" s="32"/>
      <c r="F132" s="32"/>
    </row>
    <row r="133" spans="1:6" ht="66" customHeight="1" x14ac:dyDescent="0.2">
      <c r="A133" s="33"/>
      <c r="B133" s="33"/>
      <c r="C133" s="33"/>
      <c r="D133" s="33"/>
      <c r="E133" s="33"/>
      <c r="F133" s="33"/>
    </row>
    <row r="134" spans="1:6" x14ac:dyDescent="0.2">
      <c r="A134" s="32" t="s">
        <v>553</v>
      </c>
      <c r="B134" s="32"/>
      <c r="C134" s="32"/>
      <c r="D134" s="32"/>
      <c r="E134" s="32"/>
      <c r="F134" s="32"/>
    </row>
    <row r="135" spans="1:6" x14ac:dyDescent="0.2">
      <c r="A135" s="32" t="s">
        <v>554</v>
      </c>
      <c r="B135" s="32"/>
      <c r="C135" s="32"/>
      <c r="D135" s="32"/>
      <c r="E135" s="32"/>
      <c r="F135" s="32"/>
    </row>
    <row r="136" spans="1:6" x14ac:dyDescent="0.2">
      <c r="A136" s="32" t="s">
        <v>555</v>
      </c>
      <c r="B136" s="32"/>
      <c r="C136" s="32"/>
      <c r="D136" s="32"/>
      <c r="E136" s="32"/>
      <c r="F136" s="32"/>
    </row>
    <row r="137" spans="1:6" x14ac:dyDescent="0.2">
      <c r="A137" s="32" t="s">
        <v>556</v>
      </c>
      <c r="B137" s="32"/>
      <c r="C137" s="32"/>
      <c r="D137" s="32"/>
      <c r="E137" s="32"/>
      <c r="F137" s="32"/>
    </row>
    <row r="138" spans="1:6" x14ac:dyDescent="0.2">
      <c r="A138" s="32" t="s">
        <v>557</v>
      </c>
      <c r="B138" s="32"/>
      <c r="C138" s="32"/>
      <c r="D138" s="32"/>
      <c r="E138" s="32"/>
      <c r="F138" s="32"/>
    </row>
    <row r="139" spans="1:6" ht="66" customHeight="1" x14ac:dyDescent="0.2">
      <c r="A139" s="33"/>
      <c r="B139" s="33"/>
      <c r="C139" s="33"/>
      <c r="D139" s="33"/>
      <c r="E139" s="33"/>
      <c r="F139" s="33"/>
    </row>
    <row r="140" spans="1:6" x14ac:dyDescent="0.2">
      <c r="A140" s="32" t="s">
        <v>558</v>
      </c>
      <c r="B140" s="32"/>
      <c r="C140" s="32"/>
      <c r="D140" s="32"/>
      <c r="E140" s="32"/>
      <c r="F140" s="32"/>
    </row>
    <row r="141" spans="1:6" x14ac:dyDescent="0.2">
      <c r="A141" s="19"/>
      <c r="B141" s="19"/>
      <c r="C141" s="19"/>
      <c r="D141" s="19"/>
      <c r="E141" s="19"/>
      <c r="F141" s="19"/>
    </row>
    <row r="142" spans="1:6" ht="16.5" x14ac:dyDescent="0.2">
      <c r="A142" s="31" t="s">
        <v>559</v>
      </c>
      <c r="B142" s="31"/>
      <c r="C142" s="31"/>
      <c r="D142" s="31"/>
      <c r="E142" s="31"/>
      <c r="F142" s="31"/>
    </row>
    <row r="143" spans="1:6" x14ac:dyDescent="0.2">
      <c r="A143" s="32" t="s">
        <v>560</v>
      </c>
      <c r="B143" s="32"/>
      <c r="C143" s="32"/>
      <c r="D143" s="32"/>
      <c r="E143" s="32"/>
      <c r="F143" s="32"/>
    </row>
    <row r="144" spans="1:6" x14ac:dyDescent="0.2">
      <c r="A144" s="32" t="s">
        <v>561</v>
      </c>
      <c r="B144" s="32"/>
      <c r="C144" s="32"/>
      <c r="D144" s="32"/>
      <c r="E144" s="32"/>
      <c r="F144" s="32"/>
    </row>
    <row r="145" spans="1:6" ht="42" customHeight="1" x14ac:dyDescent="0.2">
      <c r="A145" s="33"/>
      <c r="B145" s="33"/>
      <c r="C145" s="33"/>
      <c r="D145" s="33"/>
      <c r="E145" s="33"/>
      <c r="F145" s="33"/>
    </row>
    <row r="146" spans="1:6" ht="66" customHeight="1" x14ac:dyDescent="0.2">
      <c r="A146" s="33"/>
      <c r="B146" s="33"/>
      <c r="C146" s="33"/>
      <c r="D146" s="33"/>
      <c r="E146" s="33"/>
      <c r="F146" s="33"/>
    </row>
    <row r="147" spans="1:6" x14ac:dyDescent="0.2">
      <c r="A147" s="32" t="s">
        <v>562</v>
      </c>
      <c r="B147" s="32"/>
      <c r="C147" s="32"/>
      <c r="D147" s="32"/>
      <c r="E147" s="32"/>
      <c r="F147" s="32"/>
    </row>
    <row r="148" spans="1:6" x14ac:dyDescent="0.2">
      <c r="A148" s="32" t="s">
        <v>563</v>
      </c>
      <c r="B148" s="32"/>
      <c r="C148" s="32"/>
      <c r="D148" s="32"/>
      <c r="E148" s="32"/>
      <c r="F148" s="32"/>
    </row>
    <row r="149" spans="1:6" x14ac:dyDescent="0.2">
      <c r="A149" s="32" t="s">
        <v>564</v>
      </c>
      <c r="B149" s="32"/>
      <c r="C149" s="32"/>
      <c r="D149" s="32"/>
      <c r="E149" s="32"/>
      <c r="F149" s="32"/>
    </row>
    <row r="150" spans="1:6" x14ac:dyDescent="0.2">
      <c r="A150" s="32" t="s">
        <v>565</v>
      </c>
      <c r="B150" s="32"/>
      <c r="C150" s="32"/>
      <c r="D150" s="32"/>
      <c r="E150" s="32"/>
      <c r="F150" s="32"/>
    </row>
    <row r="151" spans="1:6" x14ac:dyDescent="0.2">
      <c r="A151" s="19"/>
      <c r="B151" s="19"/>
      <c r="C151" s="19"/>
      <c r="D151" s="19"/>
      <c r="E151" s="19"/>
      <c r="F151" s="19"/>
    </row>
    <row r="152" spans="1:6" ht="16.5" x14ac:dyDescent="0.2">
      <c r="A152" s="31" t="s">
        <v>566</v>
      </c>
      <c r="B152" s="31"/>
      <c r="C152" s="31"/>
      <c r="D152" s="31"/>
      <c r="E152" s="31"/>
      <c r="F152" s="31"/>
    </row>
    <row r="153" spans="1:6" x14ac:dyDescent="0.2">
      <c r="A153" s="32" t="s">
        <v>567</v>
      </c>
      <c r="B153" s="32"/>
      <c r="C153" s="32"/>
      <c r="D153" s="32"/>
      <c r="E153" s="32"/>
      <c r="F153" s="32"/>
    </row>
    <row r="154" spans="1:6" x14ac:dyDescent="0.2">
      <c r="A154" s="32" t="s">
        <v>568</v>
      </c>
      <c r="B154" s="32"/>
      <c r="C154" s="32"/>
      <c r="D154" s="32"/>
      <c r="E154" s="32"/>
      <c r="F154" s="32"/>
    </row>
    <row r="155" spans="1:6" x14ac:dyDescent="0.2">
      <c r="A155" s="32" t="s">
        <v>569</v>
      </c>
      <c r="B155" s="32"/>
      <c r="C155" s="32"/>
      <c r="D155" s="32"/>
      <c r="E155" s="32"/>
      <c r="F155" s="32"/>
    </row>
    <row r="156" spans="1:6" x14ac:dyDescent="0.2">
      <c r="A156" s="32" t="s">
        <v>570</v>
      </c>
      <c r="B156" s="32"/>
      <c r="C156" s="32"/>
      <c r="D156" s="32"/>
      <c r="E156" s="32"/>
      <c r="F156" s="32"/>
    </row>
    <row r="157" spans="1:6" x14ac:dyDescent="0.2">
      <c r="A157" s="19"/>
      <c r="B157" s="19"/>
      <c r="C157" s="19"/>
      <c r="D157" s="19"/>
      <c r="E157" s="19"/>
      <c r="F157" s="19"/>
    </row>
    <row r="158" spans="1:6" x14ac:dyDescent="0.2">
      <c r="A158" s="19"/>
      <c r="B158" s="19"/>
      <c r="C158" s="19"/>
      <c r="D158" s="19"/>
      <c r="E158" s="19"/>
      <c r="F158" s="19"/>
    </row>
    <row r="159" spans="1:6" ht="40.5" x14ac:dyDescent="0.2">
      <c r="A159" s="20" t="s">
        <v>571</v>
      </c>
      <c r="B159" s="19"/>
      <c r="C159" s="19"/>
      <c r="D159" s="19"/>
      <c r="E159" s="19"/>
      <c r="F159" s="19"/>
    </row>
    <row r="160" spans="1:6" x14ac:dyDescent="0.2">
      <c r="A160" s="19"/>
      <c r="B160" s="19"/>
      <c r="C160" s="19"/>
      <c r="D160" s="19"/>
      <c r="E160" s="19"/>
      <c r="F160" s="19"/>
    </row>
    <row r="161" spans="1:6" x14ac:dyDescent="0.2">
      <c r="A161" s="21" t="s">
        <v>572</v>
      </c>
      <c r="B161" s="19"/>
      <c r="C161" s="19"/>
      <c r="D161" s="19"/>
      <c r="E161" s="19"/>
      <c r="F161" s="19"/>
    </row>
    <row r="162" spans="1:6" ht="25.5" x14ac:dyDescent="0.2">
      <c r="A162" s="19" t="s">
        <v>573</v>
      </c>
      <c r="B162" s="19" t="s">
        <v>574</v>
      </c>
      <c r="C162" s="19"/>
      <c r="D162" s="19"/>
      <c r="E162" s="19"/>
      <c r="F162" s="19"/>
    </row>
    <row r="163" spans="1:6" ht="25.5" x14ac:dyDescent="0.2">
      <c r="A163" s="19" t="s">
        <v>575</v>
      </c>
      <c r="B163" s="19" t="s">
        <v>576</v>
      </c>
      <c r="C163" s="19"/>
      <c r="D163" s="19"/>
      <c r="E163" s="19"/>
      <c r="F163" s="19"/>
    </row>
    <row r="164" spans="1:6" x14ac:dyDescent="0.2">
      <c r="A164" s="19"/>
      <c r="B164" s="19"/>
      <c r="C164" s="19"/>
      <c r="D164" s="19"/>
      <c r="E164" s="19"/>
      <c r="F164" s="19"/>
    </row>
    <row r="165" spans="1:6" ht="25.5" x14ac:dyDescent="0.2">
      <c r="A165" s="19" t="s">
        <v>577</v>
      </c>
      <c r="B165" s="19" t="s">
        <v>578</v>
      </c>
      <c r="C165" s="19"/>
      <c r="D165" s="19"/>
      <c r="E165" s="19"/>
      <c r="F165" s="19"/>
    </row>
    <row r="166" spans="1:6" x14ac:dyDescent="0.2">
      <c r="A166" s="19"/>
      <c r="B166" s="19"/>
      <c r="C166" s="19"/>
      <c r="D166" s="19"/>
      <c r="E166" s="19"/>
      <c r="F166" s="19"/>
    </row>
    <row r="167" spans="1:6" ht="25.5" x14ac:dyDescent="0.2">
      <c r="A167" s="17" t="s">
        <v>579</v>
      </c>
      <c r="B167" s="18"/>
      <c r="C167" s="19"/>
      <c r="D167" s="19"/>
      <c r="E167" s="19"/>
      <c r="F167" s="19"/>
    </row>
    <row r="168" spans="1:6" ht="25.5" x14ac:dyDescent="0.2">
      <c r="A168" s="19" t="s">
        <v>580</v>
      </c>
      <c r="B168" s="19" t="s">
        <v>581</v>
      </c>
      <c r="C168" s="19"/>
      <c r="D168" s="19"/>
      <c r="E168" s="19"/>
      <c r="F168" s="19"/>
    </row>
    <row r="169" spans="1:6" ht="25.5" x14ac:dyDescent="0.2">
      <c r="A169" s="19" t="s">
        <v>582</v>
      </c>
      <c r="B169" s="19" t="s">
        <v>583</v>
      </c>
      <c r="C169" s="19"/>
      <c r="D169" s="19"/>
      <c r="E169" s="19"/>
      <c r="F169" s="19"/>
    </row>
    <row r="170" spans="1:6" ht="25.5" x14ac:dyDescent="0.2">
      <c r="A170" s="19" t="s">
        <v>584</v>
      </c>
      <c r="B170" s="19" t="s">
        <v>585</v>
      </c>
      <c r="C170" s="19"/>
      <c r="D170" s="19"/>
      <c r="E170" s="19"/>
      <c r="F170" s="19"/>
    </row>
    <row r="171" spans="1:6" ht="25.5" x14ac:dyDescent="0.2">
      <c r="A171" s="19" t="s">
        <v>586</v>
      </c>
      <c r="B171" s="19" t="s">
        <v>587</v>
      </c>
      <c r="C171" s="19"/>
      <c r="D171" s="19"/>
      <c r="E171" s="19"/>
      <c r="F171" s="19"/>
    </row>
    <row r="172" spans="1:6" ht="25.5" x14ac:dyDescent="0.2">
      <c r="A172" s="19" t="s">
        <v>588</v>
      </c>
      <c r="B172" s="19" t="s">
        <v>589</v>
      </c>
      <c r="C172" s="19"/>
      <c r="D172" s="19"/>
      <c r="E172" s="19"/>
      <c r="F172" s="19"/>
    </row>
    <row r="173" spans="1:6" x14ac:dyDescent="0.2">
      <c r="A173" s="19"/>
      <c r="B173" s="19"/>
      <c r="C173" s="19"/>
      <c r="D173" s="19"/>
      <c r="E173" s="19"/>
      <c r="F173" s="19"/>
    </row>
    <row r="174" spans="1:6" x14ac:dyDescent="0.2">
      <c r="A174" s="19"/>
      <c r="B174" s="19"/>
      <c r="C174" s="19"/>
      <c r="D174" s="19"/>
      <c r="E174" s="19"/>
      <c r="F174" s="19"/>
    </row>
    <row r="175" spans="1:6" x14ac:dyDescent="0.2">
      <c r="A175" s="17" t="s">
        <v>241</v>
      </c>
      <c r="B175" s="18"/>
      <c r="C175" s="19"/>
      <c r="D175" s="19"/>
      <c r="E175" s="19"/>
      <c r="F175" s="19"/>
    </row>
    <row r="176" spans="1:6" ht="25.5" x14ac:dyDescent="0.2">
      <c r="A176" s="19">
        <v>1</v>
      </c>
      <c r="B176" s="22" t="s">
        <v>590</v>
      </c>
      <c r="C176" s="19"/>
      <c r="D176" s="19"/>
      <c r="E176" s="19"/>
      <c r="F176" s="19"/>
    </row>
    <row r="177" spans="1:6" x14ac:dyDescent="0.2">
      <c r="A177" s="19">
        <v>2</v>
      </c>
      <c r="B177" s="22" t="s">
        <v>591</v>
      </c>
      <c r="C177" s="19"/>
      <c r="D177" s="19"/>
      <c r="E177" s="19"/>
      <c r="F177" s="19"/>
    </row>
    <row r="178" spans="1:6" ht="14.25" x14ac:dyDescent="0.2">
      <c r="A178" s="19">
        <v>3</v>
      </c>
      <c r="B178" s="23" t="s">
        <v>592</v>
      </c>
      <c r="C178" s="19"/>
      <c r="D178" s="19"/>
      <c r="E178" s="19"/>
      <c r="F178" s="19"/>
    </row>
    <row r="179" spans="1:6" ht="14.25" x14ac:dyDescent="0.2">
      <c r="A179" s="19">
        <v>4</v>
      </c>
      <c r="B179" s="23" t="s">
        <v>593</v>
      </c>
      <c r="C179" s="19"/>
      <c r="D179" s="19"/>
      <c r="E179" s="19"/>
      <c r="F179" s="19"/>
    </row>
    <row r="180" spans="1:6" x14ac:dyDescent="0.2">
      <c r="A180" s="19">
        <v>5</v>
      </c>
      <c r="B180" s="22" t="s">
        <v>594</v>
      </c>
      <c r="C180" s="19"/>
      <c r="D180" s="19"/>
      <c r="E180" s="19"/>
      <c r="F180" s="19"/>
    </row>
    <row r="181" spans="1:6" x14ac:dyDescent="0.2">
      <c r="A181" s="19">
        <v>6</v>
      </c>
      <c r="B181" s="22" t="s">
        <v>595</v>
      </c>
      <c r="C181" s="19"/>
      <c r="D181" s="19"/>
      <c r="E181" s="19"/>
      <c r="F181" s="19"/>
    </row>
    <row r="182" spans="1:6" ht="25.5" x14ac:dyDescent="0.2">
      <c r="A182" s="19">
        <v>7</v>
      </c>
      <c r="B182" s="22" t="s">
        <v>596</v>
      </c>
      <c r="C182" s="19"/>
      <c r="D182" s="19"/>
      <c r="E182" s="19"/>
      <c r="F182" s="19"/>
    </row>
    <row r="183" spans="1:6" ht="25.5" x14ac:dyDescent="0.2">
      <c r="A183" s="19">
        <v>8</v>
      </c>
      <c r="B183" s="22" t="s">
        <v>597</v>
      </c>
      <c r="C183" s="19"/>
      <c r="D183" s="19"/>
      <c r="E183" s="19"/>
      <c r="F183" s="19"/>
    </row>
    <row r="184" spans="1:6" x14ac:dyDescent="0.2">
      <c r="A184" s="19"/>
      <c r="B184" s="19"/>
      <c r="C184" s="19"/>
      <c r="D184" s="19"/>
      <c r="E184" s="19"/>
      <c r="F184" s="19"/>
    </row>
    <row r="185" spans="1:6" x14ac:dyDescent="0.2">
      <c r="A185" s="17" t="s">
        <v>269</v>
      </c>
      <c r="B185" s="18"/>
      <c r="C185" s="19"/>
      <c r="D185" s="19"/>
      <c r="E185" s="19"/>
      <c r="F185" s="19"/>
    </row>
    <row r="186" spans="1:6" x14ac:dyDescent="0.2">
      <c r="A186" s="19">
        <v>1</v>
      </c>
      <c r="B186" s="22" t="s">
        <v>598</v>
      </c>
      <c r="C186" s="19"/>
      <c r="D186" s="19"/>
      <c r="E186" s="19"/>
      <c r="F186" s="19"/>
    </row>
    <row r="187" spans="1:6" x14ac:dyDescent="0.2">
      <c r="A187" s="19">
        <v>2</v>
      </c>
      <c r="B187" s="22" t="s">
        <v>599</v>
      </c>
      <c r="C187" s="19"/>
      <c r="D187" s="19"/>
      <c r="E187" s="19"/>
      <c r="F187" s="19"/>
    </row>
    <row r="188" spans="1:6" ht="14.25" x14ac:dyDescent="0.2">
      <c r="A188" s="19">
        <v>3</v>
      </c>
      <c r="B188" s="23" t="s">
        <v>600</v>
      </c>
      <c r="C188" s="19"/>
      <c r="D188" s="19"/>
      <c r="E188" s="19"/>
      <c r="F188" s="19"/>
    </row>
    <row r="189" spans="1:6" ht="25.5" x14ac:dyDescent="0.2">
      <c r="A189" s="19">
        <v>4</v>
      </c>
      <c r="B189" s="22" t="s">
        <v>601</v>
      </c>
      <c r="C189" s="19"/>
      <c r="D189" s="19"/>
      <c r="E189" s="19"/>
      <c r="F189" s="19"/>
    </row>
    <row r="190" spans="1:6" ht="25.5" x14ac:dyDescent="0.2">
      <c r="A190" s="19">
        <v>5</v>
      </c>
      <c r="B190" s="22" t="s">
        <v>602</v>
      </c>
      <c r="C190" s="19"/>
      <c r="D190" s="19"/>
      <c r="E190" s="19"/>
      <c r="F190" s="19"/>
    </row>
    <row r="191" spans="1:6" ht="25.5" x14ac:dyDescent="0.2">
      <c r="A191" s="19">
        <v>6</v>
      </c>
      <c r="B191" s="22" t="s">
        <v>603</v>
      </c>
      <c r="C191" s="19"/>
      <c r="D191" s="19"/>
      <c r="E191" s="19"/>
      <c r="F191" s="19"/>
    </row>
    <row r="192" spans="1:6" ht="38.25" x14ac:dyDescent="0.2">
      <c r="A192" s="19">
        <v>7</v>
      </c>
      <c r="B192" s="22" t="s">
        <v>604</v>
      </c>
      <c r="C192" s="19"/>
      <c r="D192" s="19"/>
      <c r="E192" s="19"/>
      <c r="F192" s="19"/>
    </row>
    <row r="193" spans="1:6" x14ac:dyDescent="0.2">
      <c r="A193" s="19"/>
      <c r="B193" s="19"/>
      <c r="C193" s="19"/>
      <c r="D193" s="19"/>
      <c r="E193" s="19"/>
      <c r="F193" s="19"/>
    </row>
    <row r="194" spans="1:6" x14ac:dyDescent="0.2">
      <c r="A194" s="17" t="s">
        <v>605</v>
      </c>
      <c r="B194" s="18"/>
      <c r="C194" s="19"/>
      <c r="D194" s="19"/>
      <c r="E194" s="19"/>
      <c r="F194" s="19"/>
    </row>
    <row r="195" spans="1:6" ht="25.5" x14ac:dyDescent="0.2">
      <c r="A195" s="19">
        <v>1</v>
      </c>
      <c r="B195" s="22" t="s">
        <v>606</v>
      </c>
      <c r="C195" s="19"/>
      <c r="D195" s="19"/>
      <c r="E195" s="19"/>
      <c r="F195" s="19"/>
    </row>
    <row r="196" spans="1:6" x14ac:dyDescent="0.2">
      <c r="A196" s="19">
        <v>2</v>
      </c>
      <c r="B196" s="22" t="s">
        <v>607</v>
      </c>
      <c r="C196" s="19"/>
      <c r="D196" s="19"/>
      <c r="E196" s="19"/>
      <c r="F196" s="19"/>
    </row>
    <row r="197" spans="1:6" ht="25.5" x14ac:dyDescent="0.2">
      <c r="A197" s="19">
        <v>3</v>
      </c>
      <c r="B197" s="22" t="s">
        <v>608</v>
      </c>
      <c r="C197" s="19"/>
      <c r="D197" s="19"/>
      <c r="E197" s="19"/>
      <c r="F197" s="19"/>
    </row>
    <row r="198" spans="1:6" x14ac:dyDescent="0.2">
      <c r="A198" s="19">
        <v>4</v>
      </c>
      <c r="B198" s="22" t="s">
        <v>609</v>
      </c>
      <c r="C198" s="19"/>
      <c r="D198" s="19"/>
      <c r="E198" s="19"/>
      <c r="F198" s="19"/>
    </row>
    <row r="199" spans="1:6" ht="25.5" x14ac:dyDescent="0.2">
      <c r="A199" s="19">
        <v>5</v>
      </c>
      <c r="B199" s="22" t="s">
        <v>610</v>
      </c>
      <c r="C199" s="19"/>
      <c r="D199" s="19"/>
      <c r="E199" s="19"/>
      <c r="F199" s="19"/>
    </row>
    <row r="200" spans="1:6" ht="25.5" x14ac:dyDescent="0.2">
      <c r="A200" s="19">
        <v>6</v>
      </c>
      <c r="B200" s="22" t="s">
        <v>611</v>
      </c>
      <c r="C200" s="19"/>
      <c r="D200" s="19"/>
      <c r="E200" s="19"/>
      <c r="F200" s="19"/>
    </row>
    <row r="201" spans="1:6" x14ac:dyDescent="0.2">
      <c r="A201" s="19"/>
      <c r="B201" s="19"/>
      <c r="C201" s="19"/>
      <c r="D201" s="19"/>
      <c r="E201" s="19"/>
      <c r="F201" s="19"/>
    </row>
    <row r="202" spans="1:6" x14ac:dyDescent="0.2">
      <c r="A202" s="17" t="s">
        <v>612</v>
      </c>
      <c r="B202" s="18"/>
      <c r="C202" s="19"/>
      <c r="D202" s="19"/>
      <c r="E202" s="19"/>
      <c r="F202" s="19"/>
    </row>
    <row r="203" spans="1:6" ht="25.5" x14ac:dyDescent="0.2">
      <c r="A203" s="19">
        <v>1</v>
      </c>
      <c r="B203" s="22" t="s">
        <v>613</v>
      </c>
      <c r="C203" s="19"/>
      <c r="D203" s="19"/>
      <c r="E203" s="19"/>
      <c r="F203" s="19"/>
    </row>
    <row r="204" spans="1:6" ht="25.5" x14ac:dyDescent="0.2">
      <c r="A204" s="19">
        <v>2</v>
      </c>
      <c r="B204" s="22" t="s">
        <v>614</v>
      </c>
      <c r="C204" s="19"/>
      <c r="D204" s="19"/>
      <c r="E204" s="19"/>
      <c r="F204" s="19"/>
    </row>
    <row r="205" spans="1:6" ht="25.5" x14ac:dyDescent="0.2">
      <c r="A205" s="19">
        <v>3</v>
      </c>
      <c r="B205" s="22" t="s">
        <v>615</v>
      </c>
      <c r="C205" s="19"/>
      <c r="D205" s="19"/>
      <c r="E205" s="19"/>
      <c r="F205" s="19"/>
    </row>
    <row r="206" spans="1:6" ht="25.5" x14ac:dyDescent="0.2">
      <c r="A206" s="19">
        <v>4</v>
      </c>
      <c r="B206" s="22" t="s">
        <v>616</v>
      </c>
      <c r="C206" s="19"/>
      <c r="D206" s="19"/>
      <c r="E206" s="19"/>
      <c r="F206" s="19"/>
    </row>
    <row r="207" spans="1:6" ht="25.5" x14ac:dyDescent="0.2">
      <c r="A207" s="19">
        <v>5</v>
      </c>
      <c r="B207" s="22" t="s">
        <v>617</v>
      </c>
      <c r="C207" s="19"/>
      <c r="D207" s="19"/>
      <c r="E207" s="19"/>
      <c r="F207" s="19"/>
    </row>
    <row r="208" spans="1:6" x14ac:dyDescent="0.2">
      <c r="A208" s="19">
        <v>6</v>
      </c>
      <c r="B208" s="22" t="s">
        <v>618</v>
      </c>
      <c r="C208" s="19"/>
      <c r="D208" s="19"/>
      <c r="E208" s="19"/>
      <c r="F208" s="19"/>
    </row>
    <row r="209" spans="1:6" x14ac:dyDescent="0.2">
      <c r="A209" s="19"/>
      <c r="B209" s="19"/>
      <c r="C209" s="19"/>
      <c r="D209" s="19"/>
      <c r="E209" s="19"/>
      <c r="F209" s="19"/>
    </row>
    <row r="210" spans="1:6" x14ac:dyDescent="0.2">
      <c r="A210" s="17" t="s">
        <v>305</v>
      </c>
      <c r="B210" s="18"/>
      <c r="C210" s="19"/>
      <c r="D210" s="19"/>
      <c r="E210" s="19"/>
      <c r="F210" s="19"/>
    </row>
    <row r="211" spans="1:6" x14ac:dyDescent="0.2">
      <c r="A211" s="19">
        <v>1</v>
      </c>
      <c r="B211" s="22" t="s">
        <v>619</v>
      </c>
      <c r="C211" s="19"/>
      <c r="D211" s="19"/>
      <c r="E211" s="19"/>
      <c r="F211" s="19"/>
    </row>
    <row r="212" spans="1:6" ht="25.5" x14ac:dyDescent="0.2">
      <c r="A212" s="19">
        <v>2</v>
      </c>
      <c r="B212" s="22" t="s">
        <v>620</v>
      </c>
      <c r="C212" s="19"/>
      <c r="D212" s="19"/>
      <c r="E212" s="19"/>
      <c r="F212" s="19"/>
    </row>
    <row r="213" spans="1:6" ht="25.5" x14ac:dyDescent="0.2">
      <c r="A213" s="19">
        <v>3</v>
      </c>
      <c r="B213" s="22" t="s">
        <v>621</v>
      </c>
      <c r="C213" s="19"/>
      <c r="D213" s="19"/>
      <c r="E213" s="19"/>
      <c r="F213" s="19"/>
    </row>
    <row r="214" spans="1:6" x14ac:dyDescent="0.2">
      <c r="A214" s="19">
        <v>4</v>
      </c>
      <c r="B214" s="22" t="s">
        <v>622</v>
      </c>
      <c r="C214" s="19"/>
      <c r="D214" s="19"/>
      <c r="E214" s="19"/>
      <c r="F214" s="19"/>
    </row>
    <row r="215" spans="1:6" x14ac:dyDescent="0.2">
      <c r="A215" s="19">
        <v>5</v>
      </c>
      <c r="B215" s="22" t="s">
        <v>623</v>
      </c>
      <c r="C215" s="19"/>
      <c r="D215" s="19"/>
      <c r="E215" s="19"/>
      <c r="F215" s="19"/>
    </row>
    <row r="216" spans="1:6" ht="25.5" x14ac:dyDescent="0.2">
      <c r="A216" s="19">
        <v>6</v>
      </c>
      <c r="B216" s="22" t="s">
        <v>624</v>
      </c>
      <c r="C216" s="19"/>
      <c r="D216" s="19"/>
      <c r="E216" s="19"/>
      <c r="F216" s="19"/>
    </row>
    <row r="217" spans="1:6" ht="25.5" x14ac:dyDescent="0.2">
      <c r="A217" s="19">
        <v>7</v>
      </c>
      <c r="B217" s="22" t="s">
        <v>625</v>
      </c>
      <c r="C217" s="19"/>
      <c r="D217" s="19"/>
      <c r="E217" s="19"/>
      <c r="F217" s="19"/>
    </row>
    <row r="218" spans="1:6" x14ac:dyDescent="0.2">
      <c r="A218" s="19"/>
      <c r="B218" s="19"/>
      <c r="C218" s="19"/>
      <c r="D218" s="19"/>
      <c r="E218" s="19"/>
      <c r="F218" s="19"/>
    </row>
    <row r="219" spans="1:6" x14ac:dyDescent="0.2">
      <c r="A219" s="17" t="s">
        <v>226</v>
      </c>
      <c r="B219" s="18"/>
      <c r="C219" s="19"/>
      <c r="D219" s="19"/>
      <c r="E219" s="19"/>
      <c r="F219" s="19"/>
    </row>
    <row r="220" spans="1:6" ht="25.5" x14ac:dyDescent="0.2">
      <c r="A220" s="19">
        <v>1</v>
      </c>
      <c r="B220" s="22" t="s">
        <v>626</v>
      </c>
      <c r="C220" s="19"/>
      <c r="D220" s="19"/>
      <c r="E220" s="19"/>
      <c r="F220" s="19"/>
    </row>
    <row r="221" spans="1:6" x14ac:dyDescent="0.2">
      <c r="A221" s="19">
        <v>2</v>
      </c>
      <c r="B221" s="22" t="s">
        <v>627</v>
      </c>
      <c r="C221" s="19"/>
      <c r="D221" s="19"/>
      <c r="E221" s="19"/>
      <c r="F221" s="19"/>
    </row>
    <row r="222" spans="1:6" ht="25.5" x14ac:dyDescent="0.2">
      <c r="A222" s="19">
        <v>3</v>
      </c>
      <c r="B222" s="22" t="s">
        <v>628</v>
      </c>
      <c r="C222" s="19"/>
      <c r="D222" s="19"/>
      <c r="E222" s="19"/>
      <c r="F222" s="19"/>
    </row>
    <row r="223" spans="1:6" ht="25.5" x14ac:dyDescent="0.2">
      <c r="A223" s="19">
        <v>4</v>
      </c>
      <c r="B223" s="22" t="s">
        <v>629</v>
      </c>
      <c r="C223" s="19"/>
      <c r="D223" s="19"/>
      <c r="E223" s="19"/>
      <c r="F223" s="19"/>
    </row>
    <row r="224" spans="1:6" x14ac:dyDescent="0.2">
      <c r="A224" s="19"/>
      <c r="B224" s="19"/>
      <c r="C224" s="19"/>
      <c r="D224" s="19"/>
      <c r="E224" s="19"/>
      <c r="F224" s="19"/>
    </row>
    <row r="225" spans="1:6" x14ac:dyDescent="0.2">
      <c r="A225" s="17" t="s">
        <v>319</v>
      </c>
      <c r="B225" s="18"/>
      <c r="C225" s="19"/>
      <c r="D225" s="19"/>
      <c r="E225" s="19"/>
      <c r="F225" s="19"/>
    </row>
    <row r="226" spans="1:6" ht="25.5" x14ac:dyDescent="0.2">
      <c r="A226" s="19">
        <v>1</v>
      </c>
      <c r="B226" s="22" t="s">
        <v>630</v>
      </c>
      <c r="C226" s="19"/>
      <c r="D226" s="19"/>
      <c r="E226" s="19"/>
      <c r="F226" s="19"/>
    </row>
    <row r="227" spans="1:6" ht="25.5" x14ac:dyDescent="0.2">
      <c r="A227" s="19">
        <v>2</v>
      </c>
      <c r="B227" s="22" t="s">
        <v>631</v>
      </c>
      <c r="C227" s="19"/>
      <c r="D227" s="19"/>
      <c r="E227" s="19"/>
      <c r="F227" s="19"/>
    </row>
    <row r="228" spans="1:6" ht="25.5" x14ac:dyDescent="0.2">
      <c r="A228" s="19">
        <v>3</v>
      </c>
      <c r="B228" s="22" t="s">
        <v>632</v>
      </c>
      <c r="C228" s="19"/>
      <c r="D228" s="19"/>
      <c r="E228" s="19"/>
      <c r="F228" s="19"/>
    </row>
    <row r="229" spans="1:6" x14ac:dyDescent="0.2">
      <c r="A229" s="19">
        <v>4</v>
      </c>
      <c r="B229" s="22" t="s">
        <v>633</v>
      </c>
      <c r="C229" s="19"/>
      <c r="D229" s="19"/>
      <c r="E229" s="19"/>
      <c r="F229" s="19"/>
    </row>
    <row r="230" spans="1:6" ht="25.5" x14ac:dyDescent="0.2">
      <c r="A230" s="19">
        <v>5</v>
      </c>
      <c r="B230" s="22" t="s">
        <v>634</v>
      </c>
      <c r="C230" s="19"/>
      <c r="D230" s="19"/>
      <c r="E230" s="19"/>
      <c r="F230" s="19"/>
    </row>
    <row r="231" spans="1:6" x14ac:dyDescent="0.2">
      <c r="A231" s="19">
        <v>6</v>
      </c>
      <c r="B231" s="22" t="s">
        <v>635</v>
      </c>
      <c r="C231" s="19"/>
      <c r="D231" s="19"/>
      <c r="E231" s="19"/>
      <c r="F231" s="19"/>
    </row>
    <row r="232" spans="1:6" x14ac:dyDescent="0.2">
      <c r="A232" s="19"/>
      <c r="B232" s="19"/>
      <c r="C232" s="19"/>
      <c r="D232" s="19"/>
      <c r="E232" s="19"/>
      <c r="F232" s="19"/>
    </row>
    <row r="233" spans="1:6" x14ac:dyDescent="0.2">
      <c r="A233" s="17" t="s">
        <v>387</v>
      </c>
      <c r="B233" s="18"/>
      <c r="C233" s="19"/>
      <c r="D233" s="19"/>
      <c r="E233" s="19"/>
      <c r="F233" s="19"/>
    </row>
    <row r="234" spans="1:6" ht="25.5" x14ac:dyDescent="0.2">
      <c r="A234" s="19">
        <v>1</v>
      </c>
      <c r="B234" s="22" t="s">
        <v>636</v>
      </c>
      <c r="C234" s="19"/>
      <c r="D234" s="19"/>
      <c r="E234" s="19"/>
      <c r="F234" s="19"/>
    </row>
    <row r="235" spans="1:6" ht="25.5" x14ac:dyDescent="0.2">
      <c r="A235" s="19">
        <v>2</v>
      </c>
      <c r="B235" s="22" t="s">
        <v>637</v>
      </c>
      <c r="C235" s="19"/>
      <c r="D235" s="19"/>
      <c r="E235" s="19"/>
      <c r="F235" s="19"/>
    </row>
    <row r="236" spans="1:6" ht="25.5" x14ac:dyDescent="0.2">
      <c r="A236" s="19">
        <v>3</v>
      </c>
      <c r="B236" s="22" t="s">
        <v>638</v>
      </c>
      <c r="C236" s="19"/>
      <c r="D236" s="19"/>
      <c r="E236" s="19"/>
      <c r="F236" s="19"/>
    </row>
    <row r="237" spans="1:6" ht="14.25" x14ac:dyDescent="0.2">
      <c r="A237" s="19">
        <v>4</v>
      </c>
      <c r="B237" s="23" t="s">
        <v>639</v>
      </c>
      <c r="C237" s="19"/>
      <c r="D237" s="19"/>
      <c r="E237" s="19"/>
      <c r="F237" s="19"/>
    </row>
    <row r="238" spans="1:6" x14ac:dyDescent="0.2">
      <c r="A238" s="19">
        <v>5</v>
      </c>
      <c r="B238" s="22" t="s">
        <v>640</v>
      </c>
      <c r="C238" s="19"/>
      <c r="D238" s="19"/>
      <c r="E238" s="19"/>
      <c r="F238" s="19"/>
    </row>
    <row r="239" spans="1:6" ht="25.5" x14ac:dyDescent="0.2">
      <c r="A239" s="19">
        <v>6</v>
      </c>
      <c r="B239" s="22" t="s">
        <v>641</v>
      </c>
      <c r="C239" s="19"/>
      <c r="D239" s="19"/>
      <c r="E239" s="19"/>
      <c r="F239" s="19"/>
    </row>
    <row r="240" spans="1:6" ht="25.5" x14ac:dyDescent="0.2">
      <c r="A240" s="19">
        <v>7</v>
      </c>
      <c r="B240" s="22" t="s">
        <v>642</v>
      </c>
      <c r="C240" s="19"/>
      <c r="D240" s="19"/>
      <c r="E240" s="19"/>
      <c r="F240" s="19"/>
    </row>
    <row r="241" spans="1:6" ht="25.5" x14ac:dyDescent="0.2">
      <c r="A241" s="19">
        <v>8</v>
      </c>
      <c r="B241" s="22" t="s">
        <v>643</v>
      </c>
      <c r="C241" s="19"/>
      <c r="D241" s="19"/>
      <c r="E241" s="19"/>
      <c r="F241" s="19"/>
    </row>
    <row r="242" spans="1:6" x14ac:dyDescent="0.2">
      <c r="A242" s="19"/>
      <c r="B242" s="19"/>
      <c r="C242" s="19"/>
      <c r="D242" s="19"/>
      <c r="E242" s="19"/>
      <c r="F242" s="19"/>
    </row>
    <row r="243" spans="1:6" x14ac:dyDescent="0.2">
      <c r="A243" s="17" t="s">
        <v>644</v>
      </c>
      <c r="B243" s="18"/>
      <c r="C243" s="19"/>
      <c r="D243" s="19"/>
      <c r="E243" s="19"/>
      <c r="F243" s="19"/>
    </row>
    <row r="244" spans="1:6" ht="38.25" x14ac:dyDescent="0.2">
      <c r="A244" s="19">
        <v>1</v>
      </c>
      <c r="B244" s="22" t="s">
        <v>645</v>
      </c>
      <c r="C244" s="19"/>
      <c r="D244" s="19"/>
      <c r="E244" s="19"/>
      <c r="F244" s="19"/>
    </row>
    <row r="245" spans="1:6" ht="38.25" x14ac:dyDescent="0.2">
      <c r="A245" s="19">
        <v>2</v>
      </c>
      <c r="B245" s="22" t="s">
        <v>646</v>
      </c>
      <c r="C245" s="19"/>
      <c r="D245" s="19"/>
      <c r="E245" s="19"/>
      <c r="F245" s="19"/>
    </row>
    <row r="246" spans="1:6" ht="38.25" x14ac:dyDescent="0.2">
      <c r="A246" s="19">
        <v>3</v>
      </c>
      <c r="B246" s="22" t="s">
        <v>647</v>
      </c>
      <c r="C246" s="19"/>
      <c r="D246" s="19"/>
      <c r="E246" s="19"/>
      <c r="F246" s="19"/>
    </row>
    <row r="247" spans="1:6" ht="25.5" x14ac:dyDescent="0.2">
      <c r="A247" s="19">
        <v>4</v>
      </c>
      <c r="B247" s="22" t="s">
        <v>648</v>
      </c>
      <c r="C247" s="19"/>
      <c r="D247" s="19"/>
      <c r="E247" s="19"/>
      <c r="F247" s="19"/>
    </row>
    <row r="248" spans="1:6" x14ac:dyDescent="0.2">
      <c r="A248" s="19">
        <v>5</v>
      </c>
      <c r="B248" s="22" t="s">
        <v>649</v>
      </c>
      <c r="C248" s="19"/>
      <c r="D248" s="19"/>
      <c r="E248" s="19"/>
      <c r="F248" s="19"/>
    </row>
    <row r="249" spans="1:6" x14ac:dyDescent="0.2">
      <c r="A249" s="19">
        <v>6</v>
      </c>
      <c r="B249" s="22" t="s">
        <v>650</v>
      </c>
      <c r="C249" s="19"/>
      <c r="D249" s="19"/>
      <c r="E249" s="19"/>
      <c r="F249" s="19"/>
    </row>
    <row r="250" spans="1:6" x14ac:dyDescent="0.2">
      <c r="A250" s="19">
        <v>7</v>
      </c>
      <c r="B250" s="22" t="s">
        <v>651</v>
      </c>
      <c r="C250" s="19"/>
      <c r="D250" s="19"/>
      <c r="E250" s="19"/>
      <c r="F250" s="19"/>
    </row>
    <row r="251" spans="1:6" ht="25.5" x14ac:dyDescent="0.2">
      <c r="A251" s="19">
        <v>8</v>
      </c>
      <c r="B251" s="22" t="s">
        <v>652</v>
      </c>
      <c r="C251" s="19"/>
      <c r="D251" s="19"/>
      <c r="E251" s="19"/>
      <c r="F251" s="19"/>
    </row>
    <row r="252" spans="1:6" ht="38.25" x14ac:dyDescent="0.2">
      <c r="A252" s="19">
        <v>9</v>
      </c>
      <c r="B252" s="22" t="s">
        <v>653</v>
      </c>
      <c r="C252" s="19"/>
      <c r="D252" s="19"/>
      <c r="E252" s="19"/>
      <c r="F252" s="19"/>
    </row>
    <row r="253" spans="1:6" ht="25.5" x14ac:dyDescent="0.2">
      <c r="A253" s="19">
        <v>10</v>
      </c>
      <c r="B253" s="22" t="s">
        <v>654</v>
      </c>
      <c r="C253" s="19"/>
      <c r="D253" s="19"/>
      <c r="E253" s="19"/>
      <c r="F253" s="19"/>
    </row>
    <row r="254" spans="1:6" x14ac:dyDescent="0.2">
      <c r="A254" s="19">
        <v>11</v>
      </c>
      <c r="B254" s="22" t="s">
        <v>655</v>
      </c>
      <c r="C254" s="19"/>
      <c r="D254" s="19"/>
      <c r="E254" s="19"/>
      <c r="F254" s="19"/>
    </row>
    <row r="255" spans="1:6" x14ac:dyDescent="0.2">
      <c r="A255" s="19">
        <v>12</v>
      </c>
      <c r="B255" s="22" t="s">
        <v>656</v>
      </c>
      <c r="C255" s="19"/>
      <c r="D255" s="19"/>
      <c r="E255" s="19"/>
      <c r="F255" s="19"/>
    </row>
    <row r="256" spans="1:6" x14ac:dyDescent="0.2">
      <c r="A256" s="19">
        <v>13</v>
      </c>
      <c r="B256" s="22" t="s">
        <v>657</v>
      </c>
      <c r="C256" s="19"/>
      <c r="D256" s="19"/>
      <c r="E256" s="19"/>
      <c r="F256" s="19"/>
    </row>
    <row r="257" spans="1:6" x14ac:dyDescent="0.2">
      <c r="A257" s="19">
        <v>14</v>
      </c>
      <c r="B257" s="22" t="s">
        <v>658</v>
      </c>
      <c r="C257" s="19"/>
      <c r="D257" s="19"/>
      <c r="E257" s="19"/>
      <c r="F257" s="19"/>
    </row>
    <row r="258" spans="1:6" ht="25.5" x14ac:dyDescent="0.2">
      <c r="A258" s="19">
        <v>15</v>
      </c>
      <c r="B258" s="22" t="s">
        <v>659</v>
      </c>
      <c r="C258" s="19"/>
      <c r="D258" s="19"/>
      <c r="E258" s="19"/>
      <c r="F258" s="19"/>
    </row>
    <row r="259" spans="1:6" ht="25.5" x14ac:dyDescent="0.2">
      <c r="A259" s="19">
        <v>16</v>
      </c>
      <c r="B259" s="22" t="s">
        <v>660</v>
      </c>
      <c r="C259" s="19"/>
      <c r="D259" s="19"/>
      <c r="E259" s="19"/>
      <c r="F259" s="19"/>
    </row>
    <row r="260" spans="1:6" ht="25.5" x14ac:dyDescent="0.2">
      <c r="A260" s="19">
        <v>17</v>
      </c>
      <c r="B260" s="22" t="s">
        <v>661</v>
      </c>
      <c r="C260" s="19"/>
      <c r="D260" s="19"/>
      <c r="E260" s="19"/>
      <c r="F260" s="19"/>
    </row>
    <row r="261" spans="1:6" ht="25.5" x14ac:dyDescent="0.2">
      <c r="A261" s="19">
        <v>18</v>
      </c>
      <c r="B261" s="22" t="s">
        <v>662</v>
      </c>
      <c r="C261" s="19"/>
      <c r="D261" s="19"/>
      <c r="E261" s="19"/>
      <c r="F261" s="19"/>
    </row>
    <row r="262" spans="1:6" ht="25.5" x14ac:dyDescent="0.2">
      <c r="A262" s="19">
        <v>19</v>
      </c>
      <c r="B262" s="22" t="s">
        <v>663</v>
      </c>
      <c r="C262" s="19"/>
      <c r="D262" s="19"/>
      <c r="E262" s="19"/>
      <c r="F262" s="19"/>
    </row>
    <row r="263" spans="1:6" ht="38.25" x14ac:dyDescent="0.2">
      <c r="A263" s="19">
        <v>20</v>
      </c>
      <c r="B263" s="22" t="s">
        <v>664</v>
      </c>
      <c r="C263" s="19"/>
      <c r="D263" s="19"/>
      <c r="E263" s="19"/>
      <c r="F263" s="19"/>
    </row>
    <row r="264" spans="1:6" ht="25.5" x14ac:dyDescent="0.2">
      <c r="A264" s="19">
        <v>21</v>
      </c>
      <c r="B264" s="22" t="s">
        <v>665</v>
      </c>
      <c r="C264" s="19"/>
      <c r="D264" s="19"/>
      <c r="E264" s="19"/>
      <c r="F264" s="19"/>
    </row>
    <row r="265" spans="1:6" ht="25.5" x14ac:dyDescent="0.2">
      <c r="A265" s="19">
        <v>22</v>
      </c>
      <c r="B265" s="22" t="s">
        <v>666</v>
      </c>
      <c r="C265" s="19"/>
      <c r="D265" s="19"/>
      <c r="E265" s="19"/>
      <c r="F265" s="19"/>
    </row>
    <row r="266" spans="1:6" ht="38.25" x14ac:dyDescent="0.2">
      <c r="A266" s="19">
        <v>23</v>
      </c>
      <c r="B266" s="22" t="s">
        <v>667</v>
      </c>
      <c r="C266" s="19"/>
      <c r="D266" s="19"/>
      <c r="E266" s="19"/>
      <c r="F266" s="19"/>
    </row>
    <row r="267" spans="1:6" x14ac:dyDescent="0.2">
      <c r="A267" s="19">
        <v>24</v>
      </c>
      <c r="B267" s="22" t="s">
        <v>668</v>
      </c>
      <c r="C267" s="19"/>
      <c r="D267" s="19"/>
      <c r="E267" s="19"/>
      <c r="F267" s="19"/>
    </row>
    <row r="268" spans="1:6" ht="25.5" x14ac:dyDescent="0.2">
      <c r="A268" s="19">
        <v>25</v>
      </c>
      <c r="B268" s="22" t="s">
        <v>669</v>
      </c>
      <c r="C268" s="19"/>
      <c r="D268" s="19"/>
      <c r="E268" s="19"/>
      <c r="F268" s="19"/>
    </row>
    <row r="269" spans="1:6" ht="25.5" x14ac:dyDescent="0.2">
      <c r="A269" s="19">
        <v>26</v>
      </c>
      <c r="B269" s="22" t="s">
        <v>670</v>
      </c>
      <c r="C269" s="19"/>
      <c r="D269" s="19"/>
      <c r="E269" s="19"/>
      <c r="F269" s="19"/>
    </row>
    <row r="270" spans="1:6" ht="25.5" x14ac:dyDescent="0.2">
      <c r="A270" s="19">
        <v>27</v>
      </c>
      <c r="B270" s="22" t="s">
        <v>671</v>
      </c>
      <c r="C270" s="19"/>
      <c r="D270" s="19"/>
      <c r="E270" s="19"/>
      <c r="F270" s="19"/>
    </row>
    <row r="271" spans="1:6" ht="25.5" x14ac:dyDescent="0.2">
      <c r="A271" s="19">
        <v>28</v>
      </c>
      <c r="B271" s="22" t="s">
        <v>672</v>
      </c>
      <c r="C271" s="19"/>
      <c r="D271" s="19"/>
      <c r="E271" s="19"/>
      <c r="F271" s="19"/>
    </row>
    <row r="272" spans="1:6" ht="25.5" x14ac:dyDescent="0.2">
      <c r="A272" s="19">
        <v>29</v>
      </c>
      <c r="B272" s="22" t="s">
        <v>673</v>
      </c>
      <c r="C272" s="19"/>
      <c r="D272" s="19"/>
      <c r="E272" s="19"/>
      <c r="F272" s="19"/>
    </row>
    <row r="273" spans="1:6" ht="25.5" x14ac:dyDescent="0.2">
      <c r="A273" s="19">
        <v>30</v>
      </c>
      <c r="B273" s="22" t="s">
        <v>674</v>
      </c>
      <c r="C273" s="19"/>
      <c r="D273" s="19"/>
      <c r="E273" s="19"/>
      <c r="F273" s="19"/>
    </row>
    <row r="274" spans="1:6" ht="25.5" x14ac:dyDescent="0.2">
      <c r="A274" s="19">
        <v>31</v>
      </c>
      <c r="B274" s="22" t="s">
        <v>675</v>
      </c>
      <c r="C274" s="19"/>
      <c r="D274" s="19"/>
      <c r="E274" s="19"/>
      <c r="F274" s="19"/>
    </row>
    <row r="275" spans="1:6" ht="25.5" x14ac:dyDescent="0.2">
      <c r="A275" s="19">
        <v>32</v>
      </c>
      <c r="B275" s="22" t="s">
        <v>676</v>
      </c>
      <c r="C275" s="19"/>
      <c r="D275" s="19"/>
      <c r="E275" s="19"/>
      <c r="F275" s="19"/>
    </row>
    <row r="276" spans="1:6" ht="25.5" x14ac:dyDescent="0.2">
      <c r="A276" s="19">
        <v>33</v>
      </c>
      <c r="B276" s="22" t="s">
        <v>677</v>
      </c>
      <c r="C276" s="19"/>
      <c r="D276" s="19"/>
      <c r="E276" s="19"/>
      <c r="F276" s="19"/>
    </row>
    <row r="277" spans="1:6" x14ac:dyDescent="0.2">
      <c r="A277" s="19">
        <v>34</v>
      </c>
      <c r="B277" s="22" t="s">
        <v>678</v>
      </c>
      <c r="C277" s="19"/>
      <c r="D277" s="19"/>
      <c r="E277" s="19"/>
      <c r="F277" s="19"/>
    </row>
    <row r="278" spans="1:6" ht="38.25" x14ac:dyDescent="0.2">
      <c r="A278" s="19">
        <v>35</v>
      </c>
      <c r="B278" s="22" t="s">
        <v>679</v>
      </c>
      <c r="C278" s="19"/>
      <c r="D278" s="19"/>
      <c r="E278" s="19"/>
      <c r="F278" s="19"/>
    </row>
    <row r="279" spans="1:6" x14ac:dyDescent="0.2">
      <c r="A279" s="19">
        <v>36</v>
      </c>
      <c r="B279" s="22" t="s">
        <v>680</v>
      </c>
      <c r="C279" s="19"/>
      <c r="D279" s="19"/>
      <c r="E279" s="19"/>
      <c r="F279" s="19"/>
    </row>
    <row r="280" spans="1:6" ht="25.5" x14ac:dyDescent="0.2">
      <c r="A280" s="19">
        <v>37</v>
      </c>
      <c r="B280" s="22" t="s">
        <v>681</v>
      </c>
      <c r="C280" s="19"/>
      <c r="D280" s="19"/>
      <c r="E280" s="19"/>
      <c r="F280" s="19"/>
    </row>
    <row r="281" spans="1:6" ht="25.5" x14ac:dyDescent="0.2">
      <c r="A281" s="19">
        <v>38</v>
      </c>
      <c r="B281" s="22" t="s">
        <v>682</v>
      </c>
      <c r="C281" s="19"/>
      <c r="D281" s="19"/>
      <c r="E281" s="19"/>
      <c r="F281" s="19"/>
    </row>
    <row r="282" spans="1:6" ht="25.5" x14ac:dyDescent="0.2">
      <c r="A282" s="19">
        <v>39</v>
      </c>
      <c r="B282" s="22" t="s">
        <v>683</v>
      </c>
      <c r="C282" s="19"/>
      <c r="D282" s="19"/>
      <c r="E282" s="19"/>
      <c r="F282" s="19"/>
    </row>
    <row r="283" spans="1:6" x14ac:dyDescent="0.2">
      <c r="A283" s="19">
        <v>40</v>
      </c>
      <c r="B283" s="22" t="s">
        <v>684</v>
      </c>
      <c r="C283" s="19"/>
      <c r="D283" s="19"/>
      <c r="E283" s="19"/>
      <c r="F283" s="19"/>
    </row>
    <row r="284" spans="1:6" ht="25.5" x14ac:dyDescent="0.2">
      <c r="A284" s="19">
        <v>41</v>
      </c>
      <c r="B284" s="22" t="s">
        <v>685</v>
      </c>
      <c r="C284" s="19"/>
      <c r="D284" s="19"/>
      <c r="E284" s="19"/>
      <c r="F284" s="19"/>
    </row>
    <row r="285" spans="1:6" ht="25.5" x14ac:dyDescent="0.2">
      <c r="A285" s="19">
        <v>42</v>
      </c>
      <c r="B285" s="22" t="s">
        <v>686</v>
      </c>
      <c r="C285" s="19"/>
      <c r="D285" s="19"/>
      <c r="E285" s="19"/>
      <c r="F285" s="19"/>
    </row>
    <row r="286" spans="1:6" x14ac:dyDescent="0.2">
      <c r="A286" s="19">
        <v>43</v>
      </c>
      <c r="B286" s="22" t="s">
        <v>687</v>
      </c>
      <c r="C286" s="19"/>
      <c r="D286" s="19"/>
      <c r="E286" s="19"/>
      <c r="F286" s="19"/>
    </row>
    <row r="287" spans="1:6" ht="25.5" x14ac:dyDescent="0.2">
      <c r="A287" s="19">
        <v>44</v>
      </c>
      <c r="B287" s="22" t="s">
        <v>688</v>
      </c>
      <c r="C287" s="19"/>
      <c r="D287" s="19"/>
      <c r="E287" s="19"/>
      <c r="F287" s="19"/>
    </row>
    <row r="288" spans="1:6" ht="25.5" x14ac:dyDescent="0.2">
      <c r="A288" s="19">
        <v>45</v>
      </c>
      <c r="B288" s="22" t="s">
        <v>689</v>
      </c>
      <c r="C288" s="19"/>
      <c r="D288" s="19"/>
      <c r="E288" s="19"/>
      <c r="F288" s="19"/>
    </row>
    <row r="289" spans="1:6" x14ac:dyDescent="0.2">
      <c r="A289" s="19">
        <v>46</v>
      </c>
      <c r="B289" s="22" t="s">
        <v>690</v>
      </c>
      <c r="C289" s="19"/>
      <c r="D289" s="19"/>
      <c r="E289" s="19"/>
      <c r="F289" s="19"/>
    </row>
    <row r="290" spans="1:6" x14ac:dyDescent="0.2">
      <c r="A290" s="19">
        <v>47</v>
      </c>
      <c r="B290" s="22" t="s">
        <v>691</v>
      </c>
      <c r="C290" s="19"/>
      <c r="D290" s="19"/>
      <c r="E290" s="19"/>
      <c r="F290" s="19"/>
    </row>
    <row r="291" spans="1:6" x14ac:dyDescent="0.2">
      <c r="A291" s="19">
        <v>48</v>
      </c>
      <c r="B291" s="22" t="s">
        <v>692</v>
      </c>
      <c r="C291" s="19"/>
      <c r="D291" s="19"/>
      <c r="E291" s="19"/>
      <c r="F291" s="19"/>
    </row>
    <row r="292" spans="1:6" ht="38.25" x14ac:dyDescent="0.2">
      <c r="A292" s="19">
        <v>49</v>
      </c>
      <c r="B292" s="22" t="s">
        <v>693</v>
      </c>
      <c r="C292" s="19"/>
      <c r="D292" s="19"/>
      <c r="E292" s="19"/>
      <c r="F292" s="19"/>
    </row>
    <row r="293" spans="1:6" ht="25.5" x14ac:dyDescent="0.2">
      <c r="A293" s="19">
        <v>50</v>
      </c>
      <c r="B293" s="22" t="s">
        <v>694</v>
      </c>
      <c r="C293" s="19"/>
      <c r="D293" s="19"/>
      <c r="E293" s="19"/>
      <c r="F293" s="19"/>
    </row>
    <row r="294" spans="1:6" x14ac:dyDescent="0.2">
      <c r="A294" s="19">
        <v>51</v>
      </c>
      <c r="B294" s="22" t="s">
        <v>695</v>
      </c>
      <c r="C294" s="19"/>
      <c r="D294" s="19"/>
      <c r="E294" s="19"/>
      <c r="F294" s="19"/>
    </row>
    <row r="295" spans="1:6" x14ac:dyDescent="0.2">
      <c r="A295" s="19">
        <v>52</v>
      </c>
      <c r="B295" s="22" t="s">
        <v>696</v>
      </c>
      <c r="C295" s="19"/>
      <c r="D295" s="19"/>
      <c r="E295" s="19"/>
      <c r="F295" s="19"/>
    </row>
    <row r="296" spans="1:6" ht="14.25" x14ac:dyDescent="0.2">
      <c r="A296" s="19">
        <v>53</v>
      </c>
      <c r="B296" s="23" t="s">
        <v>697</v>
      </c>
      <c r="C296" s="19"/>
      <c r="D296" s="19"/>
      <c r="E296" s="19"/>
      <c r="F296" s="19"/>
    </row>
    <row r="297" spans="1:6" x14ac:dyDescent="0.2">
      <c r="A297" s="19">
        <v>54</v>
      </c>
      <c r="B297" s="22" t="s">
        <v>698</v>
      </c>
      <c r="C297" s="19"/>
      <c r="D297" s="19"/>
      <c r="E297" s="19"/>
      <c r="F297" s="19"/>
    </row>
    <row r="298" spans="1:6" ht="25.5" x14ac:dyDescent="0.2">
      <c r="A298" s="19">
        <v>55</v>
      </c>
      <c r="B298" s="22" t="s">
        <v>699</v>
      </c>
      <c r="C298" s="19"/>
      <c r="D298" s="19"/>
      <c r="E298" s="19"/>
      <c r="F298" s="19"/>
    </row>
    <row r="299" spans="1:6" ht="25.5" x14ac:dyDescent="0.2">
      <c r="A299" s="19">
        <v>56</v>
      </c>
      <c r="B299" s="22" t="s">
        <v>700</v>
      </c>
      <c r="C299" s="19"/>
      <c r="D299" s="19"/>
      <c r="E299" s="19"/>
      <c r="F299" s="19"/>
    </row>
    <row r="300" spans="1:6" ht="38.25" x14ac:dyDescent="0.2">
      <c r="A300" s="19">
        <v>57</v>
      </c>
      <c r="B300" s="22" t="s">
        <v>701</v>
      </c>
      <c r="C300" s="19"/>
      <c r="D300" s="19"/>
      <c r="E300" s="19"/>
      <c r="F300" s="19"/>
    </row>
    <row r="301" spans="1:6" x14ac:dyDescent="0.2">
      <c r="A301" s="19"/>
      <c r="B301" s="19"/>
      <c r="C301" s="19"/>
      <c r="D301" s="19"/>
      <c r="E301" s="19"/>
      <c r="F301" s="19"/>
    </row>
    <row r="302" spans="1:6" x14ac:dyDescent="0.2">
      <c r="A302" s="17" t="s">
        <v>33</v>
      </c>
      <c r="B302" s="18"/>
      <c r="C302" s="19"/>
      <c r="D302" s="19"/>
      <c r="E302" s="19"/>
      <c r="F302" s="19"/>
    </row>
    <row r="303" spans="1:6" ht="25.5" x14ac:dyDescent="0.2">
      <c r="A303" s="19">
        <v>1</v>
      </c>
      <c r="B303" s="22" t="s">
        <v>702</v>
      </c>
      <c r="C303" s="19"/>
      <c r="D303" s="19"/>
      <c r="E303" s="19"/>
      <c r="F303" s="19"/>
    </row>
    <row r="304" spans="1:6" x14ac:dyDescent="0.2">
      <c r="A304" s="19">
        <v>2</v>
      </c>
      <c r="B304" s="22" t="s">
        <v>703</v>
      </c>
      <c r="C304" s="19"/>
      <c r="D304" s="19"/>
      <c r="E304" s="19"/>
      <c r="F304" s="19"/>
    </row>
    <row r="305" spans="1:6" ht="25.5" x14ac:dyDescent="0.2">
      <c r="A305" s="19">
        <v>3</v>
      </c>
      <c r="B305" s="22" t="s">
        <v>704</v>
      </c>
      <c r="C305" s="19"/>
      <c r="D305" s="19"/>
      <c r="E305" s="19"/>
      <c r="F305" s="19"/>
    </row>
    <row r="306" spans="1:6" ht="38.25" x14ac:dyDescent="0.2">
      <c r="A306" s="19">
        <v>4</v>
      </c>
      <c r="B306" s="22" t="s">
        <v>705</v>
      </c>
      <c r="C306" s="19"/>
      <c r="D306" s="19"/>
      <c r="E306" s="19"/>
      <c r="F306" s="19"/>
    </row>
    <row r="307" spans="1:6" ht="38.25" x14ac:dyDescent="0.2">
      <c r="A307" s="19">
        <v>5</v>
      </c>
      <c r="B307" s="22" t="s">
        <v>706</v>
      </c>
      <c r="C307" s="19"/>
      <c r="D307" s="19"/>
      <c r="E307" s="19"/>
      <c r="F307" s="19"/>
    </row>
    <row r="308" spans="1:6" x14ac:dyDescent="0.2">
      <c r="A308" s="19">
        <v>6</v>
      </c>
      <c r="B308" s="22" t="s">
        <v>707</v>
      </c>
      <c r="C308" s="19"/>
      <c r="D308" s="19"/>
      <c r="E308" s="19"/>
      <c r="F308" s="19"/>
    </row>
    <row r="309" spans="1:6" x14ac:dyDescent="0.2">
      <c r="A309" s="19"/>
      <c r="B309" s="19"/>
      <c r="C309" s="19"/>
      <c r="D309" s="19"/>
      <c r="E309" s="19"/>
      <c r="F309" s="19"/>
    </row>
    <row r="310" spans="1:6" x14ac:dyDescent="0.2">
      <c r="A310" s="17" t="s">
        <v>38</v>
      </c>
      <c r="B310" s="18"/>
      <c r="C310" s="19"/>
      <c r="D310" s="19"/>
      <c r="E310" s="19"/>
      <c r="F310" s="19"/>
    </row>
    <row r="311" spans="1:6" ht="25.5" x14ac:dyDescent="0.2">
      <c r="A311" s="19">
        <v>1</v>
      </c>
      <c r="B311" s="22" t="s">
        <v>708</v>
      </c>
      <c r="C311" s="19"/>
      <c r="D311" s="19"/>
      <c r="E311" s="19"/>
      <c r="F311" s="19"/>
    </row>
    <row r="312" spans="1:6" ht="25.5" x14ac:dyDescent="0.2">
      <c r="A312" s="19">
        <v>2</v>
      </c>
      <c r="B312" s="22" t="s">
        <v>709</v>
      </c>
      <c r="C312" s="19"/>
      <c r="D312" s="19"/>
      <c r="E312" s="19"/>
      <c r="F312" s="19"/>
    </row>
    <row r="313" spans="1:6" ht="38.25" x14ac:dyDescent="0.2">
      <c r="A313" s="19">
        <v>3</v>
      </c>
      <c r="B313" s="22" t="s">
        <v>710</v>
      </c>
      <c r="C313" s="19"/>
      <c r="D313" s="19"/>
      <c r="E313" s="19"/>
      <c r="F313" s="19"/>
    </row>
    <row r="314" spans="1:6" ht="38.25" x14ac:dyDescent="0.2">
      <c r="A314" s="19">
        <v>4</v>
      </c>
      <c r="B314" s="22" t="s">
        <v>711</v>
      </c>
      <c r="C314" s="19"/>
      <c r="D314" s="19"/>
      <c r="E314" s="19"/>
      <c r="F314" s="19"/>
    </row>
    <row r="315" spans="1:6" ht="38.25" x14ac:dyDescent="0.2">
      <c r="A315" s="19">
        <v>5</v>
      </c>
      <c r="B315" s="22" t="s">
        <v>712</v>
      </c>
      <c r="C315" s="19"/>
      <c r="D315" s="19"/>
      <c r="E315" s="19"/>
      <c r="F315" s="19"/>
    </row>
    <row r="316" spans="1:6" ht="38.25" x14ac:dyDescent="0.2">
      <c r="A316" s="19">
        <v>6</v>
      </c>
      <c r="B316" s="22" t="s">
        <v>713</v>
      </c>
      <c r="C316" s="19"/>
      <c r="D316" s="19"/>
      <c r="E316" s="19"/>
      <c r="F316" s="19"/>
    </row>
    <row r="317" spans="1:6" x14ac:dyDescent="0.2">
      <c r="A317" s="19"/>
      <c r="B317" s="19"/>
      <c r="C317" s="19"/>
      <c r="D317" s="19"/>
      <c r="E317" s="19"/>
      <c r="F317" s="19"/>
    </row>
    <row r="318" spans="1:6" x14ac:dyDescent="0.2">
      <c r="A318" s="17" t="s">
        <v>41</v>
      </c>
      <c r="B318" s="18"/>
      <c r="C318" s="19"/>
      <c r="D318" s="19"/>
      <c r="E318" s="19"/>
      <c r="F318" s="19"/>
    </row>
    <row r="319" spans="1:6" x14ac:dyDescent="0.2">
      <c r="A319" s="19">
        <v>1</v>
      </c>
      <c r="B319" s="22" t="s">
        <v>714</v>
      </c>
      <c r="C319" s="19"/>
      <c r="D319" s="19"/>
      <c r="E319" s="19"/>
      <c r="F319" s="19"/>
    </row>
    <row r="320" spans="1:6" ht="38.25" x14ac:dyDescent="0.2">
      <c r="A320" s="19">
        <v>2</v>
      </c>
      <c r="B320" s="22" t="s">
        <v>715</v>
      </c>
      <c r="C320" s="19"/>
      <c r="D320" s="19"/>
      <c r="E320" s="19"/>
      <c r="F320" s="19"/>
    </row>
    <row r="321" spans="1:6" x14ac:dyDescent="0.2">
      <c r="A321" s="19">
        <v>3</v>
      </c>
      <c r="B321" s="22" t="s">
        <v>716</v>
      </c>
      <c r="C321" s="19"/>
      <c r="D321" s="19"/>
      <c r="E321" s="19"/>
      <c r="F321" s="19"/>
    </row>
    <row r="322" spans="1:6" ht="38.25" x14ac:dyDescent="0.2">
      <c r="A322" s="19">
        <v>4</v>
      </c>
      <c r="B322" s="22" t="s">
        <v>717</v>
      </c>
      <c r="C322" s="19"/>
      <c r="D322" s="19"/>
      <c r="E322" s="19"/>
      <c r="F322" s="19"/>
    </row>
    <row r="323" spans="1:6" x14ac:dyDescent="0.2">
      <c r="A323" s="19"/>
      <c r="B323" s="19"/>
      <c r="C323" s="19"/>
      <c r="D323" s="19"/>
      <c r="E323" s="19"/>
      <c r="F323" s="19"/>
    </row>
    <row r="324" spans="1:6" x14ac:dyDescent="0.2">
      <c r="A324" s="17" t="s">
        <v>44</v>
      </c>
      <c r="B324" s="18"/>
      <c r="C324" s="19"/>
      <c r="D324" s="19"/>
      <c r="E324" s="19"/>
      <c r="F324" s="19"/>
    </row>
    <row r="325" spans="1:6" ht="25.5" x14ac:dyDescent="0.2">
      <c r="A325" s="19">
        <v>1</v>
      </c>
      <c r="B325" s="22" t="s">
        <v>718</v>
      </c>
      <c r="C325" s="19"/>
      <c r="D325" s="19"/>
      <c r="E325" s="19"/>
      <c r="F325" s="19"/>
    </row>
    <row r="326" spans="1:6" ht="25.5" x14ac:dyDescent="0.2">
      <c r="A326" s="19">
        <v>2</v>
      </c>
      <c r="B326" s="22" t="s">
        <v>719</v>
      </c>
      <c r="C326" s="19"/>
      <c r="D326" s="19"/>
      <c r="E326" s="19"/>
      <c r="F326" s="19"/>
    </row>
    <row r="327" spans="1:6" ht="25.5" x14ac:dyDescent="0.2">
      <c r="A327" s="19">
        <v>3</v>
      </c>
      <c r="B327" s="22" t="s">
        <v>720</v>
      </c>
      <c r="C327" s="19"/>
      <c r="D327" s="19"/>
      <c r="E327" s="19"/>
      <c r="F327" s="19"/>
    </row>
    <row r="328" spans="1:6" ht="14.25" x14ac:dyDescent="0.2">
      <c r="A328" s="19">
        <v>4</v>
      </c>
      <c r="B328" s="23" t="s">
        <v>721</v>
      </c>
      <c r="C328" s="19"/>
      <c r="D328" s="19"/>
      <c r="E328" s="19"/>
      <c r="F328" s="19"/>
    </row>
    <row r="329" spans="1:6" ht="14.25" x14ac:dyDescent="0.2">
      <c r="A329" s="19">
        <v>5</v>
      </c>
      <c r="B329" s="23" t="s">
        <v>722</v>
      </c>
      <c r="C329" s="19"/>
      <c r="D329" s="19"/>
      <c r="E329" s="19"/>
      <c r="F329" s="19"/>
    </row>
    <row r="330" spans="1:6" ht="25.5" x14ac:dyDescent="0.2">
      <c r="A330" s="19">
        <v>6</v>
      </c>
      <c r="B330" s="22" t="s">
        <v>723</v>
      </c>
      <c r="C330" s="19"/>
      <c r="D330" s="19"/>
      <c r="E330" s="19"/>
      <c r="F330" s="19"/>
    </row>
    <row r="331" spans="1:6" ht="25.5" x14ac:dyDescent="0.2">
      <c r="A331" s="19">
        <v>7</v>
      </c>
      <c r="B331" s="22" t="s">
        <v>724</v>
      </c>
      <c r="C331" s="19"/>
      <c r="D331" s="19"/>
      <c r="E331" s="19"/>
      <c r="F331" s="19"/>
    </row>
    <row r="332" spans="1:6" x14ac:dyDescent="0.2">
      <c r="A332" s="19"/>
      <c r="B332" s="19"/>
      <c r="C332" s="19"/>
      <c r="D332" s="19"/>
      <c r="E332" s="19"/>
      <c r="F332" s="19"/>
    </row>
    <row r="333" spans="1:6" x14ac:dyDescent="0.2">
      <c r="A333" s="17" t="s">
        <v>47</v>
      </c>
      <c r="B333" s="18"/>
      <c r="C333" s="19"/>
      <c r="D333" s="19"/>
      <c r="E333" s="19"/>
      <c r="F333" s="19"/>
    </row>
    <row r="334" spans="1:6" ht="25.5" x14ac:dyDescent="0.2">
      <c r="A334" s="19">
        <v>1</v>
      </c>
      <c r="B334" s="22" t="s">
        <v>725</v>
      </c>
      <c r="C334" s="19"/>
      <c r="D334" s="19"/>
      <c r="E334" s="19"/>
      <c r="F334" s="19"/>
    </row>
    <row r="335" spans="1:6" ht="25.5" x14ac:dyDescent="0.2">
      <c r="A335" s="19">
        <v>2</v>
      </c>
      <c r="B335" s="22" t="s">
        <v>726</v>
      </c>
      <c r="C335" s="19"/>
      <c r="D335" s="19"/>
      <c r="E335" s="19"/>
      <c r="F335" s="19"/>
    </row>
    <row r="336" spans="1:6" ht="25.5" x14ac:dyDescent="0.2">
      <c r="A336" s="19">
        <v>3</v>
      </c>
      <c r="B336" s="22" t="s">
        <v>727</v>
      </c>
      <c r="C336" s="19"/>
      <c r="D336" s="19"/>
      <c r="E336" s="19"/>
      <c r="F336" s="19"/>
    </row>
    <row r="337" spans="1:6" ht="25.5" x14ac:dyDescent="0.2">
      <c r="A337" s="19">
        <v>4</v>
      </c>
      <c r="B337" s="22" t="s">
        <v>728</v>
      </c>
      <c r="C337" s="19"/>
      <c r="D337" s="19"/>
      <c r="E337" s="19"/>
      <c r="F337" s="19"/>
    </row>
    <row r="338" spans="1:6" x14ac:dyDescent="0.2">
      <c r="A338" s="19">
        <v>5</v>
      </c>
      <c r="B338" s="22" t="s">
        <v>729</v>
      </c>
      <c r="C338" s="19"/>
      <c r="D338" s="19"/>
      <c r="E338" s="19"/>
      <c r="F338" s="19"/>
    </row>
    <row r="339" spans="1:6" x14ac:dyDescent="0.2">
      <c r="A339" s="19"/>
      <c r="B339" s="19"/>
      <c r="C339" s="19"/>
      <c r="D339" s="19"/>
      <c r="E339" s="19"/>
      <c r="F339" s="19"/>
    </row>
    <row r="340" spans="1:6" x14ac:dyDescent="0.2">
      <c r="A340" s="17" t="s">
        <v>50</v>
      </c>
      <c r="B340" s="18"/>
      <c r="C340" s="19"/>
      <c r="D340" s="19"/>
      <c r="E340" s="19"/>
      <c r="F340" s="19"/>
    </row>
    <row r="341" spans="1:6" ht="25.5" x14ac:dyDescent="0.2">
      <c r="A341" s="19">
        <v>1</v>
      </c>
      <c r="B341" s="22" t="s">
        <v>730</v>
      </c>
      <c r="C341" s="19"/>
      <c r="D341" s="19"/>
      <c r="E341" s="19"/>
      <c r="F341" s="19"/>
    </row>
    <row r="342" spans="1:6" ht="38.25" x14ac:dyDescent="0.2">
      <c r="A342" s="19">
        <v>2</v>
      </c>
      <c r="B342" s="22" t="s">
        <v>731</v>
      </c>
      <c r="C342" s="19"/>
      <c r="D342" s="19"/>
      <c r="E342" s="19"/>
      <c r="F342" s="19"/>
    </row>
    <row r="343" spans="1:6" ht="25.5" x14ac:dyDescent="0.2">
      <c r="A343" s="19">
        <v>3</v>
      </c>
      <c r="B343" s="22" t="s">
        <v>732</v>
      </c>
      <c r="C343" s="19"/>
      <c r="D343" s="19"/>
      <c r="E343" s="19"/>
      <c r="F343" s="19"/>
    </row>
    <row r="344" spans="1:6" ht="25.5" x14ac:dyDescent="0.2">
      <c r="A344" s="19">
        <v>4</v>
      </c>
      <c r="B344" s="22" t="s">
        <v>733</v>
      </c>
      <c r="C344" s="19"/>
      <c r="D344" s="19"/>
      <c r="E344" s="19"/>
      <c r="F344" s="19"/>
    </row>
    <row r="345" spans="1:6" ht="25.5" x14ac:dyDescent="0.2">
      <c r="A345" s="19">
        <v>5</v>
      </c>
      <c r="B345" s="22" t="s">
        <v>734</v>
      </c>
      <c r="C345" s="19"/>
      <c r="D345" s="19"/>
      <c r="E345" s="19"/>
      <c r="F345" s="19"/>
    </row>
    <row r="346" spans="1:6" ht="25.5" x14ac:dyDescent="0.2">
      <c r="A346" s="19">
        <v>6</v>
      </c>
      <c r="B346" s="22" t="s">
        <v>735</v>
      </c>
      <c r="C346" s="19"/>
      <c r="D346" s="19"/>
      <c r="E346" s="19"/>
      <c r="F346" s="19"/>
    </row>
    <row r="347" spans="1:6" ht="38.25" x14ac:dyDescent="0.2">
      <c r="A347" s="19">
        <v>7</v>
      </c>
      <c r="B347" s="22" t="s">
        <v>736</v>
      </c>
      <c r="C347" s="19"/>
      <c r="D347" s="19"/>
      <c r="E347" s="19"/>
      <c r="F347" s="19"/>
    </row>
    <row r="348" spans="1:6" x14ac:dyDescent="0.2">
      <c r="A348" s="19"/>
      <c r="B348" s="19"/>
      <c r="C348" s="19"/>
      <c r="D348" s="19"/>
      <c r="E348" s="19"/>
      <c r="F348" s="19"/>
    </row>
    <row r="349" spans="1:6" x14ac:dyDescent="0.2">
      <c r="A349" s="17" t="s">
        <v>52</v>
      </c>
      <c r="B349" s="18"/>
      <c r="C349" s="19"/>
      <c r="D349" s="19"/>
      <c r="E349" s="19"/>
      <c r="F349" s="19"/>
    </row>
    <row r="350" spans="1:6" ht="25.5" x14ac:dyDescent="0.2">
      <c r="A350" s="19">
        <v>1</v>
      </c>
      <c r="B350" s="22" t="s">
        <v>737</v>
      </c>
      <c r="C350" s="19"/>
      <c r="D350" s="19"/>
      <c r="E350" s="19"/>
      <c r="F350" s="19"/>
    </row>
    <row r="351" spans="1:6" ht="38.25" x14ac:dyDescent="0.2">
      <c r="A351" s="19">
        <v>2</v>
      </c>
      <c r="B351" s="22" t="s">
        <v>731</v>
      </c>
      <c r="C351" s="19"/>
      <c r="D351" s="19"/>
      <c r="E351" s="19"/>
      <c r="F351" s="19"/>
    </row>
    <row r="352" spans="1:6" ht="25.5" x14ac:dyDescent="0.2">
      <c r="A352" s="19">
        <v>3</v>
      </c>
      <c r="B352" s="22" t="s">
        <v>732</v>
      </c>
      <c r="C352" s="19"/>
      <c r="D352" s="19"/>
      <c r="E352" s="19"/>
      <c r="F352" s="19"/>
    </row>
    <row r="353" spans="1:6" ht="25.5" x14ac:dyDescent="0.2">
      <c r="A353" s="19">
        <v>4</v>
      </c>
      <c r="B353" s="22" t="s">
        <v>733</v>
      </c>
      <c r="C353" s="19"/>
      <c r="D353" s="19"/>
      <c r="E353" s="19"/>
      <c r="F353" s="19"/>
    </row>
    <row r="354" spans="1:6" ht="25.5" x14ac:dyDescent="0.2">
      <c r="A354" s="19">
        <v>5</v>
      </c>
      <c r="B354" s="22" t="s">
        <v>734</v>
      </c>
      <c r="C354" s="19"/>
      <c r="D354" s="19"/>
      <c r="E354" s="19"/>
      <c r="F354" s="19"/>
    </row>
    <row r="355" spans="1:6" ht="25.5" x14ac:dyDescent="0.2">
      <c r="A355" s="19">
        <v>6</v>
      </c>
      <c r="B355" s="22" t="s">
        <v>735</v>
      </c>
      <c r="C355" s="19"/>
      <c r="D355" s="19"/>
      <c r="E355" s="19"/>
      <c r="F355" s="19"/>
    </row>
    <row r="356" spans="1:6" ht="38.25" x14ac:dyDescent="0.2">
      <c r="A356" s="19">
        <v>7</v>
      </c>
      <c r="B356" s="22" t="s">
        <v>736</v>
      </c>
      <c r="C356" s="19"/>
      <c r="D356" s="19"/>
      <c r="E356" s="19"/>
      <c r="F356" s="19"/>
    </row>
    <row r="357" spans="1:6" x14ac:dyDescent="0.2">
      <c r="A357" s="19"/>
      <c r="B357" s="19"/>
      <c r="C357" s="19"/>
      <c r="D357" s="19"/>
      <c r="E357" s="19"/>
      <c r="F357" s="19"/>
    </row>
    <row r="358" spans="1:6" x14ac:dyDescent="0.2">
      <c r="A358" s="17" t="s">
        <v>55</v>
      </c>
      <c r="B358" s="18"/>
      <c r="C358" s="19"/>
      <c r="D358" s="19"/>
      <c r="E358" s="19"/>
      <c r="F358" s="19"/>
    </row>
    <row r="359" spans="1:6" ht="25.5" x14ac:dyDescent="0.2">
      <c r="A359" s="19">
        <v>1</v>
      </c>
      <c r="B359" s="22" t="s">
        <v>738</v>
      </c>
      <c r="C359" s="19"/>
      <c r="D359" s="19"/>
      <c r="E359" s="19"/>
      <c r="F359" s="19"/>
    </row>
    <row r="360" spans="1:6" x14ac:dyDescent="0.2">
      <c r="A360" s="19">
        <v>2</v>
      </c>
      <c r="B360" s="22" t="s">
        <v>739</v>
      </c>
      <c r="C360" s="19"/>
      <c r="D360" s="19"/>
      <c r="E360" s="19"/>
      <c r="F360" s="19"/>
    </row>
    <row r="361" spans="1:6" ht="25.5" x14ac:dyDescent="0.2">
      <c r="A361" s="19">
        <v>3</v>
      </c>
      <c r="B361" s="22" t="s">
        <v>740</v>
      </c>
      <c r="C361" s="19"/>
      <c r="D361" s="19"/>
      <c r="E361" s="19"/>
      <c r="F361" s="19"/>
    </row>
    <row r="362" spans="1:6" x14ac:dyDescent="0.2">
      <c r="A362" s="19">
        <v>4</v>
      </c>
      <c r="B362" s="22" t="s">
        <v>741</v>
      </c>
      <c r="C362" s="19"/>
      <c r="D362" s="19"/>
      <c r="E362" s="19"/>
      <c r="F362" s="19"/>
    </row>
    <row r="363" spans="1:6" x14ac:dyDescent="0.2">
      <c r="A363" s="19"/>
      <c r="B363" s="19"/>
      <c r="C363" s="19"/>
      <c r="D363" s="19"/>
      <c r="E363" s="19"/>
      <c r="F363" s="19"/>
    </row>
    <row r="364" spans="1:6" x14ac:dyDescent="0.2">
      <c r="A364" s="17" t="s">
        <v>58</v>
      </c>
      <c r="B364" s="18"/>
      <c r="C364" s="19"/>
      <c r="D364" s="19"/>
      <c r="E364" s="19"/>
      <c r="F364" s="19"/>
    </row>
    <row r="365" spans="1:6" ht="25.5" x14ac:dyDescent="0.2">
      <c r="A365" s="19">
        <v>1</v>
      </c>
      <c r="B365" s="22" t="s">
        <v>742</v>
      </c>
      <c r="C365" s="19"/>
      <c r="D365" s="19"/>
      <c r="E365" s="19"/>
      <c r="F365" s="19"/>
    </row>
    <row r="366" spans="1:6" x14ac:dyDescent="0.2">
      <c r="A366" s="19">
        <v>2</v>
      </c>
      <c r="B366" s="22" t="s">
        <v>743</v>
      </c>
      <c r="C366" s="19"/>
      <c r="D366" s="19"/>
      <c r="E366" s="19"/>
      <c r="F366" s="19"/>
    </row>
    <row r="367" spans="1:6" ht="25.5" x14ac:dyDescent="0.2">
      <c r="A367" s="19">
        <v>3</v>
      </c>
      <c r="B367" s="22" t="s">
        <v>744</v>
      </c>
      <c r="C367" s="19"/>
      <c r="D367" s="19"/>
      <c r="E367" s="19"/>
      <c r="F367" s="19"/>
    </row>
    <row r="368" spans="1:6" ht="38.25" x14ac:dyDescent="0.2">
      <c r="A368" s="19">
        <v>4</v>
      </c>
      <c r="B368" s="22" t="s">
        <v>745</v>
      </c>
      <c r="C368" s="19"/>
      <c r="D368" s="19"/>
      <c r="E368" s="19"/>
      <c r="F368" s="19"/>
    </row>
    <row r="369" spans="1:6" x14ac:dyDescent="0.2">
      <c r="A369" s="19">
        <v>5</v>
      </c>
      <c r="B369" s="22" t="s">
        <v>746</v>
      </c>
      <c r="C369" s="19"/>
      <c r="D369" s="19"/>
      <c r="E369" s="19"/>
      <c r="F369" s="19"/>
    </row>
    <row r="370" spans="1:6" x14ac:dyDescent="0.2">
      <c r="A370" s="19"/>
      <c r="B370" s="19"/>
      <c r="C370" s="19"/>
      <c r="D370" s="19"/>
      <c r="E370" s="19"/>
      <c r="F370" s="19"/>
    </row>
    <row r="371" spans="1:6" x14ac:dyDescent="0.2">
      <c r="A371" s="17" t="s">
        <v>60</v>
      </c>
      <c r="B371" s="18"/>
      <c r="C371" s="19"/>
      <c r="D371" s="19"/>
      <c r="E371" s="19"/>
      <c r="F371" s="19"/>
    </row>
    <row r="372" spans="1:6" ht="25.5" x14ac:dyDescent="0.2">
      <c r="A372" s="19">
        <v>1</v>
      </c>
      <c r="B372" s="22" t="s">
        <v>747</v>
      </c>
      <c r="C372" s="19"/>
      <c r="D372" s="19"/>
      <c r="E372" s="19"/>
      <c r="F372" s="19"/>
    </row>
    <row r="373" spans="1:6" x14ac:dyDescent="0.2">
      <c r="A373" s="19">
        <v>2</v>
      </c>
      <c r="B373" s="22" t="s">
        <v>748</v>
      </c>
      <c r="C373" s="19"/>
      <c r="D373" s="19"/>
      <c r="E373" s="19"/>
      <c r="F373" s="19"/>
    </row>
    <row r="374" spans="1:6" x14ac:dyDescent="0.2">
      <c r="A374" s="19">
        <v>3</v>
      </c>
      <c r="B374" s="22" t="s">
        <v>749</v>
      </c>
      <c r="C374" s="19"/>
      <c r="D374" s="19"/>
      <c r="E374" s="19"/>
      <c r="F374" s="19"/>
    </row>
    <row r="375" spans="1:6" x14ac:dyDescent="0.2">
      <c r="A375" s="19">
        <v>4</v>
      </c>
      <c r="B375" s="22" t="s">
        <v>750</v>
      </c>
      <c r="C375" s="19"/>
      <c r="D375" s="19"/>
      <c r="E375" s="19"/>
      <c r="F375" s="19"/>
    </row>
    <row r="376" spans="1:6" x14ac:dyDescent="0.2">
      <c r="A376" s="19"/>
      <c r="B376" s="19"/>
      <c r="C376" s="19"/>
      <c r="D376" s="19"/>
      <c r="E376" s="19"/>
      <c r="F376" s="19"/>
    </row>
    <row r="377" spans="1:6" ht="25.5" x14ac:dyDescent="0.2">
      <c r="A377" s="17" t="s">
        <v>62</v>
      </c>
      <c r="B377" s="18"/>
      <c r="C377" s="19"/>
      <c r="D377" s="19"/>
      <c r="E377" s="19"/>
      <c r="F377" s="19"/>
    </row>
    <row r="378" spans="1:6" ht="25.5" x14ac:dyDescent="0.2">
      <c r="A378" s="19">
        <v>1</v>
      </c>
      <c r="B378" s="22" t="s">
        <v>751</v>
      </c>
      <c r="C378" s="19"/>
      <c r="D378" s="19"/>
      <c r="E378" s="19"/>
      <c r="F378" s="19"/>
    </row>
    <row r="379" spans="1:6" x14ac:dyDescent="0.2">
      <c r="A379" s="19">
        <v>2</v>
      </c>
      <c r="B379" s="22" t="s">
        <v>752</v>
      </c>
      <c r="C379" s="19"/>
      <c r="D379" s="19"/>
      <c r="E379" s="19"/>
      <c r="F379" s="19"/>
    </row>
    <row r="380" spans="1:6" ht="38.25" x14ac:dyDescent="0.2">
      <c r="A380" s="19">
        <v>3</v>
      </c>
      <c r="B380" s="22" t="s">
        <v>753</v>
      </c>
      <c r="C380" s="19"/>
      <c r="D380" s="19"/>
      <c r="E380" s="19"/>
      <c r="F380" s="19"/>
    </row>
    <row r="381" spans="1:6" ht="25.5" x14ac:dyDescent="0.2">
      <c r="A381" s="19">
        <v>4</v>
      </c>
      <c r="B381" s="22" t="s">
        <v>754</v>
      </c>
      <c r="C381" s="19"/>
      <c r="D381" s="19"/>
      <c r="E381" s="19"/>
      <c r="F381" s="19"/>
    </row>
    <row r="382" spans="1:6" ht="25.5" x14ac:dyDescent="0.2">
      <c r="A382" s="19">
        <v>5</v>
      </c>
      <c r="B382" s="22" t="s">
        <v>755</v>
      </c>
      <c r="C382" s="19"/>
      <c r="D382" s="19"/>
      <c r="E382" s="19"/>
      <c r="F382" s="19"/>
    </row>
    <row r="383" spans="1:6" ht="25.5" x14ac:dyDescent="0.2">
      <c r="A383" s="19">
        <v>6</v>
      </c>
      <c r="B383" s="22" t="s">
        <v>756</v>
      </c>
      <c r="C383" s="19"/>
      <c r="D383" s="19"/>
      <c r="E383" s="19"/>
      <c r="F383" s="19"/>
    </row>
    <row r="384" spans="1:6" x14ac:dyDescent="0.2">
      <c r="A384" s="19"/>
      <c r="B384" s="19"/>
      <c r="C384" s="19"/>
      <c r="D384" s="19"/>
      <c r="E384" s="19"/>
      <c r="F384" s="19"/>
    </row>
    <row r="385" spans="1:6" x14ac:dyDescent="0.2">
      <c r="A385" s="17" t="s">
        <v>65</v>
      </c>
      <c r="B385" s="18"/>
      <c r="C385" s="19"/>
      <c r="D385" s="19"/>
      <c r="E385" s="19"/>
      <c r="F385" s="19"/>
    </row>
    <row r="386" spans="1:6" ht="25.5" x14ac:dyDescent="0.2">
      <c r="A386" s="19">
        <v>1</v>
      </c>
      <c r="B386" s="22" t="s">
        <v>757</v>
      </c>
      <c r="C386" s="19"/>
      <c r="D386" s="19"/>
      <c r="E386" s="19"/>
      <c r="F386" s="19"/>
    </row>
    <row r="387" spans="1:6" ht="25.5" x14ac:dyDescent="0.2">
      <c r="A387" s="19">
        <v>2</v>
      </c>
      <c r="B387" s="22" t="s">
        <v>758</v>
      </c>
      <c r="C387" s="19"/>
      <c r="D387" s="19"/>
      <c r="E387" s="19"/>
      <c r="F387" s="19"/>
    </row>
    <row r="388" spans="1:6" x14ac:dyDescent="0.2">
      <c r="A388" s="19">
        <v>3</v>
      </c>
      <c r="B388" s="22" t="s">
        <v>759</v>
      </c>
      <c r="C388" s="19"/>
      <c r="D388" s="19"/>
      <c r="E388" s="19"/>
      <c r="F388" s="19"/>
    </row>
    <row r="389" spans="1:6" x14ac:dyDescent="0.2">
      <c r="A389" s="19">
        <v>4</v>
      </c>
      <c r="B389" s="22" t="s">
        <v>760</v>
      </c>
      <c r="C389" s="19"/>
      <c r="D389" s="19"/>
      <c r="E389" s="19"/>
      <c r="F389" s="19"/>
    </row>
    <row r="390" spans="1:6" ht="25.5" x14ac:dyDescent="0.2">
      <c r="A390" s="19">
        <v>5</v>
      </c>
      <c r="B390" s="22" t="s">
        <v>761</v>
      </c>
      <c r="C390" s="19"/>
      <c r="D390" s="19"/>
      <c r="E390" s="19"/>
      <c r="F390" s="19"/>
    </row>
    <row r="391" spans="1:6" ht="25.5" x14ac:dyDescent="0.2">
      <c r="A391" s="19">
        <v>6</v>
      </c>
      <c r="B391" s="22" t="s">
        <v>762</v>
      </c>
      <c r="C391" s="19"/>
      <c r="D391" s="19"/>
      <c r="E391" s="19"/>
      <c r="F391" s="19"/>
    </row>
    <row r="392" spans="1:6" x14ac:dyDescent="0.2">
      <c r="A392" s="19">
        <v>7</v>
      </c>
      <c r="B392" s="22" t="s">
        <v>763</v>
      </c>
      <c r="C392" s="19"/>
      <c r="D392" s="19"/>
      <c r="E392" s="19"/>
      <c r="F392" s="19"/>
    </row>
    <row r="393" spans="1:6" x14ac:dyDescent="0.2">
      <c r="A393" s="19"/>
      <c r="B393" s="19"/>
      <c r="C393" s="19"/>
      <c r="D393" s="19"/>
      <c r="E393" s="19"/>
      <c r="F393" s="19"/>
    </row>
    <row r="394" spans="1:6" x14ac:dyDescent="0.2">
      <c r="A394" s="17" t="s">
        <v>67</v>
      </c>
      <c r="B394" s="18"/>
      <c r="C394" s="19"/>
      <c r="D394" s="19"/>
      <c r="E394" s="19"/>
      <c r="F394" s="19"/>
    </row>
    <row r="395" spans="1:6" ht="25.5" x14ac:dyDescent="0.2">
      <c r="A395" s="19">
        <v>1</v>
      </c>
      <c r="B395" s="22" t="s">
        <v>764</v>
      </c>
      <c r="C395" s="19"/>
      <c r="D395" s="19"/>
      <c r="E395" s="19"/>
      <c r="F395" s="19"/>
    </row>
    <row r="396" spans="1:6" ht="25.5" x14ac:dyDescent="0.2">
      <c r="A396" s="19">
        <v>2</v>
      </c>
      <c r="B396" s="22" t="s">
        <v>765</v>
      </c>
      <c r="C396" s="19"/>
      <c r="D396" s="19"/>
      <c r="E396" s="19"/>
      <c r="F396" s="19"/>
    </row>
    <row r="397" spans="1:6" x14ac:dyDescent="0.2">
      <c r="A397" s="19">
        <v>3</v>
      </c>
      <c r="B397" s="22" t="s">
        <v>766</v>
      </c>
      <c r="C397" s="19"/>
      <c r="D397" s="19"/>
      <c r="E397" s="19"/>
      <c r="F397" s="19"/>
    </row>
    <row r="398" spans="1:6" x14ac:dyDescent="0.2">
      <c r="A398" s="19">
        <v>4</v>
      </c>
      <c r="B398" s="22" t="s">
        <v>767</v>
      </c>
      <c r="C398" s="19"/>
      <c r="D398" s="19"/>
      <c r="E398" s="19"/>
      <c r="F398" s="19"/>
    </row>
    <row r="399" spans="1:6" ht="25.5" x14ac:dyDescent="0.2">
      <c r="A399" s="19">
        <v>5</v>
      </c>
      <c r="B399" s="22" t="s">
        <v>768</v>
      </c>
      <c r="C399" s="19"/>
      <c r="D399" s="19"/>
      <c r="E399" s="19"/>
      <c r="F399" s="19"/>
    </row>
    <row r="400" spans="1:6" ht="25.5" x14ac:dyDescent="0.2">
      <c r="A400" s="19">
        <v>6</v>
      </c>
      <c r="B400" s="22" t="s">
        <v>769</v>
      </c>
      <c r="C400" s="19"/>
      <c r="D400" s="19"/>
      <c r="E400" s="19"/>
      <c r="F400" s="19"/>
    </row>
    <row r="401" spans="1:6" x14ac:dyDescent="0.2">
      <c r="A401" s="19">
        <v>7</v>
      </c>
      <c r="B401" s="22" t="s">
        <v>770</v>
      </c>
      <c r="C401" s="19"/>
      <c r="D401" s="19"/>
      <c r="E401" s="19"/>
      <c r="F401" s="19"/>
    </row>
    <row r="402" spans="1:6" x14ac:dyDescent="0.2">
      <c r="A402" s="19"/>
      <c r="B402" s="19"/>
      <c r="C402" s="19"/>
      <c r="D402" s="19"/>
      <c r="E402" s="19"/>
      <c r="F402" s="19"/>
    </row>
    <row r="403" spans="1:6" x14ac:dyDescent="0.2">
      <c r="A403" s="17" t="s">
        <v>69</v>
      </c>
      <c r="B403" s="18"/>
      <c r="C403" s="19"/>
      <c r="D403" s="19"/>
      <c r="E403" s="19"/>
      <c r="F403" s="19"/>
    </row>
    <row r="404" spans="1:6" ht="25.5" x14ac:dyDescent="0.2">
      <c r="A404" s="19">
        <v>1</v>
      </c>
      <c r="B404" s="22" t="s">
        <v>771</v>
      </c>
      <c r="C404" s="19"/>
      <c r="D404" s="19"/>
      <c r="E404" s="19"/>
      <c r="F404" s="19"/>
    </row>
    <row r="405" spans="1:6" ht="25.5" x14ac:dyDescent="0.2">
      <c r="A405" s="19">
        <v>2</v>
      </c>
      <c r="B405" s="22" t="s">
        <v>772</v>
      </c>
      <c r="C405" s="19"/>
      <c r="D405" s="19"/>
      <c r="E405" s="19"/>
      <c r="F405" s="19"/>
    </row>
    <row r="406" spans="1:6" x14ac:dyDescent="0.2">
      <c r="A406" s="19">
        <v>3</v>
      </c>
      <c r="B406" s="22" t="s">
        <v>766</v>
      </c>
      <c r="C406" s="19"/>
      <c r="D406" s="19"/>
      <c r="E406" s="19"/>
      <c r="F406" s="19"/>
    </row>
    <row r="407" spans="1:6" x14ac:dyDescent="0.2">
      <c r="A407" s="19">
        <v>4</v>
      </c>
      <c r="B407" s="22" t="s">
        <v>773</v>
      </c>
      <c r="C407" s="19"/>
      <c r="D407" s="19"/>
      <c r="E407" s="19"/>
      <c r="F407" s="19"/>
    </row>
    <row r="408" spans="1:6" ht="25.5" x14ac:dyDescent="0.2">
      <c r="A408" s="19">
        <v>5</v>
      </c>
      <c r="B408" s="22" t="s">
        <v>774</v>
      </c>
      <c r="C408" s="19"/>
      <c r="D408" s="19"/>
      <c r="E408" s="19"/>
      <c r="F408" s="19"/>
    </row>
    <row r="409" spans="1:6" x14ac:dyDescent="0.2">
      <c r="A409" s="19">
        <v>6</v>
      </c>
      <c r="B409" s="22" t="s">
        <v>775</v>
      </c>
      <c r="C409" s="19"/>
      <c r="D409" s="19"/>
      <c r="E409" s="19"/>
      <c r="F409" s="19"/>
    </row>
    <row r="410" spans="1:6" x14ac:dyDescent="0.2">
      <c r="A410" s="19">
        <v>7</v>
      </c>
      <c r="B410" s="22" t="s">
        <v>776</v>
      </c>
      <c r="C410" s="19"/>
      <c r="D410" s="19"/>
      <c r="E410" s="19"/>
      <c r="F410" s="19"/>
    </row>
    <row r="411" spans="1:6" x14ac:dyDescent="0.2">
      <c r="A411" s="19"/>
      <c r="B411" s="19"/>
      <c r="C411" s="19"/>
      <c r="D411" s="19"/>
      <c r="E411" s="19"/>
      <c r="F411" s="19"/>
    </row>
    <row r="412" spans="1:6" x14ac:dyDescent="0.2">
      <c r="A412" s="17" t="s">
        <v>71</v>
      </c>
      <c r="B412" s="18"/>
      <c r="C412" s="19"/>
      <c r="D412" s="19"/>
      <c r="E412" s="19"/>
      <c r="F412" s="19"/>
    </row>
    <row r="413" spans="1:6" ht="25.5" x14ac:dyDescent="0.2">
      <c r="A413" s="19">
        <v>1</v>
      </c>
      <c r="B413" s="22" t="s">
        <v>777</v>
      </c>
      <c r="C413" s="19"/>
      <c r="D413" s="19"/>
      <c r="E413" s="19"/>
      <c r="F413" s="19"/>
    </row>
    <row r="414" spans="1:6" x14ac:dyDescent="0.2">
      <c r="A414" s="19">
        <v>2</v>
      </c>
      <c r="B414" s="22" t="s">
        <v>778</v>
      </c>
      <c r="C414" s="19"/>
      <c r="D414" s="19"/>
      <c r="E414" s="19"/>
      <c r="F414" s="19"/>
    </row>
    <row r="415" spans="1:6" x14ac:dyDescent="0.2">
      <c r="A415" s="19">
        <v>3</v>
      </c>
      <c r="B415" s="22" t="s">
        <v>779</v>
      </c>
      <c r="C415" s="19"/>
      <c r="D415" s="19"/>
      <c r="E415" s="19"/>
      <c r="F415" s="19"/>
    </row>
    <row r="416" spans="1:6" x14ac:dyDescent="0.2">
      <c r="A416" s="19">
        <v>4</v>
      </c>
      <c r="B416" s="22" t="s">
        <v>780</v>
      </c>
      <c r="C416" s="19"/>
      <c r="D416" s="19"/>
      <c r="E416" s="19"/>
      <c r="F416" s="19"/>
    </row>
    <row r="417" spans="1:6" x14ac:dyDescent="0.2">
      <c r="A417" s="19"/>
      <c r="B417" s="19"/>
      <c r="C417" s="19"/>
      <c r="D417" s="19"/>
      <c r="E417" s="19"/>
      <c r="F417" s="19"/>
    </row>
    <row r="418" spans="1:6" x14ac:dyDescent="0.2">
      <c r="A418" s="17" t="s">
        <v>73</v>
      </c>
      <c r="B418" s="18"/>
      <c r="C418" s="19"/>
      <c r="D418" s="19"/>
      <c r="E418" s="19"/>
      <c r="F418" s="19"/>
    </row>
    <row r="419" spans="1:6" ht="25.5" x14ac:dyDescent="0.2">
      <c r="A419" s="19">
        <v>1</v>
      </c>
      <c r="B419" s="22" t="s">
        <v>781</v>
      </c>
      <c r="C419" s="19"/>
      <c r="D419" s="19"/>
      <c r="E419" s="19"/>
      <c r="F419" s="19"/>
    </row>
    <row r="420" spans="1:6" x14ac:dyDescent="0.2">
      <c r="A420" s="19">
        <v>2</v>
      </c>
      <c r="B420" s="22" t="s">
        <v>782</v>
      </c>
      <c r="C420" s="19"/>
      <c r="D420" s="19"/>
      <c r="E420" s="19"/>
      <c r="F420" s="19"/>
    </row>
    <row r="421" spans="1:6" ht="14.25" x14ac:dyDescent="0.2">
      <c r="A421" s="19">
        <v>3</v>
      </c>
      <c r="B421" s="23" t="s">
        <v>783</v>
      </c>
      <c r="C421" s="19"/>
      <c r="D421" s="19"/>
      <c r="E421" s="19"/>
      <c r="F421" s="19"/>
    </row>
    <row r="422" spans="1:6" x14ac:dyDescent="0.2">
      <c r="A422" s="19">
        <v>4</v>
      </c>
      <c r="B422" s="22" t="s">
        <v>784</v>
      </c>
      <c r="C422" s="19"/>
      <c r="D422" s="19"/>
      <c r="E422" s="19"/>
      <c r="F422" s="19"/>
    </row>
    <row r="423" spans="1:6" ht="25.5" x14ac:dyDescent="0.2">
      <c r="A423" s="19">
        <v>5</v>
      </c>
      <c r="B423" s="22" t="s">
        <v>785</v>
      </c>
      <c r="C423" s="19"/>
      <c r="D423" s="19"/>
      <c r="E423" s="19"/>
      <c r="F423" s="19"/>
    </row>
    <row r="424" spans="1:6" x14ac:dyDescent="0.2">
      <c r="A424" s="19"/>
      <c r="B424" s="19"/>
      <c r="C424" s="19"/>
      <c r="D424" s="19"/>
      <c r="E424" s="19"/>
      <c r="F424" s="19"/>
    </row>
    <row r="425" spans="1:6" x14ac:dyDescent="0.2">
      <c r="A425" s="17" t="s">
        <v>75</v>
      </c>
      <c r="B425" s="18"/>
      <c r="C425" s="19"/>
      <c r="D425" s="19"/>
      <c r="E425" s="19"/>
      <c r="F425" s="19"/>
    </row>
    <row r="426" spans="1:6" ht="25.5" x14ac:dyDescent="0.2">
      <c r="A426" s="19">
        <v>1</v>
      </c>
      <c r="B426" s="22" t="s">
        <v>786</v>
      </c>
      <c r="C426" s="19"/>
      <c r="D426" s="19"/>
      <c r="E426" s="19"/>
      <c r="F426" s="19"/>
    </row>
    <row r="427" spans="1:6" x14ac:dyDescent="0.2">
      <c r="A427" s="19">
        <v>2</v>
      </c>
      <c r="B427" s="22" t="s">
        <v>787</v>
      </c>
      <c r="C427" s="19"/>
      <c r="D427" s="19"/>
      <c r="E427" s="19"/>
      <c r="F427" s="19"/>
    </row>
    <row r="428" spans="1:6" x14ac:dyDescent="0.2">
      <c r="A428" s="19">
        <v>3</v>
      </c>
      <c r="B428" s="22" t="s">
        <v>788</v>
      </c>
      <c r="C428" s="19"/>
      <c r="D428" s="19"/>
      <c r="E428" s="19"/>
      <c r="F428" s="19"/>
    </row>
    <row r="429" spans="1:6" ht="25.5" x14ac:dyDescent="0.2">
      <c r="A429" s="19">
        <v>4</v>
      </c>
      <c r="B429" s="22" t="s">
        <v>789</v>
      </c>
      <c r="C429" s="19"/>
      <c r="D429" s="19"/>
      <c r="E429" s="19"/>
      <c r="F429" s="19"/>
    </row>
    <row r="430" spans="1:6" ht="25.5" x14ac:dyDescent="0.2">
      <c r="A430" s="19">
        <v>5</v>
      </c>
      <c r="B430" s="22" t="s">
        <v>790</v>
      </c>
      <c r="C430" s="19"/>
      <c r="D430" s="19"/>
      <c r="E430" s="19"/>
      <c r="F430" s="19"/>
    </row>
    <row r="431" spans="1:6" x14ac:dyDescent="0.2">
      <c r="A431" s="19"/>
      <c r="B431" s="19"/>
      <c r="C431" s="19"/>
      <c r="D431" s="19"/>
      <c r="E431" s="19"/>
      <c r="F431" s="19"/>
    </row>
    <row r="432" spans="1:6" x14ac:dyDescent="0.2">
      <c r="A432" s="17" t="s">
        <v>77</v>
      </c>
      <c r="B432" s="18"/>
      <c r="C432" s="19"/>
      <c r="D432" s="19"/>
      <c r="E432" s="19"/>
      <c r="F432" s="19"/>
    </row>
    <row r="433" spans="1:6" ht="25.5" x14ac:dyDescent="0.2">
      <c r="A433" s="19">
        <v>1</v>
      </c>
      <c r="B433" s="22" t="s">
        <v>791</v>
      </c>
      <c r="C433" s="19"/>
      <c r="D433" s="19"/>
      <c r="E433" s="19"/>
      <c r="F433" s="19"/>
    </row>
    <row r="434" spans="1:6" x14ac:dyDescent="0.2">
      <c r="A434" s="19">
        <v>2</v>
      </c>
      <c r="B434" s="22" t="s">
        <v>792</v>
      </c>
      <c r="C434" s="19"/>
      <c r="D434" s="19"/>
      <c r="E434" s="19"/>
      <c r="F434" s="19"/>
    </row>
    <row r="435" spans="1:6" x14ac:dyDescent="0.2">
      <c r="A435" s="19">
        <v>3</v>
      </c>
      <c r="B435" s="22" t="s">
        <v>793</v>
      </c>
      <c r="C435" s="19"/>
      <c r="D435" s="19"/>
      <c r="E435" s="19"/>
      <c r="F435" s="19"/>
    </row>
    <row r="436" spans="1:6" ht="25.5" x14ac:dyDescent="0.2">
      <c r="A436" s="19">
        <v>4</v>
      </c>
      <c r="B436" s="22" t="s">
        <v>794</v>
      </c>
      <c r="C436" s="19"/>
      <c r="D436" s="19"/>
      <c r="E436" s="19"/>
      <c r="F436" s="19"/>
    </row>
    <row r="437" spans="1:6" ht="25.5" x14ac:dyDescent="0.2">
      <c r="A437" s="19">
        <v>5</v>
      </c>
      <c r="B437" s="22" t="s">
        <v>795</v>
      </c>
      <c r="C437" s="19"/>
      <c r="D437" s="19"/>
      <c r="E437" s="19"/>
      <c r="F437" s="19"/>
    </row>
    <row r="438" spans="1:6" x14ac:dyDescent="0.2">
      <c r="A438" s="19"/>
      <c r="B438" s="19"/>
      <c r="C438" s="19"/>
      <c r="D438" s="19"/>
      <c r="E438" s="19"/>
      <c r="F438" s="19"/>
    </row>
    <row r="439" spans="1:6" x14ac:dyDescent="0.2">
      <c r="A439" s="17" t="s">
        <v>79</v>
      </c>
      <c r="B439" s="18"/>
      <c r="C439" s="19"/>
      <c r="D439" s="19"/>
      <c r="E439" s="19"/>
      <c r="F439" s="19"/>
    </row>
    <row r="440" spans="1:6" ht="25.5" x14ac:dyDescent="0.2">
      <c r="A440" s="19">
        <v>1</v>
      </c>
      <c r="B440" s="22" t="s">
        <v>796</v>
      </c>
      <c r="C440" s="19"/>
      <c r="D440" s="19"/>
      <c r="E440" s="19"/>
      <c r="F440" s="19"/>
    </row>
    <row r="441" spans="1:6" x14ac:dyDescent="0.2">
      <c r="A441" s="19">
        <v>2</v>
      </c>
      <c r="B441" s="22" t="s">
        <v>797</v>
      </c>
      <c r="C441" s="19"/>
      <c r="D441" s="19"/>
      <c r="E441" s="19"/>
      <c r="F441" s="19"/>
    </row>
    <row r="442" spans="1:6" ht="25.5" x14ac:dyDescent="0.2">
      <c r="A442" s="19">
        <v>3</v>
      </c>
      <c r="B442" s="22" t="s">
        <v>798</v>
      </c>
      <c r="C442" s="19"/>
      <c r="D442" s="19"/>
      <c r="E442" s="19"/>
      <c r="F442" s="19"/>
    </row>
    <row r="443" spans="1:6" ht="25.5" x14ac:dyDescent="0.2">
      <c r="A443" s="19">
        <v>4</v>
      </c>
      <c r="B443" s="22" t="s">
        <v>799</v>
      </c>
      <c r="C443" s="19"/>
      <c r="D443" s="19"/>
      <c r="E443" s="19"/>
      <c r="F443" s="19"/>
    </row>
    <row r="444" spans="1:6" ht="25.5" x14ac:dyDescent="0.2">
      <c r="A444" s="19">
        <v>5</v>
      </c>
      <c r="B444" s="22" t="s">
        <v>800</v>
      </c>
      <c r="C444" s="19"/>
      <c r="D444" s="19"/>
      <c r="E444" s="19"/>
      <c r="F444" s="19"/>
    </row>
    <row r="445" spans="1:6" ht="25.5" x14ac:dyDescent="0.2">
      <c r="A445" s="19">
        <v>6</v>
      </c>
      <c r="B445" s="22" t="s">
        <v>801</v>
      </c>
      <c r="C445" s="19"/>
      <c r="D445" s="19"/>
      <c r="E445" s="19"/>
      <c r="F445" s="19"/>
    </row>
    <row r="446" spans="1:6" x14ac:dyDescent="0.2">
      <c r="A446" s="19"/>
      <c r="B446" s="19"/>
      <c r="C446" s="19"/>
      <c r="D446" s="19"/>
      <c r="E446" s="19"/>
      <c r="F446" s="19"/>
    </row>
    <row r="447" spans="1:6" x14ac:dyDescent="0.2">
      <c r="A447" s="17" t="s">
        <v>81</v>
      </c>
      <c r="B447" s="18"/>
      <c r="C447" s="19"/>
      <c r="D447" s="19"/>
      <c r="E447" s="19"/>
      <c r="F447" s="19"/>
    </row>
    <row r="448" spans="1:6" ht="25.5" x14ac:dyDescent="0.2">
      <c r="A448" s="19">
        <v>1</v>
      </c>
      <c r="B448" s="22" t="s">
        <v>802</v>
      </c>
      <c r="C448" s="19"/>
      <c r="D448" s="19"/>
      <c r="E448" s="19"/>
      <c r="F448" s="19"/>
    </row>
    <row r="449" spans="1:6" x14ac:dyDescent="0.2">
      <c r="A449" s="19">
        <v>2</v>
      </c>
      <c r="B449" s="22" t="s">
        <v>803</v>
      </c>
      <c r="C449" s="19"/>
      <c r="D449" s="19"/>
      <c r="E449" s="19"/>
      <c r="F449" s="19"/>
    </row>
    <row r="450" spans="1:6" x14ac:dyDescent="0.2">
      <c r="A450" s="19">
        <v>3</v>
      </c>
      <c r="B450" s="22" t="s">
        <v>804</v>
      </c>
      <c r="C450" s="19"/>
      <c r="D450" s="19"/>
      <c r="E450" s="19"/>
      <c r="F450" s="19"/>
    </row>
    <row r="451" spans="1:6" x14ac:dyDescent="0.2">
      <c r="A451" s="19">
        <v>4</v>
      </c>
      <c r="B451" s="22" t="s">
        <v>805</v>
      </c>
      <c r="C451" s="19"/>
      <c r="D451" s="19"/>
      <c r="E451" s="19"/>
      <c r="F451" s="19"/>
    </row>
    <row r="452" spans="1:6" x14ac:dyDescent="0.2">
      <c r="A452" s="19"/>
      <c r="B452" s="19"/>
      <c r="C452" s="19"/>
      <c r="D452" s="19"/>
      <c r="E452" s="19"/>
      <c r="F452" s="19"/>
    </row>
    <row r="453" spans="1:6" x14ac:dyDescent="0.2">
      <c r="A453" s="17" t="s">
        <v>83</v>
      </c>
      <c r="B453" s="18"/>
      <c r="C453" s="19"/>
      <c r="D453" s="19"/>
      <c r="E453" s="19"/>
      <c r="F453" s="19"/>
    </row>
    <row r="454" spans="1:6" ht="25.5" x14ac:dyDescent="0.2">
      <c r="A454" s="19">
        <v>1</v>
      </c>
      <c r="B454" s="22" t="s">
        <v>806</v>
      </c>
      <c r="C454" s="19"/>
      <c r="D454" s="19"/>
      <c r="E454" s="19"/>
      <c r="F454" s="19"/>
    </row>
    <row r="455" spans="1:6" x14ac:dyDescent="0.2">
      <c r="A455" s="19">
        <v>2</v>
      </c>
      <c r="B455" s="22" t="s">
        <v>807</v>
      </c>
      <c r="C455" s="19"/>
      <c r="D455" s="19"/>
      <c r="E455" s="19"/>
      <c r="F455" s="19"/>
    </row>
    <row r="456" spans="1:6" ht="25.5" x14ac:dyDescent="0.2">
      <c r="A456" s="19">
        <v>3</v>
      </c>
      <c r="B456" s="22" t="s">
        <v>808</v>
      </c>
      <c r="C456" s="19"/>
      <c r="D456" s="19"/>
      <c r="E456" s="19"/>
      <c r="F456" s="19"/>
    </row>
    <row r="457" spans="1:6" x14ac:dyDescent="0.2">
      <c r="A457" s="19">
        <v>4</v>
      </c>
      <c r="B457" s="22" t="s">
        <v>809</v>
      </c>
      <c r="C457" s="19"/>
      <c r="D457" s="19"/>
      <c r="E457" s="19"/>
      <c r="F457" s="19"/>
    </row>
    <row r="458" spans="1:6" ht="25.5" x14ac:dyDescent="0.2">
      <c r="A458" s="19">
        <v>5</v>
      </c>
      <c r="B458" s="22" t="s">
        <v>810</v>
      </c>
      <c r="C458" s="19"/>
      <c r="D458" s="19"/>
      <c r="E458" s="19"/>
      <c r="F458" s="19"/>
    </row>
    <row r="459" spans="1:6" x14ac:dyDescent="0.2">
      <c r="A459" s="19"/>
      <c r="B459" s="19"/>
      <c r="C459" s="19"/>
      <c r="D459" s="19"/>
      <c r="E459" s="19"/>
      <c r="F459" s="19"/>
    </row>
    <row r="460" spans="1:6" x14ac:dyDescent="0.2">
      <c r="A460" s="17" t="s">
        <v>88</v>
      </c>
      <c r="B460" s="18"/>
      <c r="C460" s="19"/>
      <c r="D460" s="19"/>
      <c r="E460" s="19"/>
      <c r="F460" s="19"/>
    </row>
    <row r="461" spans="1:6" ht="25.5" x14ac:dyDescent="0.2">
      <c r="A461" s="19">
        <v>1</v>
      </c>
      <c r="B461" s="22" t="s">
        <v>811</v>
      </c>
      <c r="C461" s="19"/>
      <c r="D461" s="19"/>
      <c r="E461" s="19"/>
      <c r="F461" s="19"/>
    </row>
    <row r="462" spans="1:6" ht="25.5" x14ac:dyDescent="0.2">
      <c r="A462" s="19">
        <v>2</v>
      </c>
      <c r="B462" s="22" t="s">
        <v>812</v>
      </c>
      <c r="C462" s="19"/>
      <c r="D462" s="19"/>
      <c r="E462" s="19"/>
      <c r="F462" s="19"/>
    </row>
    <row r="463" spans="1:6" x14ac:dyDescent="0.2">
      <c r="A463" s="19">
        <v>3</v>
      </c>
      <c r="B463" s="22" t="s">
        <v>813</v>
      </c>
      <c r="C463" s="19"/>
      <c r="D463" s="19"/>
      <c r="E463" s="19"/>
      <c r="F463" s="19"/>
    </row>
    <row r="464" spans="1:6" ht="25.5" x14ac:dyDescent="0.2">
      <c r="A464" s="19">
        <v>4</v>
      </c>
      <c r="B464" s="22" t="s">
        <v>814</v>
      </c>
      <c r="C464" s="19"/>
      <c r="D464" s="19"/>
      <c r="E464" s="19"/>
      <c r="F464" s="19"/>
    </row>
    <row r="465" spans="1:6" ht="25.5" x14ac:dyDescent="0.2">
      <c r="A465" s="19">
        <v>5</v>
      </c>
      <c r="B465" s="22" t="s">
        <v>815</v>
      </c>
      <c r="C465" s="19"/>
      <c r="D465" s="19"/>
      <c r="E465" s="19"/>
      <c r="F465" s="19"/>
    </row>
    <row r="466" spans="1:6" x14ac:dyDescent="0.2">
      <c r="A466" s="19"/>
      <c r="B466" s="19"/>
      <c r="C466" s="19"/>
      <c r="D466" s="19"/>
      <c r="E466" s="19"/>
      <c r="F466" s="19"/>
    </row>
    <row r="467" spans="1:6" x14ac:dyDescent="0.2">
      <c r="A467" s="17" t="s">
        <v>91</v>
      </c>
      <c r="B467" s="18"/>
      <c r="C467" s="19"/>
      <c r="D467" s="19"/>
      <c r="E467" s="19"/>
      <c r="F467" s="19"/>
    </row>
    <row r="468" spans="1:6" ht="25.5" x14ac:dyDescent="0.2">
      <c r="A468" s="19">
        <v>1</v>
      </c>
      <c r="B468" s="22" t="s">
        <v>816</v>
      </c>
      <c r="C468" s="19"/>
      <c r="D468" s="19"/>
      <c r="E468" s="19"/>
      <c r="F468" s="19"/>
    </row>
    <row r="469" spans="1:6" ht="25.5" x14ac:dyDescent="0.2">
      <c r="A469" s="19">
        <v>2</v>
      </c>
      <c r="B469" s="22" t="s">
        <v>817</v>
      </c>
      <c r="C469" s="19"/>
      <c r="D469" s="19"/>
      <c r="E469" s="19"/>
      <c r="F469" s="19"/>
    </row>
    <row r="470" spans="1:6" ht="25.5" x14ac:dyDescent="0.2">
      <c r="A470" s="19">
        <v>3</v>
      </c>
      <c r="B470" s="22" t="s">
        <v>818</v>
      </c>
      <c r="C470" s="19"/>
      <c r="D470" s="19"/>
      <c r="E470" s="19"/>
      <c r="F470" s="19"/>
    </row>
    <row r="471" spans="1:6" ht="25.5" x14ac:dyDescent="0.2">
      <c r="A471" s="19">
        <v>4</v>
      </c>
      <c r="B471" s="22" t="s">
        <v>819</v>
      </c>
      <c r="C471" s="19"/>
      <c r="D471" s="19"/>
      <c r="E471" s="19"/>
      <c r="F471" s="19"/>
    </row>
    <row r="472" spans="1:6" x14ac:dyDescent="0.2">
      <c r="A472" s="19">
        <v>5</v>
      </c>
      <c r="B472" s="22" t="s">
        <v>820</v>
      </c>
      <c r="C472" s="19"/>
      <c r="D472" s="19"/>
      <c r="E472" s="19"/>
      <c r="F472" s="19"/>
    </row>
    <row r="473" spans="1:6" ht="25.5" x14ac:dyDescent="0.2">
      <c r="A473" s="19">
        <v>6</v>
      </c>
      <c r="B473" s="22" t="s">
        <v>821</v>
      </c>
      <c r="C473" s="19"/>
      <c r="D473" s="19"/>
      <c r="E473" s="19"/>
      <c r="F473" s="19"/>
    </row>
    <row r="474" spans="1:6" x14ac:dyDescent="0.2">
      <c r="A474" s="19"/>
      <c r="B474" s="19"/>
      <c r="C474" s="19"/>
      <c r="D474" s="19"/>
      <c r="E474" s="19"/>
      <c r="F474" s="19"/>
    </row>
    <row r="475" spans="1:6" x14ac:dyDescent="0.2">
      <c r="A475" s="17" t="s">
        <v>94</v>
      </c>
      <c r="B475" s="18"/>
      <c r="C475" s="19"/>
      <c r="D475" s="19"/>
      <c r="E475" s="19"/>
      <c r="F475" s="19"/>
    </row>
    <row r="476" spans="1:6" ht="25.5" x14ac:dyDescent="0.2">
      <c r="A476" s="19">
        <v>1</v>
      </c>
      <c r="B476" s="22" t="s">
        <v>822</v>
      </c>
      <c r="C476" s="19"/>
      <c r="D476" s="19"/>
      <c r="E476" s="19"/>
      <c r="F476" s="19"/>
    </row>
    <row r="477" spans="1:6" ht="25.5" x14ac:dyDescent="0.2">
      <c r="A477" s="19">
        <v>2</v>
      </c>
      <c r="B477" s="22" t="s">
        <v>823</v>
      </c>
      <c r="C477" s="19"/>
      <c r="D477" s="19"/>
      <c r="E477" s="19"/>
      <c r="F477" s="19"/>
    </row>
    <row r="478" spans="1:6" ht="25.5" x14ac:dyDescent="0.2">
      <c r="A478" s="19">
        <v>3</v>
      </c>
      <c r="B478" s="22" t="s">
        <v>824</v>
      </c>
      <c r="C478" s="19"/>
      <c r="D478" s="19"/>
      <c r="E478" s="19"/>
      <c r="F478" s="19"/>
    </row>
    <row r="479" spans="1:6" ht="25.5" x14ac:dyDescent="0.2">
      <c r="A479" s="19">
        <v>4</v>
      </c>
      <c r="B479" s="22" t="s">
        <v>825</v>
      </c>
      <c r="C479" s="19"/>
      <c r="D479" s="19"/>
      <c r="E479" s="19"/>
      <c r="F479" s="19"/>
    </row>
    <row r="480" spans="1:6" ht="25.5" x14ac:dyDescent="0.2">
      <c r="A480" s="19">
        <v>5</v>
      </c>
      <c r="B480" s="22" t="s">
        <v>826</v>
      </c>
      <c r="C480" s="19"/>
      <c r="D480" s="19"/>
      <c r="E480" s="19"/>
      <c r="F480" s="19"/>
    </row>
    <row r="481" spans="1:6" ht="25.5" x14ac:dyDescent="0.2">
      <c r="A481" s="19">
        <v>6</v>
      </c>
      <c r="B481" s="22" t="s">
        <v>827</v>
      </c>
      <c r="C481" s="19"/>
      <c r="D481" s="19"/>
      <c r="E481" s="19"/>
      <c r="F481" s="19"/>
    </row>
    <row r="482" spans="1:6" ht="25.5" x14ac:dyDescent="0.2">
      <c r="A482" s="19">
        <v>7</v>
      </c>
      <c r="B482" s="22" t="s">
        <v>828</v>
      </c>
      <c r="C482" s="19"/>
      <c r="D482" s="19"/>
      <c r="E482" s="19"/>
      <c r="F482" s="19"/>
    </row>
    <row r="483" spans="1:6" ht="38.25" x14ac:dyDescent="0.2">
      <c r="A483" s="19">
        <v>8</v>
      </c>
      <c r="B483" s="22" t="s">
        <v>829</v>
      </c>
      <c r="C483" s="19"/>
      <c r="D483" s="19"/>
      <c r="E483" s="19"/>
      <c r="F483" s="19"/>
    </row>
    <row r="484" spans="1:6" ht="25.5" x14ac:dyDescent="0.2">
      <c r="A484" s="19">
        <v>9</v>
      </c>
      <c r="B484" s="22" t="s">
        <v>830</v>
      </c>
      <c r="C484" s="19"/>
      <c r="D484" s="19"/>
      <c r="E484" s="19"/>
      <c r="F484" s="19"/>
    </row>
    <row r="485" spans="1:6" ht="25.5" x14ac:dyDescent="0.2">
      <c r="A485" s="19">
        <v>10</v>
      </c>
      <c r="B485" s="22" t="s">
        <v>831</v>
      </c>
      <c r="C485" s="19"/>
      <c r="D485" s="19"/>
      <c r="E485" s="19"/>
      <c r="F485" s="19"/>
    </row>
    <row r="486" spans="1:6" ht="25.5" x14ac:dyDescent="0.2">
      <c r="A486" s="19">
        <v>11</v>
      </c>
      <c r="B486" s="22" t="s">
        <v>832</v>
      </c>
      <c r="C486" s="19"/>
      <c r="D486" s="19"/>
      <c r="E486" s="19"/>
      <c r="F486" s="19"/>
    </row>
    <row r="487" spans="1:6" ht="38.25" x14ac:dyDescent="0.2">
      <c r="A487" s="19">
        <v>12</v>
      </c>
      <c r="B487" s="22" t="s">
        <v>833</v>
      </c>
      <c r="C487" s="19"/>
      <c r="D487" s="19"/>
      <c r="E487" s="19"/>
      <c r="F487" s="19"/>
    </row>
    <row r="488" spans="1:6" ht="51" x14ac:dyDescent="0.2">
      <c r="A488" s="19">
        <v>13</v>
      </c>
      <c r="B488" s="22" t="s">
        <v>834</v>
      </c>
      <c r="C488" s="19"/>
      <c r="D488" s="19"/>
      <c r="E488" s="19"/>
      <c r="F488" s="19"/>
    </row>
    <row r="489" spans="1:6" ht="38.25" x14ac:dyDescent="0.2">
      <c r="A489" s="19">
        <v>14</v>
      </c>
      <c r="B489" s="22" t="s">
        <v>835</v>
      </c>
      <c r="C489" s="19"/>
      <c r="D489" s="19"/>
      <c r="E489" s="19"/>
      <c r="F489" s="19"/>
    </row>
    <row r="490" spans="1:6" ht="38.25" x14ac:dyDescent="0.2">
      <c r="A490" s="19">
        <v>15</v>
      </c>
      <c r="B490" s="22" t="s">
        <v>836</v>
      </c>
      <c r="C490" s="19"/>
      <c r="D490" s="19"/>
      <c r="E490" s="19"/>
      <c r="F490" s="19"/>
    </row>
    <row r="491" spans="1:6" ht="25.5" x14ac:dyDescent="0.2">
      <c r="A491" s="19">
        <v>16</v>
      </c>
      <c r="B491" s="22" t="s">
        <v>837</v>
      </c>
      <c r="C491" s="19"/>
      <c r="D491" s="19"/>
      <c r="E491" s="19"/>
      <c r="F491" s="19"/>
    </row>
    <row r="492" spans="1:6" x14ac:dyDescent="0.2">
      <c r="A492" s="19"/>
      <c r="B492" s="19"/>
      <c r="C492" s="19"/>
      <c r="D492" s="19"/>
      <c r="E492" s="19"/>
      <c r="F492" s="19"/>
    </row>
    <row r="493" spans="1:6" x14ac:dyDescent="0.2">
      <c r="A493" s="17" t="s">
        <v>97</v>
      </c>
      <c r="B493" s="18"/>
      <c r="C493" s="19"/>
      <c r="D493" s="19"/>
      <c r="E493" s="19"/>
      <c r="F493" s="19"/>
    </row>
    <row r="494" spans="1:6" ht="25.5" x14ac:dyDescent="0.2">
      <c r="A494" s="19">
        <v>1</v>
      </c>
      <c r="B494" s="22" t="s">
        <v>838</v>
      </c>
      <c r="C494" s="19"/>
      <c r="D494" s="19"/>
      <c r="E494" s="19"/>
      <c r="F494" s="19"/>
    </row>
    <row r="495" spans="1:6" x14ac:dyDescent="0.2">
      <c r="A495" s="19">
        <v>2</v>
      </c>
      <c r="B495" s="22" t="s">
        <v>839</v>
      </c>
      <c r="C495" s="19"/>
      <c r="D495" s="19"/>
      <c r="E495" s="19"/>
      <c r="F495" s="19"/>
    </row>
    <row r="496" spans="1:6" ht="25.5" x14ac:dyDescent="0.2">
      <c r="A496" s="19">
        <v>3</v>
      </c>
      <c r="B496" s="22" t="s">
        <v>840</v>
      </c>
      <c r="C496" s="19"/>
      <c r="D496" s="19"/>
      <c r="E496" s="19"/>
      <c r="F496" s="19"/>
    </row>
    <row r="497" spans="1:6" ht="25.5" x14ac:dyDescent="0.2">
      <c r="A497" s="19">
        <v>4</v>
      </c>
      <c r="B497" s="22" t="s">
        <v>841</v>
      </c>
      <c r="C497" s="19"/>
      <c r="D497" s="19"/>
      <c r="E497" s="19"/>
      <c r="F497" s="19"/>
    </row>
    <row r="498" spans="1:6" ht="25.5" x14ac:dyDescent="0.2">
      <c r="A498" s="19">
        <v>5</v>
      </c>
      <c r="B498" s="22" t="s">
        <v>842</v>
      </c>
      <c r="C498" s="19"/>
      <c r="D498" s="19"/>
      <c r="E498" s="19"/>
      <c r="F498" s="19"/>
    </row>
    <row r="499" spans="1:6" x14ac:dyDescent="0.2">
      <c r="A499" s="19"/>
      <c r="B499" s="19"/>
      <c r="C499" s="19"/>
      <c r="D499" s="19"/>
      <c r="E499" s="19"/>
      <c r="F499" s="19"/>
    </row>
    <row r="500" spans="1:6" x14ac:dyDescent="0.2">
      <c r="A500" s="17" t="s">
        <v>99</v>
      </c>
      <c r="B500" s="18"/>
      <c r="C500" s="19"/>
      <c r="D500" s="19"/>
      <c r="E500" s="19"/>
      <c r="F500" s="19"/>
    </row>
    <row r="501" spans="1:6" ht="25.5" x14ac:dyDescent="0.2">
      <c r="A501" s="19">
        <v>1</v>
      </c>
      <c r="B501" s="22" t="s">
        <v>843</v>
      </c>
      <c r="C501" s="19"/>
      <c r="D501" s="19"/>
      <c r="E501" s="19"/>
      <c r="F501" s="19"/>
    </row>
    <row r="502" spans="1:6" ht="25.5" x14ac:dyDescent="0.2">
      <c r="A502" s="19">
        <v>2</v>
      </c>
      <c r="B502" s="22" t="s">
        <v>844</v>
      </c>
      <c r="C502" s="19"/>
      <c r="D502" s="19"/>
      <c r="E502" s="19"/>
      <c r="F502" s="19"/>
    </row>
    <row r="503" spans="1:6" x14ac:dyDescent="0.2">
      <c r="A503" s="19">
        <v>3</v>
      </c>
      <c r="B503" s="22" t="s">
        <v>845</v>
      </c>
      <c r="C503" s="19"/>
      <c r="D503" s="19"/>
      <c r="E503" s="19"/>
      <c r="F503" s="19"/>
    </row>
    <row r="504" spans="1:6" ht="25.5" x14ac:dyDescent="0.2">
      <c r="A504" s="19">
        <v>4</v>
      </c>
      <c r="B504" s="22" t="s">
        <v>846</v>
      </c>
      <c r="C504" s="19"/>
      <c r="D504" s="19"/>
      <c r="E504" s="19"/>
      <c r="F504" s="19"/>
    </row>
    <row r="505" spans="1:6" ht="38.25" x14ac:dyDescent="0.2">
      <c r="A505" s="19">
        <v>5</v>
      </c>
      <c r="B505" s="22" t="s">
        <v>847</v>
      </c>
      <c r="C505" s="19"/>
      <c r="D505" s="19"/>
      <c r="E505" s="19"/>
      <c r="F505" s="19"/>
    </row>
    <row r="506" spans="1:6" x14ac:dyDescent="0.2">
      <c r="A506" s="19">
        <v>6</v>
      </c>
      <c r="B506" s="22" t="s">
        <v>848</v>
      </c>
      <c r="C506" s="19"/>
      <c r="D506" s="19"/>
      <c r="E506" s="19"/>
      <c r="F506" s="19"/>
    </row>
    <row r="507" spans="1:6" x14ac:dyDescent="0.2">
      <c r="A507" s="19"/>
      <c r="B507" s="19"/>
      <c r="C507" s="19"/>
      <c r="D507" s="19"/>
      <c r="E507" s="19"/>
      <c r="F507" s="19"/>
    </row>
    <row r="508" spans="1:6" x14ac:dyDescent="0.2">
      <c r="A508" s="17" t="s">
        <v>103</v>
      </c>
      <c r="B508" s="18"/>
      <c r="C508" s="19"/>
      <c r="D508" s="19"/>
      <c r="E508" s="19"/>
      <c r="F508" s="19"/>
    </row>
    <row r="509" spans="1:6" ht="25.5" x14ac:dyDescent="0.2">
      <c r="A509" s="19">
        <v>1</v>
      </c>
      <c r="B509" s="22" t="s">
        <v>849</v>
      </c>
      <c r="C509" s="19"/>
      <c r="D509" s="19"/>
      <c r="E509" s="19"/>
      <c r="F509" s="19"/>
    </row>
    <row r="510" spans="1:6" ht="25.5" x14ac:dyDescent="0.2">
      <c r="A510" s="19">
        <v>2</v>
      </c>
      <c r="B510" s="22" t="s">
        <v>850</v>
      </c>
      <c r="C510" s="19"/>
      <c r="D510" s="19"/>
      <c r="E510" s="19"/>
      <c r="F510" s="19"/>
    </row>
    <row r="511" spans="1:6" ht="25.5" x14ac:dyDescent="0.2">
      <c r="A511" s="19">
        <v>3</v>
      </c>
      <c r="B511" s="22" t="s">
        <v>851</v>
      </c>
      <c r="C511" s="19"/>
      <c r="D511" s="19"/>
      <c r="E511" s="19"/>
      <c r="F511" s="19"/>
    </row>
    <row r="512" spans="1:6" ht="25.5" x14ac:dyDescent="0.2">
      <c r="A512" s="19">
        <v>4</v>
      </c>
      <c r="B512" s="22" t="s">
        <v>852</v>
      </c>
      <c r="C512" s="19"/>
      <c r="D512" s="19"/>
      <c r="E512" s="19"/>
      <c r="F512" s="19"/>
    </row>
    <row r="513" spans="1:6" ht="25.5" x14ac:dyDescent="0.2">
      <c r="A513" s="19">
        <v>5</v>
      </c>
      <c r="B513" s="22" t="s">
        <v>853</v>
      </c>
      <c r="C513" s="19"/>
      <c r="D513" s="19"/>
      <c r="E513" s="19"/>
      <c r="F513" s="19"/>
    </row>
    <row r="514" spans="1:6" ht="25.5" x14ac:dyDescent="0.2">
      <c r="A514" s="19">
        <v>6</v>
      </c>
      <c r="B514" s="22" t="s">
        <v>854</v>
      </c>
      <c r="C514" s="19"/>
      <c r="D514" s="19"/>
      <c r="E514" s="19"/>
      <c r="F514" s="19"/>
    </row>
    <row r="515" spans="1:6" ht="38.25" x14ac:dyDescent="0.2">
      <c r="A515" s="19">
        <v>7</v>
      </c>
      <c r="B515" s="22" t="s">
        <v>855</v>
      </c>
      <c r="C515" s="19"/>
      <c r="D515" s="19"/>
      <c r="E515" s="19"/>
      <c r="F515" s="19"/>
    </row>
    <row r="516" spans="1:6" x14ac:dyDescent="0.2">
      <c r="A516" s="19">
        <v>8</v>
      </c>
      <c r="B516" s="22" t="s">
        <v>856</v>
      </c>
      <c r="C516" s="19"/>
      <c r="D516" s="19"/>
      <c r="E516" s="19"/>
      <c r="F516" s="19"/>
    </row>
    <row r="517" spans="1:6" x14ac:dyDescent="0.2">
      <c r="A517" s="19"/>
      <c r="B517" s="19"/>
      <c r="C517" s="19"/>
      <c r="D517" s="19"/>
      <c r="E517" s="19"/>
      <c r="F517" s="19"/>
    </row>
    <row r="518" spans="1:6" x14ac:dyDescent="0.2">
      <c r="A518" s="17" t="s">
        <v>107</v>
      </c>
      <c r="B518" s="18"/>
      <c r="C518" s="19"/>
      <c r="D518" s="19"/>
      <c r="E518" s="19"/>
      <c r="F518" s="19"/>
    </row>
    <row r="519" spans="1:6" ht="25.5" x14ac:dyDescent="0.2">
      <c r="A519" s="19">
        <v>1</v>
      </c>
      <c r="B519" s="22" t="s">
        <v>857</v>
      </c>
      <c r="C519" s="19"/>
      <c r="D519" s="19"/>
      <c r="E519" s="19"/>
      <c r="F519" s="19"/>
    </row>
    <row r="520" spans="1:6" ht="25.5" x14ac:dyDescent="0.2">
      <c r="A520" s="19">
        <v>2</v>
      </c>
      <c r="B520" s="22" t="s">
        <v>858</v>
      </c>
      <c r="C520" s="19"/>
      <c r="D520" s="19"/>
      <c r="E520" s="19"/>
      <c r="F520" s="19"/>
    </row>
    <row r="521" spans="1:6" ht="25.5" x14ac:dyDescent="0.2">
      <c r="A521" s="19">
        <v>3</v>
      </c>
      <c r="B521" s="22" t="s">
        <v>859</v>
      </c>
      <c r="C521" s="19"/>
      <c r="D521" s="19"/>
      <c r="E521" s="19"/>
      <c r="F521" s="19"/>
    </row>
    <row r="522" spans="1:6" ht="38.25" x14ac:dyDescent="0.2">
      <c r="A522" s="19">
        <v>4</v>
      </c>
      <c r="B522" s="22" t="s">
        <v>860</v>
      </c>
      <c r="C522" s="19"/>
      <c r="D522" s="19"/>
      <c r="E522" s="19"/>
      <c r="F522" s="19"/>
    </row>
    <row r="523" spans="1:6" ht="38.25" x14ac:dyDescent="0.2">
      <c r="A523" s="19">
        <v>5</v>
      </c>
      <c r="B523" s="22" t="s">
        <v>861</v>
      </c>
      <c r="C523" s="19"/>
      <c r="D523" s="19"/>
      <c r="E523" s="19"/>
      <c r="F523" s="19"/>
    </row>
    <row r="524" spans="1:6" x14ac:dyDescent="0.2">
      <c r="A524" s="19">
        <v>6</v>
      </c>
      <c r="B524" s="22" t="s">
        <v>862</v>
      </c>
      <c r="C524" s="19"/>
      <c r="D524" s="19"/>
      <c r="E524" s="19"/>
      <c r="F524" s="19"/>
    </row>
    <row r="525" spans="1:6" ht="25.5" x14ac:dyDescent="0.2">
      <c r="A525" s="19">
        <v>7</v>
      </c>
      <c r="B525" s="22" t="s">
        <v>863</v>
      </c>
      <c r="C525" s="19"/>
      <c r="D525" s="19"/>
      <c r="E525" s="19"/>
      <c r="F525" s="19"/>
    </row>
    <row r="526" spans="1:6" x14ac:dyDescent="0.2">
      <c r="A526" s="19"/>
      <c r="B526" s="19"/>
      <c r="C526" s="19"/>
      <c r="D526" s="19"/>
      <c r="E526" s="19"/>
      <c r="F526" s="19"/>
    </row>
    <row r="527" spans="1:6" x14ac:dyDescent="0.2">
      <c r="A527" s="17" t="s">
        <v>110</v>
      </c>
      <c r="B527" s="18"/>
      <c r="C527" s="19"/>
      <c r="D527" s="19"/>
      <c r="E527" s="19"/>
      <c r="F527" s="19"/>
    </row>
    <row r="528" spans="1:6" x14ac:dyDescent="0.2">
      <c r="A528" s="19">
        <v>1</v>
      </c>
      <c r="B528" s="22" t="s">
        <v>864</v>
      </c>
      <c r="C528" s="19"/>
      <c r="D528" s="19"/>
      <c r="E528" s="19"/>
      <c r="F528" s="19"/>
    </row>
    <row r="529" spans="1:6" x14ac:dyDescent="0.2">
      <c r="A529" s="19">
        <v>2</v>
      </c>
      <c r="B529" s="22" t="s">
        <v>865</v>
      </c>
      <c r="C529" s="19"/>
      <c r="D529" s="19"/>
      <c r="E529" s="19"/>
      <c r="F529" s="19"/>
    </row>
    <row r="530" spans="1:6" x14ac:dyDescent="0.2">
      <c r="A530" s="19">
        <v>3</v>
      </c>
      <c r="B530" s="22" t="s">
        <v>866</v>
      </c>
      <c r="C530" s="19"/>
      <c r="D530" s="19"/>
      <c r="E530" s="19"/>
      <c r="F530" s="19"/>
    </row>
    <row r="531" spans="1:6" ht="25.5" x14ac:dyDescent="0.2">
      <c r="A531" s="19">
        <v>4</v>
      </c>
      <c r="B531" s="22" t="s">
        <v>867</v>
      </c>
      <c r="C531" s="19"/>
      <c r="D531" s="19"/>
      <c r="E531" s="19"/>
      <c r="F531" s="19"/>
    </row>
    <row r="532" spans="1:6" ht="38.25" x14ac:dyDescent="0.2">
      <c r="A532" s="19">
        <v>5</v>
      </c>
      <c r="B532" s="22" t="s">
        <v>868</v>
      </c>
      <c r="C532" s="19"/>
      <c r="D532" s="19"/>
      <c r="E532" s="19"/>
      <c r="F532" s="19"/>
    </row>
    <row r="533" spans="1:6" x14ac:dyDescent="0.2">
      <c r="A533" s="19"/>
      <c r="B533" s="19"/>
      <c r="C533" s="19"/>
      <c r="D533" s="19"/>
      <c r="E533" s="19"/>
      <c r="F533" s="19"/>
    </row>
    <row r="534" spans="1:6" x14ac:dyDescent="0.2">
      <c r="A534" s="17" t="s">
        <v>112</v>
      </c>
      <c r="B534" s="18"/>
      <c r="C534" s="19"/>
      <c r="D534" s="19"/>
      <c r="E534" s="19"/>
      <c r="F534" s="19"/>
    </row>
    <row r="535" spans="1:6" x14ac:dyDescent="0.2">
      <c r="A535" s="19">
        <v>1</v>
      </c>
      <c r="B535" s="22" t="s">
        <v>869</v>
      </c>
      <c r="C535" s="19"/>
      <c r="D535" s="19"/>
      <c r="E535" s="19"/>
      <c r="F535" s="19"/>
    </row>
    <row r="536" spans="1:6" x14ac:dyDescent="0.2">
      <c r="A536" s="19">
        <v>2</v>
      </c>
      <c r="B536" s="22" t="s">
        <v>870</v>
      </c>
      <c r="C536" s="19"/>
      <c r="D536" s="19"/>
      <c r="E536" s="19"/>
      <c r="F536" s="19"/>
    </row>
    <row r="537" spans="1:6" x14ac:dyDescent="0.2">
      <c r="A537" s="19">
        <v>3</v>
      </c>
      <c r="B537" s="22" t="s">
        <v>871</v>
      </c>
      <c r="C537" s="19"/>
      <c r="D537" s="19"/>
      <c r="E537" s="19"/>
      <c r="F537" s="19"/>
    </row>
    <row r="538" spans="1:6" x14ac:dyDescent="0.2">
      <c r="A538" s="19">
        <v>4</v>
      </c>
      <c r="B538" s="22" t="s">
        <v>872</v>
      </c>
      <c r="C538" s="19"/>
      <c r="D538" s="19"/>
      <c r="E538" s="19"/>
      <c r="F538" s="19"/>
    </row>
    <row r="539" spans="1:6" ht="25.5" x14ac:dyDescent="0.2">
      <c r="A539" s="19">
        <v>5</v>
      </c>
      <c r="B539" s="22" t="s">
        <v>873</v>
      </c>
      <c r="C539" s="19"/>
      <c r="D539" s="19"/>
      <c r="E539" s="19"/>
      <c r="F539" s="19"/>
    </row>
    <row r="540" spans="1:6" x14ac:dyDescent="0.2">
      <c r="A540" s="19"/>
      <c r="B540" s="19"/>
      <c r="C540" s="19"/>
      <c r="D540" s="19"/>
      <c r="E540" s="19"/>
      <c r="F540" s="19"/>
    </row>
    <row r="541" spans="1:6" x14ac:dyDescent="0.2">
      <c r="A541" s="17" t="s">
        <v>114</v>
      </c>
      <c r="B541" s="18"/>
      <c r="C541" s="19"/>
      <c r="D541" s="19"/>
      <c r="E541" s="19"/>
      <c r="F541" s="19"/>
    </row>
    <row r="542" spans="1:6" x14ac:dyDescent="0.2">
      <c r="A542" s="19">
        <v>1</v>
      </c>
      <c r="B542" s="22" t="s">
        <v>874</v>
      </c>
      <c r="C542" s="19"/>
      <c r="D542" s="19"/>
      <c r="E542" s="19"/>
      <c r="F542" s="19"/>
    </row>
    <row r="543" spans="1:6" x14ac:dyDescent="0.2">
      <c r="A543" s="19">
        <v>2</v>
      </c>
      <c r="B543" s="22" t="s">
        <v>875</v>
      </c>
      <c r="C543" s="19"/>
      <c r="D543" s="19"/>
      <c r="E543" s="19"/>
      <c r="F543" s="19"/>
    </row>
    <row r="544" spans="1:6" ht="25.5" x14ac:dyDescent="0.2">
      <c r="A544" s="19">
        <v>3</v>
      </c>
      <c r="B544" s="22" t="s">
        <v>876</v>
      </c>
      <c r="C544" s="19"/>
      <c r="D544" s="19"/>
      <c r="E544" s="19"/>
      <c r="F544" s="19"/>
    </row>
    <row r="545" spans="1:6" x14ac:dyDescent="0.2">
      <c r="A545" s="19">
        <v>4</v>
      </c>
      <c r="B545" s="22" t="s">
        <v>877</v>
      </c>
      <c r="C545" s="19"/>
      <c r="D545" s="19"/>
      <c r="E545" s="19"/>
      <c r="F545" s="19"/>
    </row>
    <row r="546" spans="1:6" ht="25.5" x14ac:dyDescent="0.2">
      <c r="A546" s="19">
        <v>5</v>
      </c>
      <c r="B546" s="22" t="s">
        <v>878</v>
      </c>
      <c r="C546" s="19"/>
      <c r="D546" s="19"/>
      <c r="E546" s="19"/>
      <c r="F546" s="19"/>
    </row>
    <row r="547" spans="1:6" x14ac:dyDescent="0.2">
      <c r="A547" s="19"/>
      <c r="B547" s="19"/>
      <c r="C547" s="19"/>
      <c r="D547" s="19"/>
      <c r="E547" s="19"/>
      <c r="F547" s="19"/>
    </row>
    <row r="548" spans="1:6" x14ac:dyDescent="0.2">
      <c r="A548" s="17" t="s">
        <v>116</v>
      </c>
      <c r="B548" s="18"/>
      <c r="C548" s="19"/>
      <c r="D548" s="19"/>
      <c r="E548" s="19"/>
      <c r="F548" s="19"/>
    </row>
    <row r="549" spans="1:6" x14ac:dyDescent="0.2">
      <c r="A549" s="19">
        <v>1</v>
      </c>
      <c r="B549" s="22" t="s">
        <v>879</v>
      </c>
      <c r="C549" s="19"/>
      <c r="D549" s="19"/>
      <c r="E549" s="19"/>
      <c r="F549" s="19"/>
    </row>
    <row r="550" spans="1:6" x14ac:dyDescent="0.2">
      <c r="A550" s="19">
        <v>2</v>
      </c>
      <c r="B550" s="22" t="s">
        <v>880</v>
      </c>
      <c r="C550" s="19"/>
      <c r="D550" s="19"/>
      <c r="E550" s="19"/>
      <c r="F550" s="19"/>
    </row>
    <row r="551" spans="1:6" x14ac:dyDescent="0.2">
      <c r="A551" s="19">
        <v>3</v>
      </c>
      <c r="B551" s="22" t="s">
        <v>881</v>
      </c>
      <c r="C551" s="19"/>
      <c r="D551" s="19"/>
      <c r="E551" s="19"/>
      <c r="F551" s="19"/>
    </row>
    <row r="552" spans="1:6" ht="25.5" x14ac:dyDescent="0.2">
      <c r="A552" s="19">
        <v>4</v>
      </c>
      <c r="B552" s="22" t="s">
        <v>882</v>
      </c>
      <c r="C552" s="19"/>
      <c r="D552" s="19"/>
      <c r="E552" s="19"/>
      <c r="F552" s="19"/>
    </row>
    <row r="553" spans="1:6" ht="25.5" x14ac:dyDescent="0.2">
      <c r="A553" s="19">
        <v>5</v>
      </c>
      <c r="B553" s="22" t="s">
        <v>883</v>
      </c>
      <c r="C553" s="19"/>
      <c r="D553" s="19"/>
      <c r="E553" s="19"/>
      <c r="F553" s="19"/>
    </row>
    <row r="554" spans="1:6" ht="25.5" x14ac:dyDescent="0.2">
      <c r="A554" s="19">
        <v>6</v>
      </c>
      <c r="B554" s="22" t="s">
        <v>884</v>
      </c>
      <c r="C554" s="19"/>
      <c r="D554" s="19"/>
      <c r="E554" s="19"/>
      <c r="F554" s="19"/>
    </row>
    <row r="555" spans="1:6" x14ac:dyDescent="0.2">
      <c r="A555" s="19"/>
      <c r="B555" s="19"/>
      <c r="C555" s="19"/>
      <c r="D555" s="19"/>
      <c r="E555" s="19"/>
      <c r="F555" s="19"/>
    </row>
    <row r="556" spans="1:6" x14ac:dyDescent="0.2">
      <c r="A556" s="17" t="s">
        <v>121</v>
      </c>
      <c r="B556" s="18"/>
      <c r="C556" s="19"/>
      <c r="D556" s="19"/>
      <c r="E556" s="19"/>
      <c r="F556" s="19"/>
    </row>
    <row r="557" spans="1:6" x14ac:dyDescent="0.2">
      <c r="A557" s="19">
        <v>1</v>
      </c>
      <c r="B557" s="22" t="s">
        <v>885</v>
      </c>
      <c r="C557" s="19"/>
      <c r="D557" s="19"/>
      <c r="E557" s="19"/>
      <c r="F557" s="19"/>
    </row>
    <row r="558" spans="1:6" ht="25.5" x14ac:dyDescent="0.2">
      <c r="A558" s="19">
        <v>2</v>
      </c>
      <c r="B558" s="22" t="s">
        <v>886</v>
      </c>
      <c r="C558" s="19"/>
      <c r="D558" s="19"/>
      <c r="E558" s="19"/>
      <c r="F558" s="19"/>
    </row>
    <row r="559" spans="1:6" x14ac:dyDescent="0.2">
      <c r="A559" s="19">
        <v>3</v>
      </c>
      <c r="B559" s="22" t="s">
        <v>887</v>
      </c>
      <c r="C559" s="19"/>
      <c r="D559" s="19"/>
      <c r="E559" s="19"/>
      <c r="F559" s="19"/>
    </row>
    <row r="560" spans="1:6" ht="25.5" x14ac:dyDescent="0.2">
      <c r="A560" s="19">
        <v>4</v>
      </c>
      <c r="B560" s="22" t="s">
        <v>888</v>
      </c>
      <c r="C560" s="19"/>
      <c r="D560" s="19"/>
      <c r="E560" s="19"/>
      <c r="F560" s="19"/>
    </row>
    <row r="561" spans="1:6" ht="25.5" x14ac:dyDescent="0.2">
      <c r="A561" s="19">
        <v>5</v>
      </c>
      <c r="B561" s="22" t="s">
        <v>889</v>
      </c>
      <c r="C561" s="19"/>
      <c r="D561" s="19"/>
      <c r="E561" s="19"/>
      <c r="F561" s="19"/>
    </row>
    <row r="562" spans="1:6" x14ac:dyDescent="0.2">
      <c r="A562" s="19"/>
      <c r="B562" s="19"/>
      <c r="C562" s="19"/>
      <c r="D562" s="19"/>
      <c r="E562" s="19"/>
      <c r="F562" s="19"/>
    </row>
    <row r="563" spans="1:6" x14ac:dyDescent="0.2">
      <c r="A563" s="17" t="s">
        <v>123</v>
      </c>
      <c r="B563" s="18"/>
      <c r="C563" s="19"/>
      <c r="D563" s="19"/>
      <c r="E563" s="19"/>
      <c r="F563" s="19"/>
    </row>
    <row r="564" spans="1:6" x14ac:dyDescent="0.2">
      <c r="A564" s="19">
        <v>1</v>
      </c>
      <c r="B564" s="22" t="s">
        <v>890</v>
      </c>
      <c r="C564" s="19"/>
      <c r="D564" s="19"/>
      <c r="E564" s="19"/>
      <c r="F564" s="19"/>
    </row>
    <row r="565" spans="1:6" x14ac:dyDescent="0.2">
      <c r="A565" s="19">
        <v>2</v>
      </c>
      <c r="B565" s="22" t="s">
        <v>891</v>
      </c>
      <c r="C565" s="19"/>
      <c r="D565" s="19"/>
      <c r="E565" s="19"/>
      <c r="F565" s="19"/>
    </row>
    <row r="566" spans="1:6" ht="25.5" x14ac:dyDescent="0.2">
      <c r="A566" s="19">
        <v>3</v>
      </c>
      <c r="B566" s="22" t="s">
        <v>892</v>
      </c>
      <c r="C566" s="19"/>
      <c r="D566" s="19"/>
      <c r="E566" s="19"/>
      <c r="F566" s="19"/>
    </row>
    <row r="567" spans="1:6" x14ac:dyDescent="0.2">
      <c r="A567" s="19">
        <v>4</v>
      </c>
      <c r="B567" s="22" t="s">
        <v>893</v>
      </c>
      <c r="C567" s="19"/>
      <c r="D567" s="19"/>
      <c r="E567" s="19"/>
      <c r="F567" s="19"/>
    </row>
    <row r="568" spans="1:6" ht="25.5" x14ac:dyDescent="0.2">
      <c r="A568" s="19">
        <v>5</v>
      </c>
      <c r="B568" s="22" t="s">
        <v>894</v>
      </c>
      <c r="C568" s="19"/>
      <c r="D568" s="19"/>
      <c r="E568" s="19"/>
      <c r="F568" s="19"/>
    </row>
    <row r="569" spans="1:6" ht="25.5" x14ac:dyDescent="0.2">
      <c r="A569" s="19">
        <v>6</v>
      </c>
      <c r="B569" s="22" t="s">
        <v>895</v>
      </c>
      <c r="C569" s="19"/>
      <c r="D569" s="19"/>
      <c r="E569" s="19"/>
      <c r="F569" s="19"/>
    </row>
    <row r="570" spans="1:6" ht="25.5" x14ac:dyDescent="0.2">
      <c r="A570" s="19">
        <v>7</v>
      </c>
      <c r="B570" s="22" t="s">
        <v>896</v>
      </c>
      <c r="C570" s="19"/>
      <c r="D570" s="19"/>
      <c r="E570" s="19"/>
      <c r="F570" s="19"/>
    </row>
    <row r="571" spans="1:6" x14ac:dyDescent="0.2">
      <c r="A571" s="19"/>
      <c r="B571" s="19"/>
      <c r="C571" s="19"/>
      <c r="D571" s="19"/>
      <c r="E571" s="19"/>
      <c r="F571" s="19"/>
    </row>
    <row r="572" spans="1:6" x14ac:dyDescent="0.2">
      <c r="A572" s="17" t="s">
        <v>125</v>
      </c>
      <c r="B572" s="18"/>
      <c r="C572" s="19"/>
      <c r="D572" s="19"/>
      <c r="E572" s="19"/>
      <c r="F572" s="19"/>
    </row>
    <row r="573" spans="1:6" ht="25.5" x14ac:dyDescent="0.2">
      <c r="A573" s="19">
        <v>1</v>
      </c>
      <c r="B573" s="22" t="s">
        <v>897</v>
      </c>
      <c r="C573" s="19"/>
      <c r="D573" s="19"/>
      <c r="E573" s="19"/>
      <c r="F573" s="19"/>
    </row>
    <row r="574" spans="1:6" x14ac:dyDescent="0.2">
      <c r="A574" s="19">
        <v>2</v>
      </c>
      <c r="B574" s="22" t="s">
        <v>898</v>
      </c>
      <c r="C574" s="19"/>
      <c r="D574" s="19"/>
      <c r="E574" s="19"/>
      <c r="F574" s="19"/>
    </row>
    <row r="575" spans="1:6" ht="25.5" x14ac:dyDescent="0.2">
      <c r="A575" s="19">
        <v>3</v>
      </c>
      <c r="B575" s="22" t="s">
        <v>899</v>
      </c>
      <c r="C575" s="19"/>
      <c r="D575" s="19"/>
      <c r="E575" s="19"/>
      <c r="F575" s="19"/>
    </row>
    <row r="576" spans="1:6" ht="25.5" x14ac:dyDescent="0.2">
      <c r="A576" s="19">
        <v>4</v>
      </c>
      <c r="B576" s="22" t="s">
        <v>900</v>
      </c>
      <c r="C576" s="19"/>
      <c r="D576" s="19"/>
      <c r="E576" s="19"/>
      <c r="F576" s="19"/>
    </row>
    <row r="577" spans="1:6" ht="38.25" x14ac:dyDescent="0.2">
      <c r="A577" s="19">
        <v>5</v>
      </c>
      <c r="B577" s="22" t="s">
        <v>901</v>
      </c>
      <c r="C577" s="19"/>
      <c r="D577" s="19"/>
      <c r="E577" s="19"/>
      <c r="F577" s="19"/>
    </row>
    <row r="578" spans="1:6" ht="25.5" x14ac:dyDescent="0.2">
      <c r="A578" s="19">
        <v>6</v>
      </c>
      <c r="B578" s="22" t="s">
        <v>902</v>
      </c>
      <c r="C578" s="19"/>
      <c r="D578" s="19"/>
      <c r="E578" s="19"/>
      <c r="F578" s="19"/>
    </row>
    <row r="579" spans="1:6" ht="38.25" x14ac:dyDescent="0.2">
      <c r="A579" s="19">
        <v>7</v>
      </c>
      <c r="B579" s="22" t="s">
        <v>903</v>
      </c>
      <c r="C579" s="19"/>
      <c r="D579" s="19"/>
      <c r="E579" s="19"/>
      <c r="F579" s="19"/>
    </row>
    <row r="580" spans="1:6" ht="28.5" x14ac:dyDescent="0.2">
      <c r="A580" s="19">
        <v>8</v>
      </c>
      <c r="B580" s="23" t="s">
        <v>904</v>
      </c>
      <c r="C580" s="19"/>
      <c r="D580" s="19"/>
      <c r="E580" s="19"/>
      <c r="F580" s="19"/>
    </row>
    <row r="581" spans="1:6" x14ac:dyDescent="0.2">
      <c r="A581" s="19">
        <v>9</v>
      </c>
      <c r="B581" s="22" t="s">
        <v>905</v>
      </c>
      <c r="C581" s="19"/>
      <c r="D581" s="19"/>
      <c r="E581" s="19"/>
      <c r="F581" s="19"/>
    </row>
    <row r="582" spans="1:6" ht="25.5" x14ac:dyDescent="0.2">
      <c r="A582" s="19">
        <v>10</v>
      </c>
      <c r="B582" s="22" t="s">
        <v>906</v>
      </c>
      <c r="C582" s="19"/>
      <c r="D582" s="19"/>
      <c r="E582" s="19"/>
      <c r="F582" s="19"/>
    </row>
    <row r="583" spans="1:6" ht="38.25" x14ac:dyDescent="0.2">
      <c r="A583" s="19">
        <v>11</v>
      </c>
      <c r="B583" s="22" t="s">
        <v>907</v>
      </c>
      <c r="C583" s="19"/>
      <c r="D583" s="19"/>
      <c r="E583" s="19"/>
      <c r="F583" s="19"/>
    </row>
    <row r="584" spans="1:6" x14ac:dyDescent="0.2">
      <c r="A584" s="19"/>
      <c r="B584" s="19"/>
      <c r="C584" s="19"/>
      <c r="D584" s="19"/>
      <c r="E584" s="19"/>
      <c r="F584" s="19"/>
    </row>
    <row r="585" spans="1:6" x14ac:dyDescent="0.2">
      <c r="A585" s="17" t="s">
        <v>128</v>
      </c>
      <c r="B585" s="18"/>
      <c r="C585" s="19"/>
      <c r="D585" s="19"/>
      <c r="E585" s="19"/>
      <c r="F585" s="19"/>
    </row>
    <row r="586" spans="1:6" ht="25.5" x14ac:dyDescent="0.2">
      <c r="A586" s="19">
        <v>1</v>
      </c>
      <c r="B586" s="22" t="s">
        <v>908</v>
      </c>
      <c r="C586" s="19"/>
      <c r="D586" s="19"/>
      <c r="E586" s="19"/>
      <c r="F586" s="19"/>
    </row>
    <row r="587" spans="1:6" x14ac:dyDescent="0.2">
      <c r="A587" s="19">
        <v>2</v>
      </c>
      <c r="B587" s="22" t="s">
        <v>909</v>
      </c>
      <c r="C587" s="19"/>
      <c r="D587" s="19"/>
      <c r="E587" s="19"/>
      <c r="F587" s="19"/>
    </row>
    <row r="588" spans="1:6" ht="25.5" x14ac:dyDescent="0.2">
      <c r="A588" s="19">
        <v>3</v>
      </c>
      <c r="B588" s="22" t="s">
        <v>910</v>
      </c>
      <c r="C588" s="19"/>
      <c r="D588" s="19"/>
      <c r="E588" s="19"/>
      <c r="F588" s="19"/>
    </row>
    <row r="589" spans="1:6" ht="51" x14ac:dyDescent="0.2">
      <c r="A589" s="19">
        <v>4</v>
      </c>
      <c r="B589" s="22" t="s">
        <v>911</v>
      </c>
      <c r="C589" s="19"/>
      <c r="D589" s="19"/>
      <c r="E589" s="19"/>
      <c r="F589" s="19"/>
    </row>
    <row r="590" spans="1:6" ht="25.5" x14ac:dyDescent="0.2">
      <c r="A590" s="19">
        <v>5</v>
      </c>
      <c r="B590" s="22" t="s">
        <v>912</v>
      </c>
      <c r="C590" s="19"/>
      <c r="D590" s="19"/>
      <c r="E590" s="19"/>
      <c r="F590" s="19"/>
    </row>
    <row r="591" spans="1:6" ht="25.5" x14ac:dyDescent="0.2">
      <c r="A591" s="19">
        <v>6</v>
      </c>
      <c r="B591" s="22" t="s">
        <v>913</v>
      </c>
      <c r="C591" s="19"/>
      <c r="D591" s="19"/>
      <c r="E591" s="19"/>
      <c r="F591" s="19"/>
    </row>
    <row r="592" spans="1:6" ht="25.5" x14ac:dyDescent="0.2">
      <c r="A592" s="19">
        <v>7</v>
      </c>
      <c r="B592" s="22" t="s">
        <v>914</v>
      </c>
      <c r="C592" s="19"/>
      <c r="D592" s="19"/>
      <c r="E592" s="19"/>
      <c r="F592" s="19"/>
    </row>
    <row r="593" spans="1:6" x14ac:dyDescent="0.2">
      <c r="A593" s="19">
        <v>8</v>
      </c>
      <c r="B593" s="22" t="s">
        <v>915</v>
      </c>
      <c r="C593" s="19"/>
      <c r="D593" s="19"/>
      <c r="E593" s="19"/>
      <c r="F593" s="19"/>
    </row>
    <row r="594" spans="1:6" ht="25.5" x14ac:dyDescent="0.2">
      <c r="A594" s="19">
        <v>9</v>
      </c>
      <c r="B594" s="22" t="s">
        <v>916</v>
      </c>
      <c r="C594" s="19"/>
      <c r="D594" s="19"/>
      <c r="E594" s="19"/>
      <c r="F594" s="19"/>
    </row>
    <row r="595" spans="1:6" ht="38.25" x14ac:dyDescent="0.2">
      <c r="A595" s="19">
        <v>10</v>
      </c>
      <c r="B595" s="22" t="s">
        <v>917</v>
      </c>
      <c r="C595" s="19"/>
      <c r="D595" s="19"/>
      <c r="E595" s="19"/>
      <c r="F595" s="19"/>
    </row>
    <row r="596" spans="1:6" x14ac:dyDescent="0.2">
      <c r="A596" s="19"/>
      <c r="B596" s="19"/>
      <c r="C596" s="19"/>
      <c r="D596" s="19"/>
      <c r="E596" s="19"/>
      <c r="F596" s="19"/>
    </row>
    <row r="597" spans="1:6" x14ac:dyDescent="0.2">
      <c r="A597" s="17" t="s">
        <v>132</v>
      </c>
      <c r="B597" s="18"/>
      <c r="C597" s="19"/>
      <c r="D597" s="19"/>
      <c r="E597" s="19"/>
      <c r="F597" s="19"/>
    </row>
    <row r="598" spans="1:6" ht="25.5" x14ac:dyDescent="0.2">
      <c r="A598" s="19">
        <v>1</v>
      </c>
      <c r="B598" s="22" t="s">
        <v>918</v>
      </c>
      <c r="C598" s="19"/>
      <c r="D598" s="19"/>
      <c r="E598" s="19"/>
      <c r="F598" s="19"/>
    </row>
    <row r="599" spans="1:6" ht="38.25" x14ac:dyDescent="0.2">
      <c r="A599" s="19">
        <v>2</v>
      </c>
      <c r="B599" s="22" t="s">
        <v>919</v>
      </c>
      <c r="C599" s="19"/>
      <c r="D599" s="19"/>
      <c r="E599" s="19"/>
      <c r="F599" s="19"/>
    </row>
    <row r="600" spans="1:6" x14ac:dyDescent="0.2">
      <c r="A600" s="19">
        <v>3</v>
      </c>
      <c r="B600" s="22" t="s">
        <v>920</v>
      </c>
      <c r="C600" s="19"/>
      <c r="D600" s="19"/>
      <c r="E600" s="19"/>
      <c r="F600" s="19"/>
    </row>
    <row r="601" spans="1:6" ht="25.5" x14ac:dyDescent="0.2">
      <c r="A601" s="19">
        <v>4</v>
      </c>
      <c r="B601" s="22" t="s">
        <v>921</v>
      </c>
      <c r="C601" s="19"/>
      <c r="D601" s="19"/>
      <c r="E601" s="19"/>
      <c r="F601" s="19"/>
    </row>
    <row r="602" spans="1:6" ht="25.5" x14ac:dyDescent="0.2">
      <c r="A602" s="19">
        <v>5</v>
      </c>
      <c r="B602" s="22" t="s">
        <v>922</v>
      </c>
      <c r="C602" s="19"/>
      <c r="D602" s="19"/>
      <c r="E602" s="19"/>
      <c r="F602" s="19"/>
    </row>
    <row r="603" spans="1:6" x14ac:dyDescent="0.2">
      <c r="A603" s="19"/>
      <c r="B603" s="19"/>
      <c r="C603" s="19"/>
      <c r="D603" s="19"/>
      <c r="E603" s="19"/>
      <c r="F603" s="19"/>
    </row>
    <row r="604" spans="1:6" ht="25.5" x14ac:dyDescent="0.2">
      <c r="A604" s="17" t="s">
        <v>135</v>
      </c>
      <c r="B604" s="18"/>
      <c r="C604" s="19"/>
      <c r="D604" s="19"/>
      <c r="E604" s="19"/>
      <c r="F604" s="19"/>
    </row>
    <row r="605" spans="1:6" x14ac:dyDescent="0.2">
      <c r="A605" s="19">
        <v>1</v>
      </c>
      <c r="B605" s="22" t="s">
        <v>923</v>
      </c>
      <c r="C605" s="19"/>
      <c r="D605" s="19"/>
      <c r="E605" s="19"/>
      <c r="F605" s="19"/>
    </row>
    <row r="606" spans="1:6" x14ac:dyDescent="0.2">
      <c r="A606" s="19">
        <v>2</v>
      </c>
      <c r="B606" s="22" t="s">
        <v>924</v>
      </c>
      <c r="C606" s="19"/>
      <c r="D606" s="19"/>
      <c r="E606" s="19"/>
      <c r="F606" s="19"/>
    </row>
    <row r="607" spans="1:6" x14ac:dyDescent="0.2">
      <c r="A607" s="19">
        <v>3</v>
      </c>
      <c r="B607" s="22" t="s">
        <v>925</v>
      </c>
      <c r="C607" s="19"/>
      <c r="D607" s="19"/>
      <c r="E607" s="19"/>
      <c r="F607" s="19"/>
    </row>
    <row r="608" spans="1:6" x14ac:dyDescent="0.2">
      <c r="A608" s="19">
        <v>4</v>
      </c>
      <c r="B608" s="22" t="s">
        <v>926</v>
      </c>
      <c r="C608" s="19"/>
      <c r="D608" s="19"/>
      <c r="E608" s="19"/>
      <c r="F608" s="19"/>
    </row>
    <row r="609" spans="1:6" x14ac:dyDescent="0.2">
      <c r="A609" s="19"/>
      <c r="B609" s="19"/>
      <c r="C609" s="19"/>
      <c r="D609" s="19"/>
      <c r="E609" s="19"/>
      <c r="F609" s="19"/>
    </row>
    <row r="610" spans="1:6" ht="25.5" x14ac:dyDescent="0.2">
      <c r="A610" s="17" t="s">
        <v>137</v>
      </c>
      <c r="B610" s="18"/>
      <c r="C610" s="19"/>
      <c r="D610" s="19"/>
      <c r="E610" s="19"/>
      <c r="F610" s="19"/>
    </row>
    <row r="611" spans="1:6" ht="25.5" x14ac:dyDescent="0.2">
      <c r="A611" s="19">
        <v>1</v>
      </c>
      <c r="B611" s="22" t="s">
        <v>927</v>
      </c>
      <c r="C611" s="19"/>
      <c r="D611" s="19"/>
      <c r="E611" s="19"/>
      <c r="F611" s="19"/>
    </row>
    <row r="612" spans="1:6" x14ac:dyDescent="0.2">
      <c r="A612" s="19">
        <v>2</v>
      </c>
      <c r="B612" s="22" t="s">
        <v>924</v>
      </c>
      <c r="C612" s="19"/>
      <c r="D612" s="19"/>
      <c r="E612" s="19"/>
      <c r="F612" s="19"/>
    </row>
    <row r="613" spans="1:6" x14ac:dyDescent="0.2">
      <c r="A613" s="19">
        <v>3</v>
      </c>
      <c r="B613" s="22" t="s">
        <v>925</v>
      </c>
      <c r="C613" s="19"/>
      <c r="D613" s="19"/>
      <c r="E613" s="19"/>
      <c r="F613" s="19"/>
    </row>
    <row r="614" spans="1:6" x14ac:dyDescent="0.2">
      <c r="A614" s="19">
        <v>4</v>
      </c>
      <c r="B614" s="22" t="s">
        <v>926</v>
      </c>
      <c r="C614" s="19"/>
      <c r="D614" s="19"/>
      <c r="E614" s="19"/>
      <c r="F614" s="19"/>
    </row>
    <row r="615" spans="1:6" x14ac:dyDescent="0.2">
      <c r="A615" s="19"/>
      <c r="B615" s="19"/>
      <c r="C615" s="19"/>
      <c r="D615" s="19"/>
      <c r="E615" s="19"/>
      <c r="F615" s="19"/>
    </row>
    <row r="616" spans="1:6" x14ac:dyDescent="0.2">
      <c r="A616" s="17" t="s">
        <v>139</v>
      </c>
      <c r="B616" s="18"/>
      <c r="C616" s="19"/>
      <c r="D616" s="19"/>
      <c r="E616" s="19"/>
      <c r="F616" s="19"/>
    </row>
    <row r="617" spans="1:6" x14ac:dyDescent="0.2">
      <c r="A617" s="19">
        <v>1</v>
      </c>
      <c r="B617" s="22" t="s">
        <v>928</v>
      </c>
      <c r="C617" s="19"/>
      <c r="D617" s="19"/>
      <c r="E617" s="19"/>
      <c r="F617" s="19"/>
    </row>
    <row r="618" spans="1:6" x14ac:dyDescent="0.2">
      <c r="A618" s="19">
        <v>2</v>
      </c>
      <c r="B618" s="22" t="s">
        <v>924</v>
      </c>
      <c r="C618" s="19"/>
      <c r="D618" s="19"/>
      <c r="E618" s="19"/>
      <c r="F618" s="19"/>
    </row>
    <row r="619" spans="1:6" x14ac:dyDescent="0.2">
      <c r="A619" s="19">
        <v>3</v>
      </c>
      <c r="B619" s="22" t="s">
        <v>925</v>
      </c>
      <c r="C619" s="19"/>
      <c r="D619" s="19"/>
      <c r="E619" s="19"/>
      <c r="F619" s="19"/>
    </row>
    <row r="620" spans="1:6" x14ac:dyDescent="0.2">
      <c r="A620" s="19">
        <v>4</v>
      </c>
      <c r="B620" s="22" t="s">
        <v>926</v>
      </c>
      <c r="C620" s="19"/>
      <c r="D620" s="19"/>
      <c r="E620" s="19"/>
      <c r="F620" s="19"/>
    </row>
    <row r="621" spans="1:6" x14ac:dyDescent="0.2">
      <c r="A621" s="19"/>
      <c r="B621" s="19"/>
      <c r="C621" s="19"/>
      <c r="D621" s="19"/>
      <c r="E621" s="19"/>
      <c r="F621" s="19"/>
    </row>
    <row r="622" spans="1:6" x14ac:dyDescent="0.2">
      <c r="A622" s="17" t="s">
        <v>141</v>
      </c>
      <c r="B622" s="18"/>
      <c r="C622" s="19"/>
      <c r="D622" s="19"/>
      <c r="E622" s="19"/>
      <c r="F622" s="19"/>
    </row>
    <row r="623" spans="1:6" ht="25.5" x14ac:dyDescent="0.2">
      <c r="A623" s="19">
        <v>1</v>
      </c>
      <c r="B623" s="22" t="s">
        <v>929</v>
      </c>
      <c r="C623" s="19"/>
      <c r="D623" s="19"/>
      <c r="E623" s="19"/>
      <c r="F623" s="19"/>
    </row>
    <row r="624" spans="1:6" x14ac:dyDescent="0.2">
      <c r="A624" s="19">
        <v>2</v>
      </c>
      <c r="B624" s="22" t="s">
        <v>930</v>
      </c>
      <c r="C624" s="19"/>
      <c r="D624" s="19"/>
      <c r="E624" s="19"/>
      <c r="F624" s="19"/>
    </row>
    <row r="625" spans="1:6" x14ac:dyDescent="0.2">
      <c r="A625" s="19">
        <v>3</v>
      </c>
      <c r="B625" s="22" t="s">
        <v>931</v>
      </c>
      <c r="C625" s="19"/>
      <c r="D625" s="19"/>
      <c r="E625" s="19"/>
      <c r="F625" s="19"/>
    </row>
    <row r="626" spans="1:6" x14ac:dyDescent="0.2">
      <c r="A626" s="19">
        <v>4</v>
      </c>
      <c r="B626" s="22" t="s">
        <v>932</v>
      </c>
      <c r="C626" s="19"/>
      <c r="D626" s="19"/>
      <c r="E626" s="19"/>
      <c r="F626" s="19"/>
    </row>
    <row r="627" spans="1:6" x14ac:dyDescent="0.2">
      <c r="A627" s="19"/>
      <c r="B627" s="19"/>
      <c r="C627" s="19"/>
      <c r="D627" s="19"/>
      <c r="E627" s="19"/>
      <c r="F627" s="19"/>
    </row>
    <row r="628" spans="1:6" x14ac:dyDescent="0.2">
      <c r="A628" s="17" t="s">
        <v>144</v>
      </c>
      <c r="B628" s="18"/>
      <c r="C628" s="19"/>
      <c r="D628" s="19"/>
      <c r="E628" s="19"/>
      <c r="F628" s="19"/>
    </row>
    <row r="629" spans="1:6" ht="25.5" x14ac:dyDescent="0.2">
      <c r="A629" s="19">
        <v>1</v>
      </c>
      <c r="B629" s="22" t="s">
        <v>933</v>
      </c>
      <c r="C629" s="19"/>
      <c r="D629" s="19"/>
      <c r="E629" s="19"/>
      <c r="F629" s="19"/>
    </row>
    <row r="630" spans="1:6" x14ac:dyDescent="0.2">
      <c r="A630" s="19">
        <v>2</v>
      </c>
      <c r="B630" s="22" t="s">
        <v>934</v>
      </c>
      <c r="C630" s="19"/>
      <c r="D630" s="19"/>
      <c r="E630" s="19"/>
      <c r="F630" s="19"/>
    </row>
    <row r="631" spans="1:6" x14ac:dyDescent="0.2">
      <c r="A631" s="19">
        <v>3</v>
      </c>
      <c r="B631" s="22" t="s">
        <v>935</v>
      </c>
      <c r="C631" s="19"/>
      <c r="D631" s="19"/>
      <c r="E631" s="19"/>
      <c r="F631" s="19"/>
    </row>
    <row r="632" spans="1:6" x14ac:dyDescent="0.2">
      <c r="A632" s="19">
        <v>4</v>
      </c>
      <c r="B632" s="22" t="s">
        <v>936</v>
      </c>
      <c r="C632" s="19"/>
      <c r="D632" s="19"/>
      <c r="E632" s="19"/>
      <c r="F632" s="19"/>
    </row>
    <row r="633" spans="1:6" x14ac:dyDescent="0.2">
      <c r="A633" s="19"/>
      <c r="B633" s="19"/>
      <c r="C633" s="19"/>
      <c r="D633" s="19"/>
      <c r="E633" s="19"/>
      <c r="F633" s="19"/>
    </row>
    <row r="634" spans="1:6" x14ac:dyDescent="0.2">
      <c r="A634" s="17" t="s">
        <v>147</v>
      </c>
      <c r="B634" s="18"/>
      <c r="C634" s="19"/>
      <c r="D634" s="19"/>
      <c r="E634" s="19"/>
      <c r="F634" s="19"/>
    </row>
    <row r="635" spans="1:6" ht="25.5" x14ac:dyDescent="0.2">
      <c r="A635" s="19">
        <v>1</v>
      </c>
      <c r="B635" s="22" t="s">
        <v>937</v>
      </c>
      <c r="C635" s="19"/>
      <c r="D635" s="19"/>
      <c r="E635" s="19"/>
      <c r="F635" s="19"/>
    </row>
    <row r="636" spans="1:6" ht="25.5" x14ac:dyDescent="0.2">
      <c r="A636" s="19">
        <v>2</v>
      </c>
      <c r="B636" s="22" t="s">
        <v>938</v>
      </c>
      <c r="C636" s="19"/>
      <c r="D636" s="19"/>
      <c r="E636" s="19"/>
      <c r="F636" s="19"/>
    </row>
    <row r="637" spans="1:6" x14ac:dyDescent="0.2">
      <c r="A637" s="19">
        <v>3</v>
      </c>
      <c r="B637" s="22" t="s">
        <v>939</v>
      </c>
      <c r="C637" s="19"/>
      <c r="D637" s="19"/>
      <c r="E637" s="19"/>
      <c r="F637" s="19"/>
    </row>
    <row r="638" spans="1:6" x14ac:dyDescent="0.2">
      <c r="A638" s="19"/>
      <c r="B638" s="19"/>
      <c r="C638" s="19"/>
      <c r="D638" s="19"/>
      <c r="E638" s="19"/>
      <c r="F638" s="19"/>
    </row>
    <row r="639" spans="1:6" x14ac:dyDescent="0.2">
      <c r="A639" s="17" t="s">
        <v>150</v>
      </c>
      <c r="B639" s="18"/>
      <c r="C639" s="19"/>
      <c r="D639" s="19"/>
      <c r="E639" s="19"/>
      <c r="F639" s="19"/>
    </row>
    <row r="640" spans="1:6" ht="25.5" x14ac:dyDescent="0.2">
      <c r="A640" s="19">
        <v>1</v>
      </c>
      <c r="B640" s="22" t="s">
        <v>940</v>
      </c>
      <c r="C640" s="19"/>
      <c r="D640" s="19"/>
      <c r="E640" s="19"/>
      <c r="F640" s="19"/>
    </row>
    <row r="641" spans="1:6" ht="25.5" x14ac:dyDescent="0.2">
      <c r="A641" s="19">
        <v>2</v>
      </c>
      <c r="B641" s="22" t="s">
        <v>938</v>
      </c>
      <c r="C641" s="19"/>
      <c r="D641" s="19"/>
      <c r="E641" s="19"/>
      <c r="F641" s="19"/>
    </row>
    <row r="642" spans="1:6" x14ac:dyDescent="0.2">
      <c r="A642" s="19">
        <v>3</v>
      </c>
      <c r="B642" s="22" t="s">
        <v>939</v>
      </c>
      <c r="C642" s="19"/>
      <c r="D642" s="19"/>
      <c r="E642" s="19"/>
      <c r="F642" s="19"/>
    </row>
    <row r="643" spans="1:6" x14ac:dyDescent="0.2">
      <c r="A643" s="19"/>
      <c r="B643" s="19"/>
      <c r="C643" s="19"/>
      <c r="D643" s="19"/>
      <c r="E643" s="19"/>
      <c r="F643" s="19"/>
    </row>
    <row r="644" spans="1:6" x14ac:dyDescent="0.2">
      <c r="A644" s="17" t="s">
        <v>153</v>
      </c>
      <c r="B644" s="18"/>
      <c r="C644" s="19"/>
      <c r="D644" s="19"/>
      <c r="E644" s="19"/>
      <c r="F644" s="19"/>
    </row>
    <row r="645" spans="1:6" x14ac:dyDescent="0.2">
      <c r="A645" s="19">
        <v>1</v>
      </c>
      <c r="B645" s="22" t="s">
        <v>941</v>
      </c>
      <c r="C645" s="19"/>
      <c r="D645" s="19"/>
      <c r="E645" s="19"/>
      <c r="F645" s="19"/>
    </row>
    <row r="646" spans="1:6" ht="25.5" x14ac:dyDescent="0.2">
      <c r="A646" s="19">
        <v>2</v>
      </c>
      <c r="B646" s="22" t="s">
        <v>938</v>
      </c>
      <c r="C646" s="19"/>
      <c r="D646" s="19"/>
      <c r="E646" s="19"/>
      <c r="F646" s="19"/>
    </row>
    <row r="647" spans="1:6" x14ac:dyDescent="0.2">
      <c r="A647" s="19">
        <v>3</v>
      </c>
      <c r="B647" s="22" t="s">
        <v>939</v>
      </c>
      <c r="C647" s="19"/>
      <c r="D647" s="19"/>
      <c r="E647" s="19"/>
      <c r="F647" s="19"/>
    </row>
    <row r="648" spans="1:6" x14ac:dyDescent="0.2">
      <c r="A648" s="19"/>
      <c r="B648" s="19"/>
      <c r="C648" s="19"/>
      <c r="D648" s="19"/>
      <c r="E648" s="19"/>
      <c r="F648" s="19"/>
    </row>
    <row r="649" spans="1:6" ht="25.5" x14ac:dyDescent="0.2">
      <c r="A649" s="17" t="s">
        <v>156</v>
      </c>
      <c r="B649" s="18"/>
      <c r="C649" s="19"/>
      <c r="D649" s="19"/>
      <c r="E649" s="19"/>
      <c r="F649" s="19"/>
    </row>
    <row r="650" spans="1:6" ht="25.5" x14ac:dyDescent="0.2">
      <c r="A650" s="19">
        <v>1</v>
      </c>
      <c r="B650" s="22" t="s">
        <v>942</v>
      </c>
      <c r="C650" s="19"/>
      <c r="D650" s="19"/>
      <c r="E650" s="19"/>
      <c r="F650" s="19"/>
    </row>
    <row r="651" spans="1:6" ht="25.5" x14ac:dyDescent="0.2">
      <c r="A651" s="19">
        <v>2</v>
      </c>
      <c r="B651" s="22" t="s">
        <v>938</v>
      </c>
      <c r="C651" s="19"/>
      <c r="D651" s="19"/>
      <c r="E651" s="19"/>
      <c r="F651" s="19"/>
    </row>
    <row r="652" spans="1:6" x14ac:dyDescent="0.2">
      <c r="A652" s="19">
        <v>3</v>
      </c>
      <c r="B652" s="22" t="s">
        <v>939</v>
      </c>
      <c r="C652" s="19"/>
      <c r="D652" s="19"/>
      <c r="E652" s="19"/>
      <c r="F652" s="19"/>
    </row>
    <row r="653" spans="1:6" x14ac:dyDescent="0.2">
      <c r="A653" s="19"/>
      <c r="B653" s="19"/>
      <c r="C653" s="19"/>
      <c r="D653" s="19"/>
      <c r="E653" s="19"/>
      <c r="F653" s="19"/>
    </row>
    <row r="654" spans="1:6" x14ac:dyDescent="0.2">
      <c r="A654" s="17" t="s">
        <v>159</v>
      </c>
      <c r="B654" s="18"/>
      <c r="C654" s="19"/>
      <c r="D654" s="19"/>
      <c r="E654" s="19"/>
      <c r="F654" s="19"/>
    </row>
    <row r="655" spans="1:6" x14ac:dyDescent="0.2">
      <c r="A655" s="19">
        <v>1</v>
      </c>
      <c r="B655" s="22" t="s">
        <v>943</v>
      </c>
      <c r="C655" s="19"/>
      <c r="D655" s="19"/>
      <c r="E655" s="19"/>
      <c r="F655" s="19"/>
    </row>
    <row r="656" spans="1:6" ht="25.5" x14ac:dyDescent="0.2">
      <c r="A656" s="19">
        <v>2</v>
      </c>
      <c r="B656" s="22" t="s">
        <v>938</v>
      </c>
      <c r="C656" s="19"/>
      <c r="D656" s="19"/>
      <c r="E656" s="19"/>
      <c r="F656" s="19"/>
    </row>
    <row r="657" spans="1:6" x14ac:dyDescent="0.2">
      <c r="A657" s="19">
        <v>3</v>
      </c>
      <c r="B657" s="22" t="s">
        <v>939</v>
      </c>
      <c r="C657" s="19"/>
      <c r="D657" s="19"/>
      <c r="E657" s="19"/>
      <c r="F657" s="19"/>
    </row>
    <row r="658" spans="1:6" x14ac:dyDescent="0.2">
      <c r="A658" s="19"/>
      <c r="B658" s="19"/>
      <c r="C658" s="19"/>
      <c r="D658" s="19"/>
      <c r="E658" s="19"/>
      <c r="F658" s="19"/>
    </row>
    <row r="659" spans="1:6" x14ac:dyDescent="0.2">
      <c r="A659" s="17" t="s">
        <v>162</v>
      </c>
      <c r="B659" s="18"/>
      <c r="C659" s="19"/>
      <c r="D659" s="19"/>
      <c r="E659" s="19"/>
      <c r="F659" s="19"/>
    </row>
    <row r="660" spans="1:6" ht="25.5" x14ac:dyDescent="0.2">
      <c r="A660" s="19">
        <v>1</v>
      </c>
      <c r="B660" s="22" t="s">
        <v>944</v>
      </c>
      <c r="C660" s="19"/>
      <c r="D660" s="19"/>
      <c r="E660" s="19"/>
      <c r="F660" s="19"/>
    </row>
    <row r="661" spans="1:6" ht="25.5" x14ac:dyDescent="0.2">
      <c r="A661" s="19">
        <v>2</v>
      </c>
      <c r="B661" s="22" t="s">
        <v>938</v>
      </c>
      <c r="C661" s="19"/>
      <c r="D661" s="19"/>
      <c r="E661" s="19"/>
      <c r="F661" s="19"/>
    </row>
    <row r="662" spans="1:6" x14ac:dyDescent="0.2">
      <c r="A662" s="19">
        <v>3</v>
      </c>
      <c r="B662" s="22" t="s">
        <v>939</v>
      </c>
      <c r="C662" s="19"/>
      <c r="D662" s="19"/>
      <c r="E662" s="19"/>
      <c r="F662" s="19"/>
    </row>
    <row r="663" spans="1:6" x14ac:dyDescent="0.2">
      <c r="A663" s="19"/>
      <c r="B663" s="19"/>
      <c r="C663" s="19"/>
      <c r="D663" s="19"/>
      <c r="E663" s="19"/>
      <c r="F663" s="19"/>
    </row>
    <row r="664" spans="1:6" x14ac:dyDescent="0.2">
      <c r="A664" s="17" t="s">
        <v>165</v>
      </c>
      <c r="B664" s="18"/>
      <c r="C664" s="19"/>
      <c r="D664" s="19"/>
      <c r="E664" s="19"/>
      <c r="F664" s="19"/>
    </row>
    <row r="665" spans="1:6" x14ac:dyDescent="0.2">
      <c r="A665" s="19">
        <v>1</v>
      </c>
      <c r="B665" s="22" t="s">
        <v>945</v>
      </c>
      <c r="C665" s="19"/>
      <c r="D665" s="19"/>
      <c r="E665" s="19"/>
      <c r="F665" s="19"/>
    </row>
    <row r="666" spans="1:6" ht="25.5" x14ac:dyDescent="0.2">
      <c r="A666" s="19">
        <v>2</v>
      </c>
      <c r="B666" s="22" t="s">
        <v>946</v>
      </c>
      <c r="C666" s="19"/>
      <c r="D666" s="19"/>
      <c r="E666" s="19"/>
      <c r="F666" s="19"/>
    </row>
    <row r="667" spans="1:6" x14ac:dyDescent="0.2">
      <c r="A667" s="19"/>
      <c r="B667" s="19"/>
      <c r="C667" s="19"/>
      <c r="D667" s="19"/>
      <c r="E667" s="19"/>
      <c r="F667" s="19"/>
    </row>
    <row r="668" spans="1:6" ht="25.5" x14ac:dyDescent="0.2">
      <c r="A668" s="17" t="s">
        <v>168</v>
      </c>
      <c r="B668" s="18"/>
      <c r="C668" s="19"/>
      <c r="D668" s="19"/>
      <c r="E668" s="19"/>
      <c r="F668" s="19"/>
    </row>
    <row r="669" spans="1:6" x14ac:dyDescent="0.2">
      <c r="A669" s="19">
        <v>1</v>
      </c>
      <c r="B669" s="22" t="s">
        <v>947</v>
      </c>
      <c r="C669" s="19"/>
      <c r="D669" s="19"/>
      <c r="E669" s="19"/>
      <c r="F669" s="19"/>
    </row>
    <row r="670" spans="1:6" ht="25.5" x14ac:dyDescent="0.2">
      <c r="A670" s="19">
        <v>2</v>
      </c>
      <c r="B670" s="22" t="s">
        <v>946</v>
      </c>
      <c r="C670" s="19"/>
      <c r="D670" s="19"/>
      <c r="E670" s="19"/>
      <c r="F670" s="19"/>
    </row>
    <row r="671" spans="1:6" x14ac:dyDescent="0.2">
      <c r="A671" s="19"/>
      <c r="B671" s="19"/>
      <c r="C671" s="19"/>
      <c r="D671" s="19"/>
      <c r="E671" s="19"/>
      <c r="F671" s="19"/>
    </row>
    <row r="672" spans="1:6" x14ac:dyDescent="0.2">
      <c r="A672" s="17" t="s">
        <v>170</v>
      </c>
      <c r="B672" s="18"/>
      <c r="C672" s="19"/>
      <c r="D672" s="19"/>
      <c r="E672" s="19"/>
      <c r="F672" s="19"/>
    </row>
    <row r="673" spans="1:6" x14ac:dyDescent="0.2">
      <c r="A673" s="19">
        <v>1</v>
      </c>
      <c r="B673" s="22" t="s">
        <v>948</v>
      </c>
      <c r="C673" s="19"/>
      <c r="D673" s="19"/>
      <c r="E673" s="19"/>
      <c r="F673" s="19"/>
    </row>
    <row r="674" spans="1:6" ht="25.5" x14ac:dyDescent="0.2">
      <c r="A674" s="19">
        <v>2</v>
      </c>
      <c r="B674" s="22" t="s">
        <v>946</v>
      </c>
      <c r="C674" s="19"/>
      <c r="D674" s="19"/>
      <c r="E674" s="19"/>
      <c r="F674" s="19"/>
    </row>
    <row r="675" spans="1:6" x14ac:dyDescent="0.2">
      <c r="A675" s="19"/>
      <c r="B675" s="19"/>
      <c r="C675" s="19"/>
      <c r="D675" s="19"/>
      <c r="E675" s="19"/>
      <c r="F675" s="19"/>
    </row>
    <row r="676" spans="1:6" x14ac:dyDescent="0.2">
      <c r="A676" s="17" t="s">
        <v>172</v>
      </c>
      <c r="B676" s="18"/>
      <c r="C676" s="19"/>
      <c r="D676" s="19"/>
      <c r="E676" s="19"/>
      <c r="F676" s="19"/>
    </row>
    <row r="677" spans="1:6" x14ac:dyDescent="0.2">
      <c r="A677" s="19">
        <v>1</v>
      </c>
      <c r="B677" s="22" t="s">
        <v>949</v>
      </c>
      <c r="C677" s="19"/>
      <c r="D677" s="19"/>
      <c r="E677" s="19"/>
      <c r="F677" s="19"/>
    </row>
    <row r="678" spans="1:6" ht="25.5" x14ac:dyDescent="0.2">
      <c r="A678" s="19">
        <v>2</v>
      </c>
      <c r="B678" s="22" t="s">
        <v>946</v>
      </c>
      <c r="C678" s="19"/>
      <c r="D678" s="19"/>
      <c r="E678" s="19"/>
      <c r="F678" s="19"/>
    </row>
    <row r="679" spans="1:6" x14ac:dyDescent="0.2">
      <c r="A679" s="19"/>
      <c r="B679" s="19"/>
      <c r="C679" s="19"/>
      <c r="D679" s="19"/>
      <c r="E679" s="19"/>
      <c r="F679" s="19"/>
    </row>
    <row r="680" spans="1:6" x14ac:dyDescent="0.2">
      <c r="A680" s="17" t="s">
        <v>174</v>
      </c>
      <c r="B680" s="18"/>
      <c r="C680" s="19"/>
      <c r="D680" s="19"/>
      <c r="E680" s="19"/>
      <c r="F680" s="19"/>
    </row>
    <row r="681" spans="1:6" ht="25.5" x14ac:dyDescent="0.2">
      <c r="A681" s="19">
        <v>1</v>
      </c>
      <c r="B681" s="22" t="s">
        <v>950</v>
      </c>
      <c r="C681" s="19"/>
      <c r="D681" s="19"/>
      <c r="E681" s="19"/>
      <c r="F681" s="19"/>
    </row>
    <row r="682" spans="1:6" ht="25.5" x14ac:dyDescent="0.2">
      <c r="A682" s="19">
        <v>2</v>
      </c>
      <c r="B682" s="22" t="s">
        <v>946</v>
      </c>
      <c r="C682" s="19"/>
      <c r="D682" s="19"/>
      <c r="E682" s="19"/>
      <c r="F682" s="19"/>
    </row>
    <row r="683" spans="1:6" x14ac:dyDescent="0.2">
      <c r="A683" s="19"/>
      <c r="B683" s="19"/>
      <c r="C683" s="19"/>
      <c r="D683" s="19"/>
      <c r="E683" s="19"/>
      <c r="F683" s="19"/>
    </row>
    <row r="684" spans="1:6" x14ac:dyDescent="0.2">
      <c r="A684" s="17" t="s">
        <v>177</v>
      </c>
      <c r="B684" s="18"/>
      <c r="C684" s="19"/>
      <c r="D684" s="19"/>
      <c r="E684" s="19"/>
      <c r="F684" s="19"/>
    </row>
    <row r="685" spans="1:6" ht="25.5" x14ac:dyDescent="0.2">
      <c r="A685" s="19">
        <v>1</v>
      </c>
      <c r="B685" s="22" t="s">
        <v>951</v>
      </c>
      <c r="C685" s="19"/>
      <c r="D685" s="19"/>
      <c r="E685" s="19"/>
      <c r="F685" s="19"/>
    </row>
    <row r="686" spans="1:6" x14ac:dyDescent="0.2">
      <c r="A686" s="19">
        <v>2</v>
      </c>
      <c r="B686" s="22" t="s">
        <v>952</v>
      </c>
      <c r="C686" s="19"/>
      <c r="D686" s="19"/>
      <c r="E686" s="19"/>
      <c r="F686" s="19"/>
    </row>
    <row r="687" spans="1:6" x14ac:dyDescent="0.2">
      <c r="A687" s="19">
        <v>3</v>
      </c>
      <c r="B687" s="22" t="s">
        <v>953</v>
      </c>
      <c r="C687" s="19"/>
      <c r="D687" s="19"/>
      <c r="E687" s="19"/>
      <c r="F687" s="19"/>
    </row>
    <row r="688" spans="1:6" ht="25.5" x14ac:dyDescent="0.2">
      <c r="A688" s="19">
        <v>4</v>
      </c>
      <c r="B688" s="22" t="s">
        <v>954</v>
      </c>
      <c r="C688" s="19"/>
      <c r="D688" s="19"/>
      <c r="E688" s="19"/>
      <c r="F688" s="19"/>
    </row>
    <row r="689" spans="1:6" x14ac:dyDescent="0.2">
      <c r="A689" s="19">
        <v>5</v>
      </c>
      <c r="B689" s="22" t="s">
        <v>955</v>
      </c>
      <c r="C689" s="19"/>
      <c r="D689" s="19"/>
      <c r="E689" s="19"/>
      <c r="F689" s="19"/>
    </row>
    <row r="690" spans="1:6" x14ac:dyDescent="0.2">
      <c r="A690" s="19"/>
      <c r="B690" s="19"/>
      <c r="C690" s="19"/>
      <c r="D690" s="19"/>
      <c r="E690" s="19"/>
      <c r="F690" s="19"/>
    </row>
    <row r="691" spans="1:6" x14ac:dyDescent="0.2">
      <c r="A691" s="17" t="s">
        <v>179</v>
      </c>
      <c r="B691" s="18"/>
      <c r="C691" s="19"/>
      <c r="D691" s="19"/>
      <c r="E691" s="19"/>
      <c r="F691" s="19"/>
    </row>
    <row r="692" spans="1:6" ht="25.5" x14ac:dyDescent="0.2">
      <c r="A692" s="19">
        <v>1</v>
      </c>
      <c r="B692" s="22" t="s">
        <v>956</v>
      </c>
      <c r="C692" s="19"/>
      <c r="D692" s="19"/>
      <c r="E692" s="19"/>
      <c r="F692" s="19"/>
    </row>
    <row r="693" spans="1:6" x14ac:dyDescent="0.2">
      <c r="A693" s="19">
        <v>2</v>
      </c>
      <c r="B693" s="22" t="s">
        <v>957</v>
      </c>
      <c r="C693" s="19"/>
      <c r="D693" s="19"/>
      <c r="E693" s="19"/>
      <c r="F693" s="19"/>
    </row>
    <row r="694" spans="1:6" ht="38.25" x14ac:dyDescent="0.2">
      <c r="A694" s="19">
        <v>3</v>
      </c>
      <c r="B694" s="22" t="s">
        <v>958</v>
      </c>
      <c r="C694" s="19"/>
      <c r="D694" s="19"/>
      <c r="E694" s="19"/>
      <c r="F694" s="19"/>
    </row>
    <row r="695" spans="1:6" x14ac:dyDescent="0.2">
      <c r="A695" s="19">
        <v>4</v>
      </c>
      <c r="B695" s="22" t="s">
        <v>959</v>
      </c>
      <c r="C695" s="19"/>
      <c r="D695" s="19"/>
      <c r="E695" s="19"/>
      <c r="F695" s="19"/>
    </row>
    <row r="696" spans="1:6" x14ac:dyDescent="0.2">
      <c r="A696" s="19"/>
      <c r="B696" s="19"/>
      <c r="C696" s="19"/>
      <c r="D696" s="19"/>
      <c r="E696" s="19"/>
      <c r="F696" s="19"/>
    </row>
    <row r="697" spans="1:6" x14ac:dyDescent="0.2">
      <c r="A697" s="17" t="s">
        <v>181</v>
      </c>
      <c r="B697" s="18"/>
      <c r="C697" s="19"/>
      <c r="D697" s="19"/>
      <c r="E697" s="19"/>
      <c r="F697" s="19"/>
    </row>
    <row r="698" spans="1:6" x14ac:dyDescent="0.2">
      <c r="A698" s="19">
        <v>1</v>
      </c>
      <c r="B698" s="22" t="s">
        <v>960</v>
      </c>
      <c r="C698" s="19"/>
      <c r="D698" s="19"/>
      <c r="E698" s="19"/>
      <c r="F698" s="19"/>
    </row>
    <row r="699" spans="1:6" x14ac:dyDescent="0.2">
      <c r="A699" s="19">
        <v>2</v>
      </c>
      <c r="B699" s="22" t="s">
        <v>961</v>
      </c>
      <c r="C699" s="19"/>
      <c r="D699" s="19"/>
      <c r="E699" s="19"/>
      <c r="F699" s="19"/>
    </row>
    <row r="700" spans="1:6" ht="25.5" x14ac:dyDescent="0.2">
      <c r="A700" s="19">
        <v>3</v>
      </c>
      <c r="B700" s="22" t="s">
        <v>962</v>
      </c>
      <c r="C700" s="19"/>
      <c r="D700" s="19"/>
      <c r="E700" s="19"/>
      <c r="F700" s="19"/>
    </row>
    <row r="701" spans="1:6" x14ac:dyDescent="0.2">
      <c r="A701" s="19">
        <v>4</v>
      </c>
      <c r="B701" s="22" t="s">
        <v>963</v>
      </c>
      <c r="C701" s="19"/>
      <c r="D701" s="19"/>
      <c r="E701" s="19"/>
      <c r="F701" s="19"/>
    </row>
    <row r="702" spans="1:6" ht="25.5" x14ac:dyDescent="0.2">
      <c r="A702" s="19">
        <v>5</v>
      </c>
      <c r="B702" s="22" t="s">
        <v>964</v>
      </c>
      <c r="C702" s="19"/>
      <c r="D702" s="19"/>
      <c r="E702" s="19"/>
      <c r="F702" s="19"/>
    </row>
    <row r="703" spans="1:6" ht="25.5" x14ac:dyDescent="0.2">
      <c r="A703" s="19">
        <v>6</v>
      </c>
      <c r="B703" s="22" t="s">
        <v>965</v>
      </c>
      <c r="C703" s="19"/>
      <c r="D703" s="19"/>
      <c r="E703" s="19"/>
      <c r="F703" s="19"/>
    </row>
    <row r="704" spans="1:6" x14ac:dyDescent="0.2">
      <c r="A704" s="19"/>
      <c r="B704" s="19"/>
      <c r="C704" s="19"/>
      <c r="D704" s="19"/>
      <c r="E704" s="19"/>
      <c r="F704" s="19"/>
    </row>
    <row r="705" spans="1:6" x14ac:dyDescent="0.2">
      <c r="A705" s="17" t="s">
        <v>184</v>
      </c>
      <c r="B705" s="18"/>
      <c r="C705" s="19"/>
      <c r="D705" s="19"/>
      <c r="E705" s="19"/>
      <c r="F705" s="19"/>
    </row>
    <row r="706" spans="1:6" x14ac:dyDescent="0.2">
      <c r="A706" s="19">
        <v>1</v>
      </c>
      <c r="B706" s="22" t="s">
        <v>966</v>
      </c>
      <c r="C706" s="19"/>
      <c r="D706" s="19"/>
      <c r="E706" s="19"/>
      <c r="F706" s="19"/>
    </row>
    <row r="707" spans="1:6" x14ac:dyDescent="0.2">
      <c r="A707" s="19">
        <v>2</v>
      </c>
      <c r="B707" s="22" t="s">
        <v>967</v>
      </c>
      <c r="C707" s="19"/>
      <c r="D707" s="19"/>
      <c r="E707" s="19"/>
      <c r="F707" s="19"/>
    </row>
    <row r="708" spans="1:6" x14ac:dyDescent="0.2">
      <c r="A708" s="19">
        <v>3</v>
      </c>
      <c r="B708" s="22" t="s">
        <v>968</v>
      </c>
      <c r="C708" s="19"/>
      <c r="D708" s="19"/>
      <c r="E708" s="19"/>
      <c r="F708" s="19"/>
    </row>
    <row r="709" spans="1:6" x14ac:dyDescent="0.2">
      <c r="A709" s="19"/>
      <c r="B709" s="19"/>
      <c r="C709" s="19"/>
      <c r="D709" s="19"/>
      <c r="E709" s="19"/>
      <c r="F709" s="19"/>
    </row>
    <row r="710" spans="1:6" x14ac:dyDescent="0.2">
      <c r="A710" s="17" t="s">
        <v>186</v>
      </c>
      <c r="B710" s="18"/>
      <c r="C710" s="19"/>
      <c r="D710" s="19"/>
      <c r="E710" s="19"/>
      <c r="F710" s="19"/>
    </row>
    <row r="711" spans="1:6" ht="25.5" x14ac:dyDescent="0.2">
      <c r="A711" s="19">
        <v>1</v>
      </c>
      <c r="B711" s="22" t="s">
        <v>969</v>
      </c>
      <c r="C711" s="19"/>
      <c r="D711" s="19"/>
      <c r="E711" s="19"/>
      <c r="F711" s="19"/>
    </row>
    <row r="712" spans="1:6" x14ac:dyDescent="0.2">
      <c r="A712" s="19">
        <v>2</v>
      </c>
      <c r="B712" s="22" t="s">
        <v>970</v>
      </c>
      <c r="C712" s="19"/>
      <c r="D712" s="19"/>
      <c r="E712" s="19"/>
      <c r="F712" s="19"/>
    </row>
    <row r="713" spans="1:6" x14ac:dyDescent="0.2">
      <c r="A713" s="19">
        <v>3</v>
      </c>
      <c r="B713" s="22" t="s">
        <v>971</v>
      </c>
      <c r="C713" s="19"/>
      <c r="D713" s="19"/>
      <c r="E713" s="19"/>
      <c r="F713" s="19"/>
    </row>
    <row r="714" spans="1:6" x14ac:dyDescent="0.2">
      <c r="A714" s="19">
        <v>4</v>
      </c>
      <c r="B714" s="22" t="s">
        <v>972</v>
      </c>
      <c r="C714" s="19"/>
      <c r="D714" s="19"/>
      <c r="E714" s="19"/>
      <c r="F714" s="19"/>
    </row>
    <row r="715" spans="1:6" x14ac:dyDescent="0.2">
      <c r="A715" s="19"/>
      <c r="B715" s="19"/>
      <c r="C715" s="19"/>
      <c r="D715" s="19"/>
      <c r="E715" s="19"/>
      <c r="F715" s="19"/>
    </row>
    <row r="716" spans="1:6" x14ac:dyDescent="0.2">
      <c r="A716" s="17" t="s">
        <v>188</v>
      </c>
      <c r="B716" s="18"/>
      <c r="C716" s="19"/>
      <c r="D716" s="19"/>
      <c r="E716" s="19"/>
      <c r="F716" s="19"/>
    </row>
    <row r="717" spans="1:6" ht="25.5" x14ac:dyDescent="0.2">
      <c r="A717" s="19">
        <v>1</v>
      </c>
      <c r="B717" s="22" t="s">
        <v>973</v>
      </c>
      <c r="C717" s="19"/>
      <c r="D717" s="19"/>
      <c r="E717" s="19"/>
      <c r="F717" s="19"/>
    </row>
    <row r="718" spans="1:6" x14ac:dyDescent="0.2">
      <c r="A718" s="19">
        <v>2</v>
      </c>
      <c r="B718" s="22" t="s">
        <v>974</v>
      </c>
      <c r="C718" s="19"/>
      <c r="D718" s="19"/>
      <c r="E718" s="19"/>
      <c r="F718" s="19"/>
    </row>
    <row r="719" spans="1:6" x14ac:dyDescent="0.2">
      <c r="A719" s="19">
        <v>3</v>
      </c>
      <c r="B719" s="22" t="s">
        <v>975</v>
      </c>
      <c r="C719" s="19"/>
      <c r="D719" s="19"/>
      <c r="E719" s="19"/>
      <c r="F719" s="19"/>
    </row>
    <row r="720" spans="1:6" x14ac:dyDescent="0.2">
      <c r="A720" s="19">
        <v>4</v>
      </c>
      <c r="B720" s="22" t="s">
        <v>976</v>
      </c>
      <c r="C720" s="19"/>
      <c r="D720" s="19"/>
      <c r="E720" s="19"/>
      <c r="F720" s="19"/>
    </row>
    <row r="721" spans="1:6" x14ac:dyDescent="0.2">
      <c r="A721" s="19"/>
      <c r="B721" s="19"/>
      <c r="C721" s="19"/>
      <c r="D721" s="19"/>
      <c r="E721" s="19"/>
      <c r="F721" s="19"/>
    </row>
    <row r="722" spans="1:6" x14ac:dyDescent="0.2">
      <c r="A722" s="17" t="s">
        <v>190</v>
      </c>
      <c r="B722" s="18"/>
      <c r="C722" s="19"/>
      <c r="D722" s="19"/>
      <c r="E722" s="19"/>
      <c r="F722" s="19"/>
    </row>
    <row r="723" spans="1:6" ht="25.5" x14ac:dyDescent="0.2">
      <c r="A723" s="19">
        <v>1</v>
      </c>
      <c r="B723" s="22" t="s">
        <v>977</v>
      </c>
      <c r="C723" s="19"/>
      <c r="D723" s="19"/>
      <c r="E723" s="19"/>
      <c r="F723" s="19"/>
    </row>
    <row r="724" spans="1:6" x14ac:dyDescent="0.2">
      <c r="A724" s="19">
        <v>2</v>
      </c>
      <c r="B724" s="22" t="s">
        <v>978</v>
      </c>
      <c r="C724" s="19"/>
      <c r="D724" s="19"/>
      <c r="E724" s="19"/>
      <c r="F724" s="19"/>
    </row>
    <row r="725" spans="1:6" x14ac:dyDescent="0.2">
      <c r="A725" s="19">
        <v>3</v>
      </c>
      <c r="B725" s="22" t="s">
        <v>979</v>
      </c>
      <c r="C725" s="19"/>
      <c r="D725" s="19"/>
      <c r="E725" s="19"/>
      <c r="F725" s="19"/>
    </row>
    <row r="726" spans="1:6" x14ac:dyDescent="0.2">
      <c r="A726" s="19">
        <v>4</v>
      </c>
      <c r="B726" s="22" t="s">
        <v>980</v>
      </c>
      <c r="C726" s="19"/>
      <c r="D726" s="19"/>
      <c r="E726" s="19"/>
      <c r="F726" s="19"/>
    </row>
    <row r="727" spans="1:6" x14ac:dyDescent="0.2">
      <c r="A727" s="19"/>
      <c r="B727" s="19"/>
      <c r="C727" s="19"/>
      <c r="D727" s="19"/>
      <c r="E727" s="19"/>
      <c r="F727" s="19"/>
    </row>
    <row r="728" spans="1:6" x14ac:dyDescent="0.2">
      <c r="A728" s="17" t="s">
        <v>192</v>
      </c>
      <c r="B728" s="18"/>
      <c r="C728" s="19"/>
      <c r="D728" s="19"/>
      <c r="E728" s="19"/>
      <c r="F728" s="19"/>
    </row>
    <row r="729" spans="1:6" ht="25.5" x14ac:dyDescent="0.2">
      <c r="A729" s="19">
        <v>1</v>
      </c>
      <c r="B729" s="22" t="s">
        <v>981</v>
      </c>
      <c r="C729" s="19"/>
      <c r="D729" s="19"/>
      <c r="E729" s="19"/>
      <c r="F729" s="19"/>
    </row>
    <row r="730" spans="1:6" x14ac:dyDescent="0.2">
      <c r="A730" s="19">
        <v>2</v>
      </c>
      <c r="B730" s="22" t="s">
        <v>982</v>
      </c>
      <c r="C730" s="19"/>
      <c r="D730" s="19"/>
      <c r="E730" s="19"/>
      <c r="F730" s="19"/>
    </row>
    <row r="731" spans="1:6" x14ac:dyDescent="0.2">
      <c r="A731" s="19">
        <v>3</v>
      </c>
      <c r="B731" s="22" t="s">
        <v>983</v>
      </c>
      <c r="C731" s="19"/>
      <c r="D731" s="19"/>
      <c r="E731" s="19"/>
      <c r="F731" s="19"/>
    </row>
    <row r="732" spans="1:6" x14ac:dyDescent="0.2">
      <c r="A732" s="19">
        <v>4</v>
      </c>
      <c r="B732" s="22" t="s">
        <v>984</v>
      </c>
      <c r="C732" s="19"/>
      <c r="D732" s="19"/>
      <c r="E732" s="19"/>
      <c r="F732" s="19"/>
    </row>
    <row r="733" spans="1:6" x14ac:dyDescent="0.2">
      <c r="A733" s="19"/>
      <c r="B733" s="19"/>
      <c r="C733" s="19"/>
      <c r="D733" s="19"/>
      <c r="E733" s="19"/>
      <c r="F733" s="19"/>
    </row>
    <row r="734" spans="1:6" x14ac:dyDescent="0.2">
      <c r="A734" s="17" t="s">
        <v>194</v>
      </c>
      <c r="B734" s="18"/>
      <c r="C734" s="19"/>
      <c r="D734" s="19"/>
      <c r="E734" s="19"/>
      <c r="F734" s="19"/>
    </row>
    <row r="735" spans="1:6" ht="25.5" x14ac:dyDescent="0.2">
      <c r="A735" s="19">
        <v>1</v>
      </c>
      <c r="B735" s="22" t="s">
        <v>985</v>
      </c>
      <c r="C735" s="19"/>
      <c r="D735" s="19"/>
      <c r="E735" s="19"/>
      <c r="F735" s="19"/>
    </row>
    <row r="736" spans="1:6" x14ac:dyDescent="0.2">
      <c r="A736" s="19">
        <v>2</v>
      </c>
      <c r="B736" s="22" t="s">
        <v>986</v>
      </c>
      <c r="C736" s="19"/>
      <c r="D736" s="19"/>
      <c r="E736" s="19"/>
      <c r="F736" s="19"/>
    </row>
    <row r="737" spans="1:6" x14ac:dyDescent="0.2">
      <c r="A737" s="19">
        <v>3</v>
      </c>
      <c r="B737" s="22" t="s">
        <v>987</v>
      </c>
      <c r="C737" s="19"/>
      <c r="D737" s="19"/>
      <c r="E737" s="19"/>
      <c r="F737" s="19"/>
    </row>
    <row r="738" spans="1:6" x14ac:dyDescent="0.2">
      <c r="A738" s="19">
        <v>4</v>
      </c>
      <c r="B738" s="22" t="s">
        <v>988</v>
      </c>
      <c r="C738" s="19"/>
      <c r="D738" s="19"/>
      <c r="E738" s="19"/>
      <c r="F738" s="19"/>
    </row>
    <row r="739" spans="1:6" x14ac:dyDescent="0.2">
      <c r="A739" s="19"/>
      <c r="B739" s="19"/>
      <c r="C739" s="19"/>
      <c r="D739" s="19"/>
      <c r="E739" s="19"/>
      <c r="F739" s="19"/>
    </row>
    <row r="740" spans="1:6" x14ac:dyDescent="0.2">
      <c r="A740" s="17" t="s">
        <v>196</v>
      </c>
      <c r="B740" s="18"/>
      <c r="C740" s="19"/>
      <c r="D740" s="19"/>
      <c r="E740" s="19"/>
      <c r="F740" s="19"/>
    </row>
    <row r="741" spans="1:6" x14ac:dyDescent="0.2">
      <c r="A741" s="19">
        <v>1</v>
      </c>
      <c r="B741" s="22" t="s">
        <v>989</v>
      </c>
      <c r="C741" s="19"/>
      <c r="D741" s="19"/>
      <c r="E741" s="19"/>
      <c r="F741" s="19"/>
    </row>
    <row r="742" spans="1:6" x14ac:dyDescent="0.2">
      <c r="A742" s="19">
        <v>2</v>
      </c>
      <c r="B742" s="22" t="s">
        <v>990</v>
      </c>
      <c r="C742" s="19"/>
      <c r="D742" s="19"/>
      <c r="E742" s="19"/>
      <c r="F742" s="19"/>
    </row>
    <row r="743" spans="1:6" ht="25.5" x14ac:dyDescent="0.2">
      <c r="A743" s="19">
        <v>3</v>
      </c>
      <c r="B743" s="22" t="s">
        <v>991</v>
      </c>
      <c r="C743" s="19"/>
      <c r="D743" s="19"/>
      <c r="E743" s="19"/>
      <c r="F743" s="19"/>
    </row>
    <row r="744" spans="1:6" x14ac:dyDescent="0.2">
      <c r="A744" s="19">
        <v>4</v>
      </c>
      <c r="B744" s="22" t="s">
        <v>992</v>
      </c>
      <c r="C744" s="19"/>
      <c r="D744" s="19"/>
      <c r="E744" s="19"/>
      <c r="F744" s="19"/>
    </row>
    <row r="745" spans="1:6" x14ac:dyDescent="0.2">
      <c r="A745" s="19"/>
      <c r="B745" s="19"/>
      <c r="C745" s="19"/>
      <c r="D745" s="19"/>
      <c r="E745" s="19"/>
      <c r="F745" s="19"/>
    </row>
    <row r="746" spans="1:6" x14ac:dyDescent="0.2">
      <c r="A746" s="17" t="s">
        <v>198</v>
      </c>
      <c r="B746" s="18"/>
      <c r="C746" s="19"/>
      <c r="D746" s="19"/>
      <c r="E746" s="19"/>
      <c r="F746" s="19"/>
    </row>
    <row r="747" spans="1:6" x14ac:dyDescent="0.2">
      <c r="A747" s="19">
        <v>1</v>
      </c>
      <c r="B747" s="22" t="s">
        <v>993</v>
      </c>
      <c r="C747" s="19"/>
      <c r="D747" s="19"/>
      <c r="E747" s="19"/>
      <c r="F747" s="19"/>
    </row>
    <row r="748" spans="1:6" x14ac:dyDescent="0.2">
      <c r="A748" s="19">
        <v>2</v>
      </c>
      <c r="B748" s="22" t="s">
        <v>994</v>
      </c>
      <c r="C748" s="19"/>
      <c r="D748" s="19"/>
      <c r="E748" s="19"/>
      <c r="F748" s="19"/>
    </row>
    <row r="749" spans="1:6" x14ac:dyDescent="0.2">
      <c r="A749" s="19">
        <v>3</v>
      </c>
      <c r="B749" s="22" t="s">
        <v>995</v>
      </c>
      <c r="C749" s="19"/>
      <c r="D749" s="19"/>
      <c r="E749" s="19"/>
      <c r="F749" s="19"/>
    </row>
    <row r="750" spans="1:6" x14ac:dyDescent="0.2">
      <c r="A750" s="19"/>
      <c r="B750" s="19"/>
      <c r="C750" s="19"/>
      <c r="D750" s="19"/>
      <c r="E750" s="19"/>
      <c r="F750" s="19"/>
    </row>
    <row r="751" spans="1:6" x14ac:dyDescent="0.2">
      <c r="A751" s="17" t="s">
        <v>200</v>
      </c>
      <c r="B751" s="18"/>
      <c r="C751" s="19"/>
      <c r="D751" s="19"/>
      <c r="E751" s="19"/>
      <c r="F751" s="19"/>
    </row>
    <row r="752" spans="1:6" x14ac:dyDescent="0.2">
      <c r="A752" s="19">
        <v>1</v>
      </c>
      <c r="B752" s="22" t="s">
        <v>996</v>
      </c>
      <c r="C752" s="19"/>
      <c r="D752" s="19"/>
      <c r="E752" s="19"/>
      <c r="F752" s="19"/>
    </row>
    <row r="753" spans="1:6" x14ac:dyDescent="0.2">
      <c r="A753" s="19">
        <v>2</v>
      </c>
      <c r="B753" s="22" t="s">
        <v>997</v>
      </c>
      <c r="C753" s="19"/>
      <c r="D753" s="19"/>
      <c r="E753" s="19"/>
      <c r="F753" s="19"/>
    </row>
    <row r="754" spans="1:6" x14ac:dyDescent="0.2">
      <c r="A754" s="19">
        <v>3</v>
      </c>
      <c r="B754" s="22" t="s">
        <v>998</v>
      </c>
      <c r="C754" s="19"/>
      <c r="D754" s="19"/>
      <c r="E754" s="19"/>
      <c r="F754" s="19"/>
    </row>
    <row r="755" spans="1:6" x14ac:dyDescent="0.2">
      <c r="A755" s="19"/>
      <c r="B755" s="19"/>
      <c r="C755" s="19"/>
      <c r="D755" s="19"/>
      <c r="E755" s="19"/>
      <c r="F755" s="19"/>
    </row>
    <row r="756" spans="1:6" x14ac:dyDescent="0.2">
      <c r="A756" s="17" t="s">
        <v>202</v>
      </c>
      <c r="B756" s="18"/>
      <c r="C756" s="19"/>
      <c r="D756" s="19"/>
      <c r="E756" s="19"/>
      <c r="F756" s="19"/>
    </row>
    <row r="757" spans="1:6" x14ac:dyDescent="0.2">
      <c r="A757" s="19">
        <v>1</v>
      </c>
      <c r="B757" s="22" t="s">
        <v>999</v>
      </c>
      <c r="C757" s="19"/>
      <c r="D757" s="19"/>
      <c r="E757" s="19"/>
      <c r="F757" s="19"/>
    </row>
    <row r="758" spans="1:6" x14ac:dyDescent="0.2">
      <c r="A758" s="19">
        <v>2</v>
      </c>
      <c r="B758" s="22" t="s">
        <v>997</v>
      </c>
      <c r="C758" s="19"/>
      <c r="D758" s="19"/>
      <c r="E758" s="19"/>
      <c r="F758" s="19"/>
    </row>
    <row r="759" spans="1:6" x14ac:dyDescent="0.2">
      <c r="A759" s="19">
        <v>3</v>
      </c>
      <c r="B759" s="22" t="s">
        <v>998</v>
      </c>
      <c r="C759" s="19"/>
      <c r="D759" s="19"/>
      <c r="E759" s="19"/>
      <c r="F759" s="19"/>
    </row>
    <row r="760" spans="1:6" x14ac:dyDescent="0.2">
      <c r="A760" s="19"/>
      <c r="B760" s="19"/>
      <c r="C760" s="19"/>
      <c r="D760" s="19"/>
      <c r="E760" s="19"/>
      <c r="F760" s="19"/>
    </row>
    <row r="761" spans="1:6" x14ac:dyDescent="0.2">
      <c r="A761" s="17" t="s">
        <v>204</v>
      </c>
      <c r="B761" s="18"/>
      <c r="C761" s="19"/>
      <c r="D761" s="19"/>
      <c r="E761" s="19"/>
      <c r="F761" s="19"/>
    </row>
    <row r="762" spans="1:6" x14ac:dyDescent="0.2">
      <c r="A762" s="19">
        <v>1</v>
      </c>
      <c r="B762" s="22" t="s">
        <v>1000</v>
      </c>
      <c r="C762" s="19"/>
      <c r="D762" s="19"/>
      <c r="E762" s="19"/>
      <c r="F762" s="19"/>
    </row>
    <row r="763" spans="1:6" x14ac:dyDescent="0.2">
      <c r="A763" s="19">
        <v>2</v>
      </c>
      <c r="B763" s="22" t="s">
        <v>997</v>
      </c>
      <c r="C763" s="19"/>
      <c r="D763" s="19"/>
      <c r="E763" s="19"/>
      <c r="F763" s="19"/>
    </row>
    <row r="764" spans="1:6" x14ac:dyDescent="0.2">
      <c r="A764" s="19">
        <v>3</v>
      </c>
      <c r="B764" s="22" t="s">
        <v>998</v>
      </c>
      <c r="C764" s="19"/>
      <c r="D764" s="19"/>
      <c r="E764" s="19"/>
      <c r="F764" s="19"/>
    </row>
    <row r="765" spans="1:6" x14ac:dyDescent="0.2">
      <c r="A765" s="19"/>
      <c r="B765" s="19"/>
      <c r="C765" s="19"/>
      <c r="D765" s="19"/>
      <c r="E765" s="19"/>
      <c r="F765" s="19"/>
    </row>
    <row r="766" spans="1:6" x14ac:dyDescent="0.2">
      <c r="A766" s="17" t="s">
        <v>206</v>
      </c>
      <c r="B766" s="18"/>
      <c r="C766" s="19"/>
      <c r="D766" s="19"/>
      <c r="E766" s="19"/>
      <c r="F766" s="19"/>
    </row>
    <row r="767" spans="1:6" x14ac:dyDescent="0.2">
      <c r="A767" s="19">
        <v>1</v>
      </c>
      <c r="B767" s="22" t="s">
        <v>1001</v>
      </c>
      <c r="C767" s="19"/>
      <c r="D767" s="19"/>
      <c r="E767" s="19"/>
      <c r="F767" s="19"/>
    </row>
    <row r="768" spans="1:6" x14ac:dyDescent="0.2">
      <c r="A768" s="19">
        <v>2</v>
      </c>
      <c r="B768" s="22" t="s">
        <v>997</v>
      </c>
      <c r="C768" s="19"/>
      <c r="D768" s="19"/>
      <c r="E768" s="19"/>
      <c r="F768" s="19"/>
    </row>
    <row r="769" spans="1:6" x14ac:dyDescent="0.2">
      <c r="A769" s="19">
        <v>3</v>
      </c>
      <c r="B769" s="22" t="s">
        <v>998</v>
      </c>
      <c r="C769" s="19"/>
      <c r="D769" s="19"/>
      <c r="E769" s="19"/>
      <c r="F769" s="19"/>
    </row>
    <row r="770" spans="1:6" x14ac:dyDescent="0.2">
      <c r="A770" s="19"/>
      <c r="B770" s="19"/>
      <c r="C770" s="19"/>
      <c r="D770" s="19"/>
      <c r="E770" s="19"/>
      <c r="F770" s="19"/>
    </row>
    <row r="771" spans="1:6" x14ac:dyDescent="0.2">
      <c r="A771" s="17" t="s">
        <v>208</v>
      </c>
      <c r="B771" s="18"/>
      <c r="C771" s="19"/>
      <c r="D771" s="19"/>
      <c r="E771" s="19"/>
      <c r="F771" s="19"/>
    </row>
    <row r="772" spans="1:6" x14ac:dyDescent="0.2">
      <c r="A772" s="19">
        <v>1</v>
      </c>
      <c r="B772" s="22" t="s">
        <v>1002</v>
      </c>
      <c r="C772" s="19"/>
      <c r="D772" s="19"/>
      <c r="E772" s="19"/>
      <c r="F772" s="19"/>
    </row>
    <row r="773" spans="1:6" x14ac:dyDescent="0.2">
      <c r="A773" s="19">
        <v>2</v>
      </c>
      <c r="B773" s="22" t="s">
        <v>997</v>
      </c>
      <c r="C773" s="19"/>
      <c r="D773" s="19"/>
      <c r="E773" s="19"/>
      <c r="F773" s="19"/>
    </row>
    <row r="774" spans="1:6" x14ac:dyDescent="0.2">
      <c r="A774" s="19">
        <v>3</v>
      </c>
      <c r="B774" s="22" t="s">
        <v>998</v>
      </c>
      <c r="C774" s="19"/>
      <c r="D774" s="19"/>
      <c r="E774" s="19"/>
      <c r="F774" s="19"/>
    </row>
    <row r="775" spans="1:6" x14ac:dyDescent="0.2">
      <c r="A775" s="19"/>
      <c r="B775" s="19"/>
      <c r="C775" s="19"/>
      <c r="D775" s="19"/>
      <c r="E775" s="19"/>
      <c r="F775" s="19"/>
    </row>
    <row r="776" spans="1:6" x14ac:dyDescent="0.2">
      <c r="A776" s="17" t="s">
        <v>210</v>
      </c>
      <c r="B776" s="18"/>
      <c r="C776" s="19"/>
      <c r="D776" s="19"/>
      <c r="E776" s="19"/>
      <c r="F776" s="19"/>
    </row>
    <row r="777" spans="1:6" ht="25.5" x14ac:dyDescent="0.2">
      <c r="A777" s="19">
        <v>1</v>
      </c>
      <c r="B777" s="22" t="s">
        <v>1003</v>
      </c>
      <c r="C777" s="19"/>
      <c r="D777" s="19"/>
      <c r="E777" s="19"/>
      <c r="F777" s="19"/>
    </row>
    <row r="778" spans="1:6" x14ac:dyDescent="0.2">
      <c r="A778" s="19">
        <v>2</v>
      </c>
      <c r="B778" s="22" t="s">
        <v>1004</v>
      </c>
      <c r="C778" s="19"/>
      <c r="D778" s="19"/>
      <c r="E778" s="19"/>
      <c r="F778" s="19"/>
    </row>
    <row r="779" spans="1:6" ht="25.5" x14ac:dyDescent="0.2">
      <c r="A779" s="19">
        <v>3</v>
      </c>
      <c r="B779" s="22" t="s">
        <v>1005</v>
      </c>
      <c r="C779" s="19"/>
      <c r="D779" s="19"/>
      <c r="E779" s="19"/>
      <c r="F779" s="19"/>
    </row>
    <row r="780" spans="1:6" x14ac:dyDescent="0.2">
      <c r="A780" s="19">
        <v>4</v>
      </c>
      <c r="B780" s="22" t="s">
        <v>1006</v>
      </c>
      <c r="C780" s="19"/>
      <c r="D780" s="19"/>
      <c r="E780" s="19"/>
      <c r="F780" s="19"/>
    </row>
    <row r="781" spans="1:6" x14ac:dyDescent="0.2">
      <c r="A781" s="19"/>
      <c r="B781" s="19"/>
      <c r="C781" s="19"/>
      <c r="D781" s="19"/>
      <c r="E781" s="19"/>
      <c r="F781" s="19"/>
    </row>
    <row r="782" spans="1:6" x14ac:dyDescent="0.2">
      <c r="A782" s="17" t="s">
        <v>213</v>
      </c>
      <c r="B782" s="18"/>
      <c r="C782" s="19"/>
      <c r="D782" s="19"/>
      <c r="E782" s="19"/>
      <c r="F782" s="19"/>
    </row>
    <row r="783" spans="1:6" ht="25.5" x14ac:dyDescent="0.2">
      <c r="A783" s="19">
        <v>1</v>
      </c>
      <c r="B783" s="22" t="s">
        <v>1007</v>
      </c>
      <c r="C783" s="19"/>
      <c r="D783" s="19"/>
      <c r="E783" s="19"/>
      <c r="F783" s="19"/>
    </row>
    <row r="784" spans="1:6" x14ac:dyDescent="0.2">
      <c r="A784" s="19">
        <v>2</v>
      </c>
      <c r="B784" s="22" t="s">
        <v>1008</v>
      </c>
      <c r="C784" s="19"/>
      <c r="D784" s="19"/>
      <c r="E784" s="19"/>
      <c r="F784" s="19"/>
    </row>
    <row r="785" spans="1:6" x14ac:dyDescent="0.2">
      <c r="A785" s="19">
        <v>3</v>
      </c>
      <c r="B785" s="22" t="s">
        <v>1009</v>
      </c>
      <c r="C785" s="19"/>
      <c r="D785" s="19"/>
      <c r="E785" s="19"/>
      <c r="F785" s="19"/>
    </row>
    <row r="786" spans="1:6" x14ac:dyDescent="0.2">
      <c r="A786" s="19">
        <v>4</v>
      </c>
      <c r="B786" s="22" t="s">
        <v>1010</v>
      </c>
      <c r="C786" s="19"/>
      <c r="D786" s="19"/>
      <c r="E786" s="19"/>
      <c r="F786" s="19"/>
    </row>
    <row r="787" spans="1:6" x14ac:dyDescent="0.2">
      <c r="A787" s="19"/>
      <c r="B787" s="19"/>
      <c r="C787" s="19"/>
      <c r="D787" s="19"/>
      <c r="E787" s="19"/>
      <c r="F787" s="19"/>
    </row>
    <row r="788" spans="1:6" x14ac:dyDescent="0.2">
      <c r="A788" s="17" t="s">
        <v>217</v>
      </c>
      <c r="B788" s="18"/>
      <c r="C788" s="19"/>
      <c r="D788" s="19"/>
      <c r="E788" s="19"/>
      <c r="F788" s="19"/>
    </row>
    <row r="789" spans="1:6" ht="25.5" x14ac:dyDescent="0.2">
      <c r="A789" s="19">
        <v>1</v>
      </c>
      <c r="B789" s="22" t="s">
        <v>1011</v>
      </c>
      <c r="C789" s="19"/>
      <c r="D789" s="19"/>
      <c r="E789" s="19"/>
      <c r="F789" s="19"/>
    </row>
    <row r="790" spans="1:6" x14ac:dyDescent="0.2">
      <c r="A790" s="19">
        <v>2</v>
      </c>
      <c r="B790" s="22" t="s">
        <v>1008</v>
      </c>
      <c r="C790" s="19"/>
      <c r="D790" s="19"/>
      <c r="E790" s="19"/>
      <c r="F790" s="19"/>
    </row>
    <row r="791" spans="1:6" x14ac:dyDescent="0.2">
      <c r="A791" s="19">
        <v>3</v>
      </c>
      <c r="B791" s="22" t="s">
        <v>1009</v>
      </c>
      <c r="C791" s="19"/>
      <c r="D791" s="19"/>
      <c r="E791" s="19"/>
      <c r="F791" s="19"/>
    </row>
    <row r="792" spans="1:6" x14ac:dyDescent="0.2">
      <c r="A792" s="19">
        <v>4</v>
      </c>
      <c r="B792" s="22" t="s">
        <v>1010</v>
      </c>
      <c r="C792" s="19"/>
      <c r="D792" s="19"/>
      <c r="E792" s="19"/>
      <c r="F792" s="19"/>
    </row>
    <row r="793" spans="1:6" x14ac:dyDescent="0.2">
      <c r="A793" s="19"/>
      <c r="B793" s="19"/>
      <c r="C793" s="19"/>
      <c r="D793" s="19"/>
      <c r="E793" s="19"/>
      <c r="F793" s="19"/>
    </row>
    <row r="794" spans="1:6" x14ac:dyDescent="0.2">
      <c r="A794" s="17" t="s">
        <v>220</v>
      </c>
      <c r="B794" s="18"/>
      <c r="C794" s="19"/>
      <c r="D794" s="19"/>
      <c r="E794" s="19"/>
      <c r="F794" s="19"/>
    </row>
    <row r="795" spans="1:6" x14ac:dyDescent="0.2">
      <c r="A795" s="19">
        <v>1</v>
      </c>
      <c r="B795" s="22" t="s">
        <v>1012</v>
      </c>
      <c r="C795" s="19"/>
      <c r="D795" s="19"/>
      <c r="E795" s="19"/>
      <c r="F795" s="19"/>
    </row>
    <row r="796" spans="1:6" x14ac:dyDescent="0.2">
      <c r="A796" s="19">
        <v>2</v>
      </c>
      <c r="B796" s="22" t="s">
        <v>1008</v>
      </c>
      <c r="C796" s="19"/>
      <c r="D796" s="19"/>
      <c r="E796" s="19"/>
      <c r="F796" s="19"/>
    </row>
    <row r="797" spans="1:6" x14ac:dyDescent="0.2">
      <c r="A797" s="19">
        <v>3</v>
      </c>
      <c r="B797" s="22" t="s">
        <v>1009</v>
      </c>
      <c r="C797" s="19"/>
      <c r="D797" s="19"/>
      <c r="E797" s="19"/>
      <c r="F797" s="19"/>
    </row>
    <row r="798" spans="1:6" x14ac:dyDescent="0.2">
      <c r="A798" s="19">
        <v>4</v>
      </c>
      <c r="B798" s="22" t="s">
        <v>1010</v>
      </c>
      <c r="C798" s="19"/>
      <c r="D798" s="19"/>
      <c r="E798" s="19"/>
      <c r="F798" s="19"/>
    </row>
    <row r="799" spans="1:6" x14ac:dyDescent="0.2">
      <c r="A799" s="19"/>
      <c r="B799" s="19"/>
      <c r="C799" s="19"/>
      <c r="D799" s="19"/>
      <c r="E799" s="19"/>
      <c r="F799" s="19"/>
    </row>
    <row r="800" spans="1:6" x14ac:dyDescent="0.2">
      <c r="A800" s="17" t="s">
        <v>223</v>
      </c>
      <c r="B800" s="18"/>
      <c r="C800" s="19"/>
      <c r="D800" s="19"/>
      <c r="E800" s="19"/>
      <c r="F800" s="19"/>
    </row>
    <row r="801" spans="1:6" ht="25.5" x14ac:dyDescent="0.2">
      <c r="A801" s="19">
        <v>1</v>
      </c>
      <c r="B801" s="22" t="s">
        <v>1013</v>
      </c>
      <c r="C801" s="19"/>
      <c r="D801" s="19"/>
      <c r="E801" s="19"/>
      <c r="F801" s="19"/>
    </row>
    <row r="802" spans="1:6" x14ac:dyDescent="0.2">
      <c r="A802" s="19">
        <v>2</v>
      </c>
      <c r="B802" s="22" t="s">
        <v>1008</v>
      </c>
      <c r="C802" s="19"/>
      <c r="D802" s="19"/>
      <c r="E802" s="19"/>
      <c r="F802" s="19"/>
    </row>
    <row r="803" spans="1:6" x14ac:dyDescent="0.2">
      <c r="A803" s="19">
        <v>3</v>
      </c>
      <c r="B803" s="22" t="s">
        <v>1009</v>
      </c>
      <c r="C803" s="19"/>
      <c r="D803" s="19"/>
      <c r="E803" s="19"/>
      <c r="F803" s="19"/>
    </row>
    <row r="804" spans="1:6" x14ac:dyDescent="0.2">
      <c r="A804" s="19">
        <v>4</v>
      </c>
      <c r="B804" s="22" t="s">
        <v>1010</v>
      </c>
      <c r="C804" s="19"/>
      <c r="D804" s="19"/>
      <c r="E804" s="19"/>
      <c r="F804" s="19"/>
    </row>
    <row r="805" spans="1:6" x14ac:dyDescent="0.2">
      <c r="A805" s="19"/>
      <c r="B805" s="19"/>
      <c r="C805" s="19"/>
      <c r="D805" s="19"/>
      <c r="E805" s="19"/>
      <c r="F805" s="19"/>
    </row>
    <row r="806" spans="1:6" x14ac:dyDescent="0.2">
      <c r="A806" s="17" t="s">
        <v>293</v>
      </c>
      <c r="B806" s="18"/>
      <c r="C806" s="19"/>
      <c r="D806" s="19"/>
      <c r="E806" s="19"/>
      <c r="F806" s="19"/>
    </row>
    <row r="807" spans="1:6" x14ac:dyDescent="0.2">
      <c r="A807" s="19">
        <v>1</v>
      </c>
      <c r="B807" s="22" t="s">
        <v>1014</v>
      </c>
      <c r="C807" s="19"/>
      <c r="D807" s="19"/>
      <c r="E807" s="19"/>
      <c r="F807" s="19"/>
    </row>
    <row r="808" spans="1:6" x14ac:dyDescent="0.2">
      <c r="A808" s="19">
        <v>2</v>
      </c>
      <c r="B808" s="22" t="s">
        <v>1015</v>
      </c>
      <c r="C808" s="19"/>
      <c r="D808" s="19"/>
      <c r="E808" s="19"/>
      <c r="F808" s="19"/>
    </row>
    <row r="809" spans="1:6" ht="25.5" x14ac:dyDescent="0.2">
      <c r="A809" s="19">
        <v>3</v>
      </c>
      <c r="B809" s="22" t="s">
        <v>1016</v>
      </c>
      <c r="C809" s="19"/>
      <c r="D809" s="19"/>
      <c r="E809" s="19"/>
      <c r="F809" s="19"/>
    </row>
    <row r="810" spans="1:6" ht="25.5" x14ac:dyDescent="0.2">
      <c r="A810" s="19">
        <v>4</v>
      </c>
      <c r="B810" s="22" t="s">
        <v>1017</v>
      </c>
      <c r="C810" s="19"/>
      <c r="D810" s="19"/>
      <c r="E810" s="19"/>
      <c r="F810" s="19"/>
    </row>
    <row r="811" spans="1:6" x14ac:dyDescent="0.2">
      <c r="A811" s="19">
        <v>5</v>
      </c>
      <c r="B811" s="22" t="s">
        <v>1018</v>
      </c>
      <c r="C811" s="19"/>
      <c r="D811" s="19"/>
      <c r="E811" s="19"/>
      <c r="F811" s="19"/>
    </row>
    <row r="812" spans="1:6" x14ac:dyDescent="0.2">
      <c r="A812" s="19"/>
      <c r="B812" s="19"/>
      <c r="C812" s="19"/>
      <c r="D812" s="19"/>
      <c r="E812" s="19"/>
      <c r="F812" s="19"/>
    </row>
    <row r="813" spans="1:6" x14ac:dyDescent="0.2">
      <c r="A813" s="17" t="s">
        <v>295</v>
      </c>
      <c r="B813" s="18"/>
      <c r="C813" s="19"/>
      <c r="D813" s="19"/>
      <c r="E813" s="19"/>
      <c r="F813" s="19"/>
    </row>
    <row r="814" spans="1:6" x14ac:dyDescent="0.2">
      <c r="A814" s="19">
        <v>1</v>
      </c>
      <c r="B814" s="22" t="s">
        <v>1019</v>
      </c>
      <c r="C814" s="19"/>
      <c r="D814" s="19"/>
      <c r="E814" s="19"/>
      <c r="F814" s="19"/>
    </row>
    <row r="815" spans="1:6" x14ac:dyDescent="0.2">
      <c r="A815" s="19">
        <v>2</v>
      </c>
      <c r="B815" s="22" t="s">
        <v>1020</v>
      </c>
      <c r="C815" s="19"/>
      <c r="D815" s="19"/>
      <c r="E815" s="19"/>
      <c r="F815" s="19"/>
    </row>
    <row r="816" spans="1:6" ht="25.5" x14ac:dyDescent="0.2">
      <c r="A816" s="19">
        <v>3</v>
      </c>
      <c r="B816" s="22" t="s">
        <v>1021</v>
      </c>
      <c r="C816" s="19"/>
      <c r="D816" s="19"/>
      <c r="E816" s="19"/>
      <c r="F816" s="19"/>
    </row>
    <row r="817" spans="1:6" x14ac:dyDescent="0.2">
      <c r="A817" s="19">
        <v>4</v>
      </c>
      <c r="B817" s="22" t="s">
        <v>1022</v>
      </c>
      <c r="C817" s="19"/>
      <c r="D817" s="19"/>
      <c r="E817" s="19"/>
      <c r="F817" s="19"/>
    </row>
    <row r="818" spans="1:6" ht="38.25" x14ac:dyDescent="0.2">
      <c r="A818" s="19">
        <v>5</v>
      </c>
      <c r="B818" s="22" t="s">
        <v>1023</v>
      </c>
      <c r="C818" s="19"/>
      <c r="D818" s="19"/>
      <c r="E818" s="19"/>
      <c r="F818" s="19"/>
    </row>
    <row r="819" spans="1:6" x14ac:dyDescent="0.2">
      <c r="A819" s="19">
        <v>6</v>
      </c>
      <c r="B819" s="22" t="s">
        <v>1024</v>
      </c>
      <c r="C819" s="19"/>
      <c r="D819" s="19"/>
      <c r="E819" s="19"/>
      <c r="F819" s="19"/>
    </row>
    <row r="820" spans="1:6" x14ac:dyDescent="0.2">
      <c r="A820" s="19"/>
      <c r="B820" s="19"/>
      <c r="C820" s="19"/>
      <c r="D820" s="19"/>
      <c r="E820" s="19"/>
      <c r="F820" s="19"/>
    </row>
    <row r="821" spans="1:6" x14ac:dyDescent="0.2">
      <c r="A821" s="17" t="s">
        <v>297</v>
      </c>
      <c r="B821" s="18"/>
      <c r="C821" s="19"/>
      <c r="D821" s="19"/>
      <c r="E821" s="19"/>
      <c r="F821" s="19"/>
    </row>
    <row r="822" spans="1:6" x14ac:dyDescent="0.2">
      <c r="A822" s="19">
        <v>1</v>
      </c>
      <c r="B822" s="22" t="s">
        <v>1025</v>
      </c>
      <c r="C822" s="19"/>
      <c r="D822" s="19"/>
      <c r="E822" s="19"/>
      <c r="F822" s="19"/>
    </row>
    <row r="823" spans="1:6" x14ac:dyDescent="0.2">
      <c r="A823" s="19">
        <v>2</v>
      </c>
      <c r="B823" s="22" t="s">
        <v>1026</v>
      </c>
      <c r="C823" s="19"/>
      <c r="D823" s="19"/>
      <c r="E823" s="19"/>
      <c r="F823" s="19"/>
    </row>
    <row r="824" spans="1:6" ht="25.5" x14ac:dyDescent="0.2">
      <c r="A824" s="19">
        <v>3</v>
      </c>
      <c r="B824" s="22" t="s">
        <v>1027</v>
      </c>
      <c r="C824" s="19"/>
      <c r="D824" s="19"/>
      <c r="E824" s="19"/>
      <c r="F824" s="19"/>
    </row>
    <row r="825" spans="1:6" ht="25.5" x14ac:dyDescent="0.2">
      <c r="A825" s="19">
        <v>4</v>
      </c>
      <c r="B825" s="22" t="s">
        <v>1028</v>
      </c>
      <c r="C825" s="19"/>
      <c r="D825" s="19"/>
      <c r="E825" s="19"/>
      <c r="F825" s="19"/>
    </row>
    <row r="826" spans="1:6" x14ac:dyDescent="0.2">
      <c r="A826" s="19">
        <v>5</v>
      </c>
      <c r="B826" s="22" t="s">
        <v>1029</v>
      </c>
      <c r="C826" s="19"/>
      <c r="D826" s="19"/>
      <c r="E826" s="19"/>
      <c r="F826" s="19"/>
    </row>
    <row r="827" spans="1:6" x14ac:dyDescent="0.2">
      <c r="A827" s="19"/>
      <c r="B827" s="19"/>
      <c r="C827" s="19"/>
      <c r="D827" s="19"/>
      <c r="E827" s="19"/>
      <c r="F827" s="19"/>
    </row>
    <row r="828" spans="1:6" x14ac:dyDescent="0.2">
      <c r="A828" s="17" t="s">
        <v>299</v>
      </c>
      <c r="B828" s="18"/>
      <c r="C828" s="19"/>
      <c r="D828" s="19"/>
      <c r="E828" s="19"/>
      <c r="F828" s="19"/>
    </row>
    <row r="829" spans="1:6" x14ac:dyDescent="0.2">
      <c r="A829" s="19">
        <v>1</v>
      </c>
      <c r="B829" s="22" t="s">
        <v>1030</v>
      </c>
      <c r="C829" s="19"/>
      <c r="D829" s="19"/>
      <c r="E829" s="19"/>
      <c r="F829" s="19"/>
    </row>
    <row r="830" spans="1:6" ht="25.5" x14ac:dyDescent="0.2">
      <c r="A830" s="19">
        <v>2</v>
      </c>
      <c r="B830" s="22" t="s">
        <v>1031</v>
      </c>
      <c r="C830" s="19"/>
      <c r="D830" s="19"/>
      <c r="E830" s="19"/>
      <c r="F830" s="19"/>
    </row>
    <row r="831" spans="1:6" ht="25.5" x14ac:dyDescent="0.2">
      <c r="A831" s="19">
        <v>3</v>
      </c>
      <c r="B831" s="22" t="s">
        <v>1032</v>
      </c>
      <c r="C831" s="19"/>
      <c r="D831" s="19"/>
      <c r="E831" s="19"/>
      <c r="F831" s="19"/>
    </row>
    <row r="832" spans="1:6" ht="25.5" x14ac:dyDescent="0.2">
      <c r="A832" s="19">
        <v>4</v>
      </c>
      <c r="B832" s="22" t="s">
        <v>1033</v>
      </c>
      <c r="C832" s="19"/>
      <c r="D832" s="19"/>
      <c r="E832" s="19"/>
      <c r="F832" s="19"/>
    </row>
    <row r="833" spans="1:6" ht="25.5" x14ac:dyDescent="0.2">
      <c r="A833" s="19">
        <v>5</v>
      </c>
      <c r="B833" s="22" t="s">
        <v>1034</v>
      </c>
      <c r="C833" s="19"/>
      <c r="D833" s="19"/>
      <c r="E833" s="19"/>
      <c r="F833" s="19"/>
    </row>
    <row r="834" spans="1:6" ht="25.5" x14ac:dyDescent="0.2">
      <c r="A834" s="19">
        <v>6</v>
      </c>
      <c r="B834" s="22" t="s">
        <v>1035</v>
      </c>
      <c r="C834" s="19"/>
      <c r="D834" s="19"/>
      <c r="E834" s="19"/>
      <c r="F834" s="19"/>
    </row>
    <row r="835" spans="1:6" x14ac:dyDescent="0.2">
      <c r="A835" s="19"/>
      <c r="B835" s="19"/>
      <c r="C835" s="19"/>
      <c r="D835" s="19"/>
      <c r="E835" s="19"/>
      <c r="F835" s="19"/>
    </row>
    <row r="836" spans="1:6" x14ac:dyDescent="0.2">
      <c r="A836" s="17" t="s">
        <v>301</v>
      </c>
      <c r="B836" s="18"/>
      <c r="C836" s="19"/>
      <c r="D836" s="19"/>
      <c r="E836" s="19"/>
      <c r="F836" s="19"/>
    </row>
    <row r="837" spans="1:6" x14ac:dyDescent="0.2">
      <c r="A837" s="19">
        <v>1</v>
      </c>
      <c r="B837" s="22" t="s">
        <v>1036</v>
      </c>
      <c r="C837" s="19"/>
      <c r="D837" s="19"/>
      <c r="E837" s="19"/>
      <c r="F837" s="19"/>
    </row>
    <row r="838" spans="1:6" ht="25.5" x14ac:dyDescent="0.2">
      <c r="A838" s="19">
        <v>2</v>
      </c>
      <c r="B838" s="22" t="s">
        <v>1031</v>
      </c>
      <c r="C838" s="19"/>
      <c r="D838" s="19"/>
      <c r="E838" s="19"/>
      <c r="F838" s="19"/>
    </row>
    <row r="839" spans="1:6" ht="25.5" x14ac:dyDescent="0.2">
      <c r="A839" s="19">
        <v>3</v>
      </c>
      <c r="B839" s="22" t="s">
        <v>1032</v>
      </c>
      <c r="C839" s="19"/>
      <c r="D839" s="19"/>
      <c r="E839" s="19"/>
      <c r="F839" s="19"/>
    </row>
    <row r="840" spans="1:6" ht="25.5" x14ac:dyDescent="0.2">
      <c r="A840" s="19">
        <v>4</v>
      </c>
      <c r="B840" s="22" t="s">
        <v>1033</v>
      </c>
      <c r="C840" s="19"/>
      <c r="D840" s="19"/>
      <c r="E840" s="19"/>
      <c r="F840" s="19"/>
    </row>
    <row r="841" spans="1:6" ht="25.5" x14ac:dyDescent="0.2">
      <c r="A841" s="19">
        <v>5</v>
      </c>
      <c r="B841" s="22" t="s">
        <v>1034</v>
      </c>
      <c r="C841" s="19"/>
      <c r="D841" s="19"/>
      <c r="E841" s="19"/>
      <c r="F841" s="19"/>
    </row>
    <row r="842" spans="1:6" ht="25.5" x14ac:dyDescent="0.2">
      <c r="A842" s="19">
        <v>6</v>
      </c>
      <c r="B842" s="22" t="s">
        <v>1035</v>
      </c>
      <c r="C842" s="19"/>
      <c r="D842" s="19"/>
      <c r="E842" s="19"/>
      <c r="F842" s="19"/>
    </row>
    <row r="843" spans="1:6" x14ac:dyDescent="0.2">
      <c r="A843" s="19"/>
      <c r="B843" s="19"/>
      <c r="C843" s="19"/>
      <c r="D843" s="19"/>
      <c r="E843" s="19"/>
      <c r="F843" s="19"/>
    </row>
    <row r="844" spans="1:6" x14ac:dyDescent="0.2">
      <c r="A844" s="17" t="s">
        <v>303</v>
      </c>
      <c r="B844" s="18"/>
      <c r="C844" s="19"/>
      <c r="D844" s="19"/>
      <c r="E844" s="19"/>
      <c r="F844" s="19"/>
    </row>
    <row r="845" spans="1:6" x14ac:dyDescent="0.2">
      <c r="A845" s="19">
        <v>1</v>
      </c>
      <c r="B845" s="22" t="s">
        <v>1037</v>
      </c>
      <c r="C845" s="19"/>
      <c r="D845" s="19"/>
      <c r="E845" s="19"/>
      <c r="F845" s="19"/>
    </row>
    <row r="846" spans="1:6" ht="25.5" x14ac:dyDescent="0.2">
      <c r="A846" s="19">
        <v>2</v>
      </c>
      <c r="B846" s="22" t="s">
        <v>1031</v>
      </c>
      <c r="C846" s="19"/>
      <c r="D846" s="19"/>
      <c r="E846" s="19"/>
      <c r="F846" s="19"/>
    </row>
    <row r="847" spans="1:6" ht="25.5" x14ac:dyDescent="0.2">
      <c r="A847" s="19">
        <v>3</v>
      </c>
      <c r="B847" s="22" t="s">
        <v>1032</v>
      </c>
      <c r="C847" s="19"/>
      <c r="D847" s="19"/>
      <c r="E847" s="19"/>
      <c r="F847" s="19"/>
    </row>
    <row r="848" spans="1:6" ht="25.5" x14ac:dyDescent="0.2">
      <c r="A848" s="19">
        <v>4</v>
      </c>
      <c r="B848" s="22" t="s">
        <v>1033</v>
      </c>
      <c r="C848" s="19"/>
      <c r="D848" s="19"/>
      <c r="E848" s="19"/>
      <c r="F848" s="19"/>
    </row>
    <row r="849" spans="1:6" ht="25.5" x14ac:dyDescent="0.2">
      <c r="A849" s="19">
        <v>5</v>
      </c>
      <c r="B849" s="22" t="s">
        <v>1034</v>
      </c>
      <c r="C849" s="19"/>
      <c r="D849" s="19"/>
      <c r="E849" s="19"/>
      <c r="F849" s="19"/>
    </row>
    <row r="850" spans="1:6" ht="25.5" x14ac:dyDescent="0.2">
      <c r="A850" s="19">
        <v>6</v>
      </c>
      <c r="B850" s="22" t="s">
        <v>1035</v>
      </c>
      <c r="C850" s="19"/>
      <c r="D850" s="19"/>
      <c r="E850" s="19"/>
      <c r="F850" s="19"/>
    </row>
    <row r="851" spans="1:6" x14ac:dyDescent="0.2">
      <c r="A851" s="19"/>
      <c r="B851" s="19"/>
      <c r="C851" s="19"/>
      <c r="D851" s="19"/>
      <c r="E851" s="19"/>
      <c r="F851" s="19"/>
    </row>
    <row r="852" spans="1:6" x14ac:dyDescent="0.2">
      <c r="A852" s="17" t="s">
        <v>280</v>
      </c>
      <c r="B852" s="18"/>
      <c r="C852" s="19"/>
      <c r="D852" s="19"/>
      <c r="E852" s="19"/>
      <c r="F852" s="19"/>
    </row>
    <row r="853" spans="1:6" x14ac:dyDescent="0.2">
      <c r="A853" s="19">
        <v>1</v>
      </c>
      <c r="B853" s="22" t="s">
        <v>1038</v>
      </c>
      <c r="C853" s="19"/>
      <c r="D853" s="19"/>
      <c r="E853" s="19"/>
      <c r="F853" s="19"/>
    </row>
    <row r="854" spans="1:6" x14ac:dyDescent="0.2">
      <c r="A854" s="19">
        <v>2</v>
      </c>
      <c r="B854" s="22" t="s">
        <v>1039</v>
      </c>
      <c r="C854" s="19"/>
      <c r="D854" s="19"/>
      <c r="E854" s="19"/>
      <c r="F854" s="19"/>
    </row>
    <row r="855" spans="1:6" ht="25.5" x14ac:dyDescent="0.2">
      <c r="A855" s="19">
        <v>3</v>
      </c>
      <c r="B855" s="22" t="s">
        <v>1040</v>
      </c>
      <c r="C855" s="19"/>
      <c r="D855" s="19"/>
      <c r="E855" s="19"/>
      <c r="F855" s="19"/>
    </row>
    <row r="856" spans="1:6" ht="25.5" x14ac:dyDescent="0.2">
      <c r="A856" s="19">
        <v>4</v>
      </c>
      <c r="B856" s="22" t="s">
        <v>1041</v>
      </c>
      <c r="C856" s="19"/>
      <c r="D856" s="19"/>
      <c r="E856" s="19"/>
      <c r="F856" s="19"/>
    </row>
    <row r="857" spans="1:6" x14ac:dyDescent="0.2">
      <c r="A857" s="19"/>
      <c r="B857" s="19"/>
      <c r="C857" s="19"/>
      <c r="D857" s="19"/>
      <c r="E857" s="19"/>
      <c r="F857" s="19"/>
    </row>
    <row r="858" spans="1:6" x14ac:dyDescent="0.2">
      <c r="A858" s="17" t="s">
        <v>282</v>
      </c>
      <c r="B858" s="18"/>
      <c r="C858" s="19"/>
      <c r="D858" s="19"/>
      <c r="E858" s="19"/>
      <c r="F858" s="19"/>
    </row>
    <row r="859" spans="1:6" x14ac:dyDescent="0.2">
      <c r="A859" s="19">
        <v>1</v>
      </c>
      <c r="B859" s="22" t="s">
        <v>1042</v>
      </c>
      <c r="C859" s="19"/>
      <c r="D859" s="19"/>
      <c r="E859" s="19"/>
      <c r="F859" s="19"/>
    </row>
    <row r="860" spans="1:6" ht="25.5" x14ac:dyDescent="0.2">
      <c r="A860" s="19">
        <v>2</v>
      </c>
      <c r="B860" s="22" t="s">
        <v>1043</v>
      </c>
      <c r="C860" s="19"/>
      <c r="D860" s="19"/>
      <c r="E860" s="19"/>
      <c r="F860" s="19"/>
    </row>
    <row r="861" spans="1:6" ht="25.5" x14ac:dyDescent="0.2">
      <c r="A861" s="19">
        <v>3</v>
      </c>
      <c r="B861" s="22" t="s">
        <v>1044</v>
      </c>
      <c r="C861" s="19"/>
      <c r="D861" s="19"/>
      <c r="E861" s="19"/>
      <c r="F861" s="19"/>
    </row>
    <row r="862" spans="1:6" x14ac:dyDescent="0.2">
      <c r="A862" s="19">
        <v>4</v>
      </c>
      <c r="B862" s="22" t="s">
        <v>1045</v>
      </c>
      <c r="C862" s="19"/>
      <c r="D862" s="19"/>
      <c r="E862" s="19"/>
      <c r="F862" s="19"/>
    </row>
    <row r="863" spans="1:6" x14ac:dyDescent="0.2">
      <c r="A863" s="19"/>
      <c r="B863" s="19"/>
      <c r="C863" s="19"/>
      <c r="D863" s="19"/>
      <c r="E863" s="19"/>
      <c r="F863" s="19"/>
    </row>
    <row r="864" spans="1:6" x14ac:dyDescent="0.2">
      <c r="A864" s="17" t="s">
        <v>284</v>
      </c>
      <c r="B864" s="18"/>
      <c r="C864" s="19"/>
      <c r="D864" s="19"/>
      <c r="E864" s="19"/>
      <c r="F864" s="19"/>
    </row>
    <row r="865" spans="1:6" x14ac:dyDescent="0.2">
      <c r="A865" s="19">
        <v>1</v>
      </c>
      <c r="B865" s="22" t="s">
        <v>1046</v>
      </c>
      <c r="C865" s="19"/>
      <c r="D865" s="19"/>
      <c r="E865" s="19"/>
      <c r="F865" s="19"/>
    </row>
    <row r="866" spans="1:6" x14ac:dyDescent="0.2">
      <c r="A866" s="19">
        <v>2</v>
      </c>
      <c r="B866" s="22" t="s">
        <v>1047</v>
      </c>
      <c r="C866" s="19"/>
      <c r="D866" s="19"/>
      <c r="E866" s="19"/>
      <c r="F866" s="19"/>
    </row>
    <row r="867" spans="1:6" x14ac:dyDescent="0.2">
      <c r="A867" s="19">
        <v>3</v>
      </c>
      <c r="B867" s="22" t="s">
        <v>1048</v>
      </c>
      <c r="C867" s="19"/>
      <c r="D867" s="19"/>
      <c r="E867" s="19"/>
      <c r="F867" s="19"/>
    </row>
    <row r="868" spans="1:6" ht="25.5" x14ac:dyDescent="0.2">
      <c r="A868" s="19">
        <v>4</v>
      </c>
      <c r="B868" s="22" t="s">
        <v>1049</v>
      </c>
      <c r="C868" s="19"/>
      <c r="D868" s="19"/>
      <c r="E868" s="19"/>
      <c r="F868" s="19"/>
    </row>
    <row r="869" spans="1:6" x14ac:dyDescent="0.2">
      <c r="A869" s="19">
        <v>5</v>
      </c>
      <c r="B869" s="22" t="s">
        <v>1050</v>
      </c>
      <c r="C869" s="19"/>
      <c r="D869" s="19"/>
      <c r="E869" s="19"/>
      <c r="F869" s="19"/>
    </row>
    <row r="870" spans="1:6" x14ac:dyDescent="0.2">
      <c r="A870" s="19"/>
      <c r="B870" s="19"/>
      <c r="C870" s="19"/>
      <c r="D870" s="19"/>
      <c r="E870" s="19"/>
      <c r="F870" s="19"/>
    </row>
    <row r="871" spans="1:6" x14ac:dyDescent="0.2">
      <c r="A871" s="17" t="s">
        <v>286</v>
      </c>
      <c r="B871" s="18"/>
      <c r="C871" s="19"/>
      <c r="D871" s="19"/>
      <c r="E871" s="19"/>
      <c r="F871" s="19"/>
    </row>
    <row r="872" spans="1:6" x14ac:dyDescent="0.2">
      <c r="A872" s="19">
        <v>1</v>
      </c>
      <c r="B872" s="22" t="s">
        <v>1051</v>
      </c>
      <c r="C872" s="19"/>
      <c r="D872" s="19"/>
      <c r="E872" s="19"/>
      <c r="F872" s="19"/>
    </row>
    <row r="873" spans="1:6" ht="25.5" x14ac:dyDescent="0.2">
      <c r="A873" s="19">
        <v>2</v>
      </c>
      <c r="B873" s="22" t="s">
        <v>1052</v>
      </c>
      <c r="C873" s="19"/>
      <c r="D873" s="19"/>
      <c r="E873" s="19"/>
      <c r="F873" s="19"/>
    </row>
    <row r="874" spans="1:6" ht="25.5" x14ac:dyDescent="0.2">
      <c r="A874" s="19">
        <v>3</v>
      </c>
      <c r="B874" s="22" t="s">
        <v>1053</v>
      </c>
      <c r="C874" s="19"/>
      <c r="D874" s="19"/>
      <c r="E874" s="19"/>
      <c r="F874" s="19"/>
    </row>
    <row r="875" spans="1:6" ht="25.5" x14ac:dyDescent="0.2">
      <c r="A875" s="19">
        <v>4</v>
      </c>
      <c r="B875" s="22" t="s">
        <v>1054</v>
      </c>
      <c r="C875" s="19"/>
      <c r="D875" s="19"/>
      <c r="E875" s="19"/>
      <c r="F875" s="19"/>
    </row>
    <row r="876" spans="1:6" ht="25.5" x14ac:dyDescent="0.2">
      <c r="A876" s="19">
        <v>5</v>
      </c>
      <c r="B876" s="22" t="s">
        <v>1055</v>
      </c>
      <c r="C876" s="19"/>
      <c r="D876" s="19"/>
      <c r="E876" s="19"/>
      <c r="F876" s="19"/>
    </row>
    <row r="877" spans="1:6" ht="25.5" x14ac:dyDescent="0.2">
      <c r="A877" s="19">
        <v>6</v>
      </c>
      <c r="B877" s="22" t="s">
        <v>1056</v>
      </c>
      <c r="C877" s="19"/>
      <c r="D877" s="19"/>
      <c r="E877" s="19"/>
      <c r="F877" s="19"/>
    </row>
    <row r="878" spans="1:6" x14ac:dyDescent="0.2">
      <c r="A878" s="19"/>
      <c r="B878" s="19"/>
      <c r="C878" s="19"/>
      <c r="D878" s="19"/>
      <c r="E878" s="19"/>
      <c r="F878" s="19"/>
    </row>
    <row r="879" spans="1:6" x14ac:dyDescent="0.2">
      <c r="A879" s="17" t="s">
        <v>288</v>
      </c>
      <c r="B879" s="18"/>
      <c r="C879" s="19"/>
      <c r="D879" s="19"/>
      <c r="E879" s="19"/>
      <c r="F879" s="19"/>
    </row>
    <row r="880" spans="1:6" x14ac:dyDescent="0.2">
      <c r="A880" s="19">
        <v>1</v>
      </c>
      <c r="B880" s="22" t="s">
        <v>1057</v>
      </c>
      <c r="C880" s="19"/>
      <c r="D880" s="19"/>
      <c r="E880" s="19"/>
      <c r="F880" s="19"/>
    </row>
    <row r="881" spans="1:6" ht="25.5" x14ac:dyDescent="0.2">
      <c r="A881" s="19">
        <v>2</v>
      </c>
      <c r="B881" s="22" t="s">
        <v>1052</v>
      </c>
      <c r="C881" s="19"/>
      <c r="D881" s="19"/>
      <c r="E881" s="19"/>
      <c r="F881" s="19"/>
    </row>
    <row r="882" spans="1:6" ht="25.5" x14ac:dyDescent="0.2">
      <c r="A882" s="19">
        <v>3</v>
      </c>
      <c r="B882" s="22" t="s">
        <v>1053</v>
      </c>
      <c r="C882" s="19"/>
      <c r="D882" s="19"/>
      <c r="E882" s="19"/>
      <c r="F882" s="19"/>
    </row>
    <row r="883" spans="1:6" ht="25.5" x14ac:dyDescent="0.2">
      <c r="A883" s="19">
        <v>4</v>
      </c>
      <c r="B883" s="22" t="s">
        <v>1054</v>
      </c>
      <c r="C883" s="19"/>
      <c r="D883" s="19"/>
      <c r="E883" s="19"/>
      <c r="F883" s="19"/>
    </row>
    <row r="884" spans="1:6" ht="25.5" x14ac:dyDescent="0.2">
      <c r="A884" s="19">
        <v>5</v>
      </c>
      <c r="B884" s="22" t="s">
        <v>1055</v>
      </c>
      <c r="C884" s="19"/>
      <c r="D884" s="19"/>
      <c r="E884" s="19"/>
      <c r="F884" s="19"/>
    </row>
    <row r="885" spans="1:6" ht="25.5" x14ac:dyDescent="0.2">
      <c r="A885" s="19">
        <v>6</v>
      </c>
      <c r="B885" s="22" t="s">
        <v>1056</v>
      </c>
      <c r="C885" s="19"/>
      <c r="D885" s="19"/>
      <c r="E885" s="19"/>
      <c r="F885" s="19"/>
    </row>
    <row r="886" spans="1:6" x14ac:dyDescent="0.2">
      <c r="A886" s="19"/>
      <c r="B886" s="19"/>
      <c r="C886" s="19"/>
      <c r="D886" s="19"/>
      <c r="E886" s="19"/>
      <c r="F886" s="19"/>
    </row>
    <row r="887" spans="1:6" x14ac:dyDescent="0.2">
      <c r="A887" s="17" t="s">
        <v>290</v>
      </c>
      <c r="B887" s="18"/>
      <c r="C887" s="19"/>
      <c r="D887" s="19"/>
      <c r="E887" s="19"/>
      <c r="F887" s="19"/>
    </row>
    <row r="888" spans="1:6" x14ac:dyDescent="0.2">
      <c r="A888" s="19">
        <v>1</v>
      </c>
      <c r="B888" s="22" t="s">
        <v>1058</v>
      </c>
      <c r="C888" s="19"/>
      <c r="D888" s="19"/>
      <c r="E888" s="19"/>
      <c r="F888" s="19"/>
    </row>
    <row r="889" spans="1:6" x14ac:dyDescent="0.2">
      <c r="A889" s="19">
        <v>2</v>
      </c>
      <c r="B889" s="22" t="s">
        <v>1059</v>
      </c>
      <c r="C889" s="19"/>
      <c r="D889" s="19"/>
      <c r="E889" s="19"/>
      <c r="F889" s="19"/>
    </row>
    <row r="890" spans="1:6" x14ac:dyDescent="0.2">
      <c r="A890" s="19">
        <v>3</v>
      </c>
      <c r="B890" s="22" t="s">
        <v>1060</v>
      </c>
      <c r="C890" s="19"/>
      <c r="D890" s="19"/>
      <c r="E890" s="19"/>
      <c r="F890" s="19"/>
    </row>
    <row r="891" spans="1:6" x14ac:dyDescent="0.2">
      <c r="A891" s="19">
        <v>4</v>
      </c>
      <c r="B891" s="22" t="s">
        <v>1061</v>
      </c>
      <c r="C891" s="19"/>
      <c r="D891" s="19"/>
      <c r="E891" s="19"/>
      <c r="F891" s="19"/>
    </row>
    <row r="892" spans="1:6" ht="28.5" x14ac:dyDescent="0.2">
      <c r="A892" s="19">
        <v>5</v>
      </c>
      <c r="B892" s="23" t="s">
        <v>1062</v>
      </c>
      <c r="C892" s="19"/>
      <c r="D892" s="19"/>
      <c r="E892" s="19"/>
      <c r="F892" s="19"/>
    </row>
    <row r="893" spans="1:6" ht="25.5" x14ac:dyDescent="0.2">
      <c r="A893" s="19">
        <v>6</v>
      </c>
      <c r="B893" s="22" t="s">
        <v>1063</v>
      </c>
      <c r="C893" s="19"/>
      <c r="D893" s="19"/>
      <c r="E893" s="19"/>
      <c r="F893" s="19"/>
    </row>
    <row r="894" spans="1:6" ht="25.5" x14ac:dyDescent="0.2">
      <c r="A894" s="19">
        <v>7</v>
      </c>
      <c r="B894" s="22" t="s">
        <v>1064</v>
      </c>
      <c r="C894" s="19"/>
      <c r="D894" s="19"/>
      <c r="E894" s="19"/>
      <c r="F894" s="19"/>
    </row>
    <row r="895" spans="1:6" x14ac:dyDescent="0.2">
      <c r="A895" s="19"/>
      <c r="B895" s="19"/>
      <c r="C895" s="19"/>
      <c r="D895" s="19"/>
      <c r="E895" s="19"/>
      <c r="F895" s="19"/>
    </row>
    <row r="896" spans="1:6" x14ac:dyDescent="0.2">
      <c r="A896" s="17" t="s">
        <v>354</v>
      </c>
      <c r="B896" s="18"/>
      <c r="C896" s="19"/>
      <c r="D896" s="19"/>
      <c r="E896" s="19"/>
      <c r="F896" s="19"/>
    </row>
    <row r="897" spans="1:6" x14ac:dyDescent="0.2">
      <c r="A897" s="19">
        <v>1</v>
      </c>
      <c r="B897" s="22" t="s">
        <v>1065</v>
      </c>
      <c r="C897" s="19"/>
      <c r="D897" s="19"/>
      <c r="E897" s="19"/>
      <c r="F897" s="19"/>
    </row>
    <row r="898" spans="1:6" x14ac:dyDescent="0.2">
      <c r="A898" s="19">
        <v>2</v>
      </c>
      <c r="B898" s="22" t="s">
        <v>1066</v>
      </c>
      <c r="C898" s="19"/>
      <c r="D898" s="19"/>
      <c r="E898" s="19"/>
      <c r="F898" s="19"/>
    </row>
    <row r="899" spans="1:6" ht="25.5" x14ac:dyDescent="0.2">
      <c r="A899" s="19">
        <v>3</v>
      </c>
      <c r="B899" s="22" t="s">
        <v>1067</v>
      </c>
      <c r="C899" s="19"/>
      <c r="D899" s="19"/>
      <c r="E899" s="19"/>
      <c r="F899" s="19"/>
    </row>
    <row r="900" spans="1:6" x14ac:dyDescent="0.2">
      <c r="A900" s="19">
        <v>4</v>
      </c>
      <c r="B900" s="22" t="s">
        <v>1068</v>
      </c>
      <c r="C900" s="19"/>
      <c r="D900" s="19"/>
      <c r="E900" s="19"/>
      <c r="F900" s="19"/>
    </row>
    <row r="901" spans="1:6" x14ac:dyDescent="0.2">
      <c r="A901" s="19"/>
      <c r="B901" s="19"/>
      <c r="C901" s="19"/>
      <c r="D901" s="19"/>
      <c r="E901" s="19"/>
      <c r="F901" s="19"/>
    </row>
    <row r="902" spans="1:6" x14ac:dyDescent="0.2">
      <c r="A902" s="17" t="s">
        <v>356</v>
      </c>
      <c r="B902" s="18"/>
      <c r="C902" s="19"/>
      <c r="D902" s="19"/>
      <c r="E902" s="19"/>
      <c r="F902" s="19"/>
    </row>
    <row r="903" spans="1:6" x14ac:dyDescent="0.2">
      <c r="A903" s="19">
        <v>1</v>
      </c>
      <c r="B903" s="22" t="s">
        <v>1069</v>
      </c>
      <c r="C903" s="19"/>
      <c r="D903" s="19"/>
      <c r="E903" s="19"/>
      <c r="F903" s="19"/>
    </row>
    <row r="904" spans="1:6" x14ac:dyDescent="0.2">
      <c r="A904" s="19">
        <v>2</v>
      </c>
      <c r="B904" s="22" t="s">
        <v>1070</v>
      </c>
      <c r="C904" s="19"/>
      <c r="D904" s="19"/>
      <c r="E904" s="19"/>
      <c r="F904" s="19"/>
    </row>
    <row r="905" spans="1:6" ht="14.25" x14ac:dyDescent="0.2">
      <c r="A905" s="19">
        <v>3</v>
      </c>
      <c r="B905" s="23" t="s">
        <v>1071</v>
      </c>
      <c r="C905" s="19"/>
      <c r="D905" s="19"/>
      <c r="E905" s="19"/>
      <c r="F905" s="19"/>
    </row>
    <row r="906" spans="1:6" ht="25.5" x14ac:dyDescent="0.2">
      <c r="A906" s="19">
        <v>4</v>
      </c>
      <c r="B906" s="22" t="s">
        <v>1072</v>
      </c>
      <c r="C906" s="19"/>
      <c r="D906" s="19"/>
      <c r="E906" s="19"/>
      <c r="F906" s="19"/>
    </row>
    <row r="907" spans="1:6" x14ac:dyDescent="0.2">
      <c r="A907" s="19"/>
      <c r="B907" s="19"/>
      <c r="C907" s="19"/>
      <c r="D907" s="19"/>
      <c r="E907" s="19"/>
      <c r="F907" s="19"/>
    </row>
    <row r="908" spans="1:6" x14ac:dyDescent="0.2">
      <c r="A908" s="17" t="s">
        <v>358</v>
      </c>
      <c r="B908" s="18"/>
      <c r="C908" s="19"/>
      <c r="D908" s="19"/>
      <c r="E908" s="19"/>
      <c r="F908" s="19"/>
    </row>
    <row r="909" spans="1:6" x14ac:dyDescent="0.2">
      <c r="A909" s="19">
        <v>1</v>
      </c>
      <c r="B909" s="22" t="s">
        <v>1073</v>
      </c>
      <c r="C909" s="19"/>
      <c r="D909" s="19"/>
      <c r="E909" s="19"/>
      <c r="F909" s="19"/>
    </row>
    <row r="910" spans="1:6" x14ac:dyDescent="0.2">
      <c r="A910" s="19">
        <v>2</v>
      </c>
      <c r="B910" s="22" t="s">
        <v>1074</v>
      </c>
      <c r="C910" s="19"/>
      <c r="D910" s="19"/>
      <c r="E910" s="19"/>
      <c r="F910" s="19"/>
    </row>
    <row r="911" spans="1:6" ht="25.5" x14ac:dyDescent="0.2">
      <c r="A911" s="19">
        <v>3</v>
      </c>
      <c r="B911" s="22" t="s">
        <v>1075</v>
      </c>
      <c r="C911" s="19"/>
      <c r="D911" s="19"/>
      <c r="E911" s="19"/>
      <c r="F911" s="19"/>
    </row>
    <row r="912" spans="1:6" x14ac:dyDescent="0.2">
      <c r="A912" s="19">
        <v>4</v>
      </c>
      <c r="B912" s="22" t="s">
        <v>1076</v>
      </c>
      <c r="C912" s="19"/>
      <c r="D912" s="19"/>
      <c r="E912" s="19"/>
      <c r="F912" s="19"/>
    </row>
    <row r="913" spans="1:6" x14ac:dyDescent="0.2">
      <c r="A913" s="19"/>
      <c r="B913" s="19"/>
      <c r="C913" s="19"/>
      <c r="D913" s="19"/>
      <c r="E913" s="19"/>
      <c r="F913" s="19"/>
    </row>
    <row r="914" spans="1:6" x14ac:dyDescent="0.2">
      <c r="A914" s="17" t="s">
        <v>360</v>
      </c>
      <c r="B914" s="18"/>
      <c r="C914" s="19"/>
      <c r="D914" s="19"/>
      <c r="E914" s="19"/>
      <c r="F914" s="19"/>
    </row>
    <row r="915" spans="1:6" x14ac:dyDescent="0.2">
      <c r="A915" s="19">
        <v>1</v>
      </c>
      <c r="B915" s="22" t="s">
        <v>1077</v>
      </c>
      <c r="C915" s="19"/>
      <c r="D915" s="19"/>
      <c r="E915" s="19"/>
      <c r="F915" s="19"/>
    </row>
    <row r="916" spans="1:6" x14ac:dyDescent="0.2">
      <c r="A916" s="19">
        <v>2</v>
      </c>
      <c r="B916" s="22" t="s">
        <v>1078</v>
      </c>
      <c r="C916" s="19"/>
      <c r="D916" s="19"/>
      <c r="E916" s="19"/>
      <c r="F916" s="19"/>
    </row>
    <row r="917" spans="1:6" x14ac:dyDescent="0.2">
      <c r="A917" s="19">
        <v>3</v>
      </c>
      <c r="B917" s="22" t="s">
        <v>1079</v>
      </c>
      <c r="C917" s="19"/>
      <c r="D917" s="19"/>
      <c r="E917" s="19"/>
      <c r="F917" s="19"/>
    </row>
    <row r="918" spans="1:6" x14ac:dyDescent="0.2">
      <c r="A918" s="19">
        <v>4</v>
      </c>
      <c r="B918" s="22" t="s">
        <v>1080</v>
      </c>
      <c r="C918" s="19"/>
      <c r="D918" s="19"/>
      <c r="E918" s="19"/>
      <c r="F918" s="19"/>
    </row>
    <row r="919" spans="1:6" x14ac:dyDescent="0.2">
      <c r="A919" s="19"/>
      <c r="B919" s="19"/>
      <c r="C919" s="19"/>
      <c r="D919" s="19"/>
      <c r="E919" s="19"/>
      <c r="F919" s="19"/>
    </row>
    <row r="920" spans="1:6" x14ac:dyDescent="0.2">
      <c r="A920" s="17" t="s">
        <v>364</v>
      </c>
      <c r="B920" s="18"/>
      <c r="C920" s="19"/>
      <c r="D920" s="19"/>
      <c r="E920" s="19"/>
      <c r="F920" s="19"/>
    </row>
    <row r="921" spans="1:6" x14ac:dyDescent="0.2">
      <c r="A921" s="19">
        <v>1</v>
      </c>
      <c r="B921" s="22" t="s">
        <v>1081</v>
      </c>
      <c r="C921" s="19"/>
      <c r="D921" s="19"/>
      <c r="E921" s="19"/>
      <c r="F921" s="19"/>
    </row>
    <row r="922" spans="1:6" x14ac:dyDescent="0.2">
      <c r="A922" s="19">
        <v>2</v>
      </c>
      <c r="B922" s="22" t="s">
        <v>1082</v>
      </c>
      <c r="C922" s="19"/>
      <c r="D922" s="19"/>
      <c r="E922" s="19"/>
      <c r="F922" s="19"/>
    </row>
    <row r="923" spans="1:6" x14ac:dyDescent="0.2">
      <c r="A923" s="19">
        <v>3</v>
      </c>
      <c r="B923" s="22" t="s">
        <v>1083</v>
      </c>
      <c r="C923" s="19"/>
      <c r="D923" s="19"/>
      <c r="E923" s="19"/>
      <c r="F923" s="19"/>
    </row>
    <row r="924" spans="1:6" x14ac:dyDescent="0.2">
      <c r="A924" s="19">
        <v>4</v>
      </c>
      <c r="B924" s="22" t="s">
        <v>1084</v>
      </c>
      <c r="C924" s="19"/>
      <c r="D924" s="19"/>
      <c r="E924" s="19"/>
      <c r="F924" s="19"/>
    </row>
    <row r="925" spans="1:6" x14ac:dyDescent="0.2">
      <c r="A925" s="19"/>
      <c r="B925" s="19"/>
      <c r="C925" s="19"/>
      <c r="D925" s="19"/>
      <c r="E925" s="19"/>
      <c r="F925" s="19"/>
    </row>
    <row r="926" spans="1:6" x14ac:dyDescent="0.2">
      <c r="A926" s="17" t="s">
        <v>366</v>
      </c>
      <c r="B926" s="18"/>
      <c r="C926" s="19"/>
      <c r="D926" s="19"/>
      <c r="E926" s="19"/>
      <c r="F926" s="19"/>
    </row>
    <row r="927" spans="1:6" ht="25.5" x14ac:dyDescent="0.2">
      <c r="A927" s="19">
        <v>1</v>
      </c>
      <c r="B927" s="22" t="s">
        <v>1085</v>
      </c>
      <c r="C927" s="19"/>
      <c r="D927" s="19"/>
      <c r="E927" s="19"/>
      <c r="F927" s="19"/>
    </row>
    <row r="928" spans="1:6" x14ac:dyDescent="0.2">
      <c r="A928" s="19">
        <v>2</v>
      </c>
      <c r="B928" s="22" t="s">
        <v>1086</v>
      </c>
      <c r="C928" s="19"/>
      <c r="D928" s="19"/>
      <c r="E928" s="19"/>
      <c r="F928" s="19"/>
    </row>
    <row r="929" spans="1:6" x14ac:dyDescent="0.2">
      <c r="A929" s="19">
        <v>3</v>
      </c>
      <c r="B929" s="22" t="s">
        <v>1087</v>
      </c>
      <c r="C929" s="19"/>
      <c r="D929" s="19"/>
      <c r="E929" s="19"/>
      <c r="F929" s="19"/>
    </row>
    <row r="930" spans="1:6" ht="25.5" x14ac:dyDescent="0.2">
      <c r="A930" s="19">
        <v>4</v>
      </c>
      <c r="B930" s="22" t="s">
        <v>1088</v>
      </c>
      <c r="C930" s="19"/>
      <c r="D930" s="19"/>
      <c r="E930" s="19"/>
      <c r="F930" s="19"/>
    </row>
    <row r="931" spans="1:6" x14ac:dyDescent="0.2">
      <c r="A931" s="19"/>
      <c r="B931" s="19"/>
      <c r="C931" s="19"/>
      <c r="D931" s="19"/>
      <c r="E931" s="19"/>
      <c r="F931" s="19"/>
    </row>
    <row r="932" spans="1:6" x14ac:dyDescent="0.2">
      <c r="A932" s="17" t="s">
        <v>368</v>
      </c>
      <c r="B932" s="18"/>
      <c r="C932" s="19"/>
      <c r="D932" s="19"/>
      <c r="E932" s="19"/>
      <c r="F932" s="19"/>
    </row>
    <row r="933" spans="1:6" ht="25.5" x14ac:dyDescent="0.2">
      <c r="A933" s="19">
        <v>1</v>
      </c>
      <c r="B933" s="22" t="s">
        <v>1089</v>
      </c>
      <c r="C933" s="19"/>
      <c r="D933" s="19"/>
      <c r="E933" s="19"/>
      <c r="F933" s="19"/>
    </row>
    <row r="934" spans="1:6" x14ac:dyDescent="0.2">
      <c r="A934" s="19">
        <v>2</v>
      </c>
      <c r="B934" s="22" t="s">
        <v>1090</v>
      </c>
      <c r="C934" s="19"/>
      <c r="D934" s="19"/>
      <c r="E934" s="19"/>
      <c r="F934" s="19"/>
    </row>
    <row r="935" spans="1:6" x14ac:dyDescent="0.2">
      <c r="A935" s="19">
        <v>3</v>
      </c>
      <c r="B935" s="22" t="s">
        <v>1091</v>
      </c>
      <c r="C935" s="19"/>
      <c r="D935" s="19"/>
      <c r="E935" s="19"/>
      <c r="F935" s="19"/>
    </row>
    <row r="936" spans="1:6" x14ac:dyDescent="0.2">
      <c r="A936" s="19">
        <v>4</v>
      </c>
      <c r="B936" s="22" t="s">
        <v>1092</v>
      </c>
      <c r="C936" s="19"/>
      <c r="D936" s="19"/>
      <c r="E936" s="19"/>
      <c r="F936" s="19"/>
    </row>
    <row r="937" spans="1:6" x14ac:dyDescent="0.2">
      <c r="A937" s="19">
        <v>5</v>
      </c>
      <c r="B937" s="22" t="s">
        <v>1093</v>
      </c>
      <c r="C937" s="19"/>
      <c r="D937" s="19"/>
      <c r="E937" s="19"/>
      <c r="F937" s="19"/>
    </row>
    <row r="938" spans="1:6" x14ac:dyDescent="0.2">
      <c r="A938" s="19"/>
      <c r="B938" s="19"/>
      <c r="C938" s="19"/>
      <c r="D938" s="19"/>
      <c r="E938" s="19"/>
      <c r="F938" s="19"/>
    </row>
    <row r="939" spans="1:6" x14ac:dyDescent="0.2">
      <c r="A939" s="17" t="s">
        <v>371</v>
      </c>
      <c r="B939" s="18"/>
      <c r="C939" s="19"/>
      <c r="D939" s="19"/>
      <c r="E939" s="19"/>
      <c r="F939" s="19"/>
    </row>
    <row r="940" spans="1:6" ht="25.5" x14ac:dyDescent="0.2">
      <c r="A940" s="19">
        <v>1</v>
      </c>
      <c r="B940" s="22" t="s">
        <v>1094</v>
      </c>
      <c r="C940" s="19"/>
      <c r="D940" s="19"/>
      <c r="E940" s="19"/>
      <c r="F940" s="19"/>
    </row>
    <row r="941" spans="1:6" x14ac:dyDescent="0.2">
      <c r="A941" s="19">
        <v>2</v>
      </c>
      <c r="B941" s="22" t="s">
        <v>1095</v>
      </c>
      <c r="C941" s="19"/>
      <c r="D941" s="19"/>
      <c r="E941" s="19"/>
      <c r="F941" s="19"/>
    </row>
    <row r="942" spans="1:6" x14ac:dyDescent="0.2">
      <c r="A942" s="19">
        <v>3</v>
      </c>
      <c r="B942" s="22" t="s">
        <v>1096</v>
      </c>
      <c r="C942" s="19"/>
      <c r="D942" s="19"/>
      <c r="E942" s="19"/>
      <c r="F942" s="19"/>
    </row>
    <row r="943" spans="1:6" x14ac:dyDescent="0.2">
      <c r="A943" s="19">
        <v>4</v>
      </c>
      <c r="B943" s="22" t="s">
        <v>1097</v>
      </c>
      <c r="C943" s="19"/>
      <c r="D943" s="19"/>
      <c r="E943" s="19"/>
      <c r="F943" s="19"/>
    </row>
    <row r="944" spans="1:6" x14ac:dyDescent="0.2">
      <c r="A944" s="19"/>
      <c r="B944" s="19"/>
      <c r="C944" s="19"/>
      <c r="D944" s="19"/>
      <c r="E944" s="19"/>
      <c r="F944" s="19"/>
    </row>
    <row r="945" spans="1:6" x14ac:dyDescent="0.2">
      <c r="A945" s="17" t="s">
        <v>375</v>
      </c>
      <c r="B945" s="18"/>
      <c r="C945" s="19"/>
      <c r="D945" s="19"/>
      <c r="E945" s="19"/>
      <c r="F945" s="19"/>
    </row>
    <row r="946" spans="1:6" x14ac:dyDescent="0.2">
      <c r="A946" s="19">
        <v>1</v>
      </c>
      <c r="B946" s="22" t="s">
        <v>1098</v>
      </c>
      <c r="C946" s="19"/>
      <c r="D946" s="19"/>
      <c r="E946" s="19"/>
      <c r="F946" s="19"/>
    </row>
    <row r="947" spans="1:6" x14ac:dyDescent="0.2">
      <c r="A947" s="19">
        <v>2</v>
      </c>
      <c r="B947" s="22" t="s">
        <v>1099</v>
      </c>
      <c r="C947" s="19"/>
      <c r="D947" s="19"/>
      <c r="E947" s="19"/>
      <c r="F947" s="19"/>
    </row>
    <row r="948" spans="1:6" ht="25.5" x14ac:dyDescent="0.2">
      <c r="A948" s="19">
        <v>3</v>
      </c>
      <c r="B948" s="22" t="s">
        <v>1100</v>
      </c>
      <c r="C948" s="19"/>
      <c r="D948" s="19"/>
      <c r="E948" s="19"/>
      <c r="F948" s="19"/>
    </row>
    <row r="949" spans="1:6" ht="25.5" x14ac:dyDescent="0.2">
      <c r="A949" s="19">
        <v>4</v>
      </c>
      <c r="B949" s="22" t="s">
        <v>1101</v>
      </c>
      <c r="C949" s="19"/>
      <c r="D949" s="19"/>
      <c r="E949" s="19"/>
      <c r="F949" s="19"/>
    </row>
    <row r="950" spans="1:6" x14ac:dyDescent="0.2">
      <c r="A950" s="19">
        <v>5</v>
      </c>
      <c r="B950" s="22" t="s">
        <v>1102</v>
      </c>
      <c r="C950" s="19"/>
      <c r="D950" s="19"/>
      <c r="E950" s="19"/>
      <c r="F950" s="19"/>
    </row>
    <row r="951" spans="1:6" ht="25.5" x14ac:dyDescent="0.2">
      <c r="A951" s="19">
        <v>6</v>
      </c>
      <c r="B951" s="22" t="s">
        <v>1103</v>
      </c>
      <c r="C951" s="19"/>
      <c r="D951" s="19"/>
      <c r="E951" s="19"/>
      <c r="F951" s="19"/>
    </row>
    <row r="952" spans="1:6" x14ac:dyDescent="0.2">
      <c r="A952" s="19"/>
      <c r="B952" s="19"/>
      <c r="C952" s="19"/>
      <c r="D952" s="19"/>
      <c r="E952" s="19"/>
      <c r="F952" s="19"/>
    </row>
    <row r="953" spans="1:6" x14ac:dyDescent="0.2">
      <c r="A953" s="17" t="s">
        <v>377</v>
      </c>
      <c r="B953" s="18"/>
      <c r="C953" s="19"/>
      <c r="D953" s="19"/>
      <c r="E953" s="19"/>
      <c r="F953" s="19"/>
    </row>
    <row r="954" spans="1:6" x14ac:dyDescent="0.2">
      <c r="A954" s="19">
        <v>1</v>
      </c>
      <c r="B954" s="22" t="s">
        <v>1104</v>
      </c>
      <c r="C954" s="19"/>
      <c r="D954" s="19"/>
      <c r="E954" s="19"/>
      <c r="F954" s="19"/>
    </row>
    <row r="955" spans="1:6" x14ac:dyDescent="0.2">
      <c r="A955" s="19">
        <v>2</v>
      </c>
      <c r="B955" s="22" t="s">
        <v>1099</v>
      </c>
      <c r="C955" s="19"/>
      <c r="D955" s="19"/>
      <c r="E955" s="19"/>
      <c r="F955" s="19"/>
    </row>
    <row r="956" spans="1:6" ht="25.5" x14ac:dyDescent="0.2">
      <c r="A956" s="19">
        <v>3</v>
      </c>
      <c r="B956" s="22" t="s">
        <v>1100</v>
      </c>
      <c r="C956" s="19"/>
      <c r="D956" s="19"/>
      <c r="E956" s="19"/>
      <c r="F956" s="19"/>
    </row>
    <row r="957" spans="1:6" ht="25.5" x14ac:dyDescent="0.2">
      <c r="A957" s="19">
        <v>4</v>
      </c>
      <c r="B957" s="22" t="s">
        <v>1101</v>
      </c>
      <c r="C957" s="19"/>
      <c r="D957" s="19"/>
      <c r="E957" s="19"/>
      <c r="F957" s="19"/>
    </row>
    <row r="958" spans="1:6" x14ac:dyDescent="0.2">
      <c r="A958" s="19">
        <v>5</v>
      </c>
      <c r="B958" s="22" t="s">
        <v>1102</v>
      </c>
      <c r="C958" s="19"/>
      <c r="D958" s="19"/>
      <c r="E958" s="19"/>
      <c r="F958" s="19"/>
    </row>
    <row r="959" spans="1:6" ht="25.5" x14ac:dyDescent="0.2">
      <c r="A959" s="19">
        <v>6</v>
      </c>
      <c r="B959" s="22" t="s">
        <v>1103</v>
      </c>
      <c r="C959" s="19"/>
      <c r="D959" s="19"/>
      <c r="E959" s="19"/>
      <c r="F959" s="19"/>
    </row>
    <row r="960" spans="1:6" x14ac:dyDescent="0.2">
      <c r="A960" s="19"/>
      <c r="B960" s="19"/>
      <c r="C960" s="19"/>
      <c r="D960" s="19"/>
      <c r="E960" s="19"/>
      <c r="F960" s="19"/>
    </row>
    <row r="961" spans="1:6" x14ac:dyDescent="0.2">
      <c r="A961" s="17" t="s">
        <v>379</v>
      </c>
      <c r="B961" s="18"/>
      <c r="C961" s="19"/>
      <c r="D961" s="19"/>
      <c r="E961" s="19"/>
      <c r="F961" s="19"/>
    </row>
    <row r="962" spans="1:6" x14ac:dyDescent="0.2">
      <c r="A962" s="19">
        <v>1</v>
      </c>
      <c r="B962" s="22" t="s">
        <v>1105</v>
      </c>
      <c r="C962" s="19"/>
      <c r="D962" s="19"/>
      <c r="E962" s="19"/>
      <c r="F962" s="19"/>
    </row>
    <row r="963" spans="1:6" x14ac:dyDescent="0.2">
      <c r="A963" s="19">
        <v>2</v>
      </c>
      <c r="B963" s="22" t="s">
        <v>1099</v>
      </c>
      <c r="C963" s="19"/>
      <c r="D963" s="19"/>
      <c r="E963" s="19"/>
      <c r="F963" s="19"/>
    </row>
    <row r="964" spans="1:6" ht="25.5" x14ac:dyDescent="0.2">
      <c r="A964" s="19">
        <v>3</v>
      </c>
      <c r="B964" s="22" t="s">
        <v>1100</v>
      </c>
      <c r="C964" s="19"/>
      <c r="D964" s="19"/>
      <c r="E964" s="19"/>
      <c r="F964" s="19"/>
    </row>
    <row r="965" spans="1:6" ht="25.5" x14ac:dyDescent="0.2">
      <c r="A965" s="19">
        <v>4</v>
      </c>
      <c r="B965" s="22" t="s">
        <v>1101</v>
      </c>
      <c r="C965" s="19"/>
      <c r="D965" s="19"/>
      <c r="E965" s="19"/>
      <c r="F965" s="19"/>
    </row>
    <row r="966" spans="1:6" x14ac:dyDescent="0.2">
      <c r="A966" s="19">
        <v>5</v>
      </c>
      <c r="B966" s="22" t="s">
        <v>1102</v>
      </c>
      <c r="C966" s="19"/>
      <c r="D966" s="19"/>
      <c r="E966" s="19"/>
      <c r="F966" s="19"/>
    </row>
    <row r="967" spans="1:6" ht="25.5" x14ac:dyDescent="0.2">
      <c r="A967" s="19">
        <v>6</v>
      </c>
      <c r="B967" s="22" t="s">
        <v>1103</v>
      </c>
      <c r="C967" s="19"/>
      <c r="D967" s="19"/>
      <c r="E967" s="19"/>
      <c r="F967" s="19"/>
    </row>
    <row r="968" spans="1:6" x14ac:dyDescent="0.2">
      <c r="A968" s="19"/>
      <c r="B968" s="19"/>
      <c r="C968" s="19"/>
      <c r="D968" s="19"/>
      <c r="E968" s="19"/>
      <c r="F968" s="19"/>
    </row>
    <row r="969" spans="1:6" x14ac:dyDescent="0.2">
      <c r="A969" s="17" t="s">
        <v>381</v>
      </c>
      <c r="B969" s="18"/>
      <c r="C969" s="19"/>
      <c r="D969" s="19"/>
      <c r="E969" s="19"/>
      <c r="F969" s="19"/>
    </row>
    <row r="970" spans="1:6" x14ac:dyDescent="0.2">
      <c r="A970" s="19">
        <v>1</v>
      </c>
      <c r="B970" s="22" t="s">
        <v>1106</v>
      </c>
      <c r="C970" s="19"/>
      <c r="D970" s="19"/>
      <c r="E970" s="19"/>
      <c r="F970" s="19"/>
    </row>
    <row r="971" spans="1:6" x14ac:dyDescent="0.2">
      <c r="A971" s="19">
        <v>2</v>
      </c>
      <c r="B971" s="22" t="s">
        <v>1099</v>
      </c>
      <c r="C971" s="19"/>
      <c r="D971" s="19"/>
      <c r="E971" s="19"/>
      <c r="F971" s="19"/>
    </row>
    <row r="972" spans="1:6" ht="25.5" x14ac:dyDescent="0.2">
      <c r="A972" s="19">
        <v>3</v>
      </c>
      <c r="B972" s="22" t="s">
        <v>1100</v>
      </c>
      <c r="C972" s="19"/>
      <c r="D972" s="19"/>
      <c r="E972" s="19"/>
      <c r="F972" s="19"/>
    </row>
    <row r="973" spans="1:6" ht="25.5" x14ac:dyDescent="0.2">
      <c r="A973" s="19">
        <v>4</v>
      </c>
      <c r="B973" s="22" t="s">
        <v>1101</v>
      </c>
      <c r="C973" s="19"/>
      <c r="D973" s="19"/>
      <c r="E973" s="19"/>
      <c r="F973" s="19"/>
    </row>
    <row r="974" spans="1:6" x14ac:dyDescent="0.2">
      <c r="A974" s="19">
        <v>5</v>
      </c>
      <c r="B974" s="22" t="s">
        <v>1102</v>
      </c>
      <c r="C974" s="19"/>
      <c r="D974" s="19"/>
      <c r="E974" s="19"/>
      <c r="F974" s="19"/>
    </row>
    <row r="975" spans="1:6" ht="25.5" x14ac:dyDescent="0.2">
      <c r="A975" s="19">
        <v>6</v>
      </c>
      <c r="B975" s="22" t="s">
        <v>1103</v>
      </c>
      <c r="C975" s="19"/>
      <c r="D975" s="19"/>
      <c r="E975" s="19"/>
      <c r="F975" s="19"/>
    </row>
    <row r="976" spans="1:6" x14ac:dyDescent="0.2">
      <c r="A976" s="19"/>
      <c r="B976" s="19"/>
      <c r="C976" s="19"/>
      <c r="D976" s="19"/>
      <c r="E976" s="19"/>
      <c r="F976" s="19"/>
    </row>
    <row r="977" spans="1:6" ht="25.5" x14ac:dyDescent="0.2">
      <c r="A977" s="17" t="s">
        <v>383</v>
      </c>
      <c r="B977" s="18"/>
      <c r="C977" s="19"/>
      <c r="D977" s="19"/>
      <c r="E977" s="19"/>
      <c r="F977" s="19"/>
    </row>
    <row r="978" spans="1:6" x14ac:dyDescent="0.2">
      <c r="A978" s="19">
        <v>1</v>
      </c>
      <c r="B978" s="22" t="s">
        <v>1107</v>
      </c>
      <c r="C978" s="19"/>
      <c r="D978" s="19"/>
      <c r="E978" s="19"/>
      <c r="F978" s="19"/>
    </row>
    <row r="979" spans="1:6" x14ac:dyDescent="0.2">
      <c r="A979" s="19">
        <v>2</v>
      </c>
      <c r="B979" s="22" t="s">
        <v>1099</v>
      </c>
      <c r="C979" s="19"/>
      <c r="D979" s="19"/>
      <c r="E979" s="19"/>
      <c r="F979" s="19"/>
    </row>
    <row r="980" spans="1:6" ht="25.5" x14ac:dyDescent="0.2">
      <c r="A980" s="19">
        <v>3</v>
      </c>
      <c r="B980" s="22" t="s">
        <v>1100</v>
      </c>
      <c r="C980" s="19"/>
      <c r="D980" s="19"/>
      <c r="E980" s="19"/>
      <c r="F980" s="19"/>
    </row>
    <row r="981" spans="1:6" ht="25.5" x14ac:dyDescent="0.2">
      <c r="A981" s="19">
        <v>4</v>
      </c>
      <c r="B981" s="22" t="s">
        <v>1101</v>
      </c>
      <c r="C981" s="19"/>
      <c r="D981" s="19"/>
      <c r="E981" s="19"/>
      <c r="F981" s="19"/>
    </row>
    <row r="982" spans="1:6" x14ac:dyDescent="0.2">
      <c r="A982" s="19">
        <v>5</v>
      </c>
      <c r="B982" s="22" t="s">
        <v>1102</v>
      </c>
      <c r="C982" s="19"/>
      <c r="D982" s="19"/>
      <c r="E982" s="19"/>
      <c r="F982" s="19"/>
    </row>
    <row r="983" spans="1:6" ht="25.5" x14ac:dyDescent="0.2">
      <c r="A983" s="19">
        <v>6</v>
      </c>
      <c r="B983" s="22" t="s">
        <v>1103</v>
      </c>
      <c r="C983" s="19"/>
      <c r="D983" s="19"/>
      <c r="E983" s="19"/>
      <c r="F983" s="19"/>
    </row>
    <row r="984" spans="1:6" x14ac:dyDescent="0.2">
      <c r="A984" s="19"/>
      <c r="B984" s="19"/>
      <c r="C984" s="19"/>
      <c r="D984" s="19"/>
      <c r="E984" s="19"/>
      <c r="F984" s="19"/>
    </row>
    <row r="985" spans="1:6" ht="25.5" x14ac:dyDescent="0.2">
      <c r="A985" s="17" t="s">
        <v>385</v>
      </c>
      <c r="B985" s="18"/>
      <c r="C985" s="19"/>
      <c r="D985" s="19"/>
      <c r="E985" s="19"/>
      <c r="F985" s="19"/>
    </row>
    <row r="986" spans="1:6" x14ac:dyDescent="0.2">
      <c r="A986" s="19">
        <v>1</v>
      </c>
      <c r="B986" s="22" t="s">
        <v>1108</v>
      </c>
      <c r="C986" s="19"/>
      <c r="D986" s="19"/>
      <c r="E986" s="19"/>
      <c r="F986" s="19"/>
    </row>
    <row r="987" spans="1:6" x14ac:dyDescent="0.2">
      <c r="A987" s="19">
        <v>2</v>
      </c>
      <c r="B987" s="22" t="s">
        <v>1099</v>
      </c>
      <c r="C987" s="19"/>
      <c r="D987" s="19"/>
      <c r="E987" s="19"/>
      <c r="F987" s="19"/>
    </row>
    <row r="988" spans="1:6" ht="25.5" x14ac:dyDescent="0.2">
      <c r="A988" s="19">
        <v>3</v>
      </c>
      <c r="B988" s="22" t="s">
        <v>1100</v>
      </c>
      <c r="C988" s="19"/>
      <c r="D988" s="19"/>
      <c r="E988" s="19"/>
      <c r="F988" s="19"/>
    </row>
    <row r="989" spans="1:6" ht="25.5" x14ac:dyDescent="0.2">
      <c r="A989" s="19">
        <v>4</v>
      </c>
      <c r="B989" s="22" t="s">
        <v>1101</v>
      </c>
      <c r="C989" s="19"/>
      <c r="D989" s="19"/>
      <c r="E989" s="19"/>
      <c r="F989" s="19"/>
    </row>
    <row r="990" spans="1:6" x14ac:dyDescent="0.2">
      <c r="A990" s="19">
        <v>5</v>
      </c>
      <c r="B990" s="22" t="s">
        <v>1102</v>
      </c>
      <c r="C990" s="19"/>
      <c r="D990" s="19"/>
      <c r="E990" s="19"/>
      <c r="F990" s="19"/>
    </row>
    <row r="991" spans="1:6" ht="25.5" x14ac:dyDescent="0.2">
      <c r="A991" s="19">
        <v>6</v>
      </c>
      <c r="B991" s="22" t="s">
        <v>1103</v>
      </c>
      <c r="C991" s="19"/>
      <c r="D991" s="19"/>
      <c r="E991" s="19"/>
      <c r="F991" s="19"/>
    </row>
    <row r="992" spans="1:6" x14ac:dyDescent="0.2">
      <c r="A992" s="19"/>
      <c r="B992" s="19"/>
      <c r="C992" s="19"/>
      <c r="D992" s="19"/>
      <c r="E992" s="19"/>
      <c r="F992" s="19"/>
    </row>
    <row r="993" spans="1:6" x14ac:dyDescent="0.2">
      <c r="A993" s="19"/>
      <c r="B993" s="19"/>
      <c r="C993" s="19"/>
      <c r="D993" s="19"/>
      <c r="E993" s="19"/>
      <c r="F993" s="19"/>
    </row>
  </sheetData>
  <mergeCells count="143"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3:F33"/>
    <mergeCell ref="A34:F34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60:F60"/>
    <mergeCell ref="A61:F61"/>
    <mergeCell ref="A62:F62"/>
    <mergeCell ref="A63:F63"/>
    <mergeCell ref="A64:F64"/>
    <mergeCell ref="A66:F66"/>
    <mergeCell ref="A53:F53"/>
    <mergeCell ref="A54:F54"/>
    <mergeCell ref="A55:F55"/>
    <mergeCell ref="A56:F56"/>
    <mergeCell ref="A58:F58"/>
    <mergeCell ref="A59:F59"/>
    <mergeCell ref="A73:F73"/>
    <mergeCell ref="A75:F75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86:F86"/>
    <mergeCell ref="A87:F87"/>
    <mergeCell ref="A88:F88"/>
    <mergeCell ref="A89:F89"/>
    <mergeCell ref="A91:F91"/>
    <mergeCell ref="A92:F92"/>
    <mergeCell ref="A80:F80"/>
    <mergeCell ref="A81:F81"/>
    <mergeCell ref="A82:F82"/>
    <mergeCell ref="A83:F83"/>
    <mergeCell ref="A84:F84"/>
    <mergeCell ref="A85:F85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113:F113"/>
    <mergeCell ref="A114:F114"/>
    <mergeCell ref="A115:F115"/>
    <mergeCell ref="A117:F117"/>
    <mergeCell ref="A118:F118"/>
    <mergeCell ref="A119:F119"/>
    <mergeCell ref="A106:F106"/>
    <mergeCell ref="A108:F108"/>
    <mergeCell ref="A109:F109"/>
    <mergeCell ref="A110:F110"/>
    <mergeCell ref="A111:F111"/>
    <mergeCell ref="A112:F112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38:F138"/>
    <mergeCell ref="A139:F139"/>
    <mergeCell ref="A140:F140"/>
    <mergeCell ref="A142:F142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96581-AD46-4CF7-9A80-198E26138A28}">
  <sheetPr codeName="Лист3"/>
  <dimension ref="A1:BA60"/>
  <sheetViews>
    <sheetView workbookViewId="0">
      <selection activeCell="AK3" sqref="AK3"/>
    </sheetView>
  </sheetViews>
  <sheetFormatPr defaultRowHeight="15" x14ac:dyDescent="0.25"/>
  <cols>
    <col min="1" max="36" width="4.42578125" customWidth="1"/>
    <col min="52" max="53" width="0" hidden="1" customWidth="1"/>
  </cols>
  <sheetData>
    <row r="1" spans="1:53" ht="24" customHeight="1" x14ac:dyDescent="0.25">
      <c r="A1" s="35" t="s">
        <v>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 t="s">
        <v>15</v>
      </c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Z1" t="s">
        <v>8</v>
      </c>
      <c r="BA1" t="s">
        <v>10</v>
      </c>
    </row>
    <row r="2" spans="1:53" ht="24" customHeight="1" x14ac:dyDescent="0.2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Z2" t="s">
        <v>9</v>
      </c>
      <c r="BA2" t="s">
        <v>11</v>
      </c>
    </row>
    <row r="3" spans="1:53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BA3" t="s">
        <v>12</v>
      </c>
    </row>
    <row r="4" spans="1:53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36" t="s">
        <v>16</v>
      </c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BA4" t="s">
        <v>13</v>
      </c>
    </row>
    <row r="5" spans="1:53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BA5" t="s">
        <v>14</v>
      </c>
    </row>
    <row r="6" spans="1:53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53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3" t="s">
        <v>17</v>
      </c>
      <c r="T7" s="3"/>
      <c r="U7" s="3"/>
      <c r="V7" s="3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2"/>
    </row>
    <row r="8" spans="1:53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3" t="s">
        <v>2</v>
      </c>
      <c r="T8" s="3"/>
      <c r="U8" s="3"/>
      <c r="V8" s="3"/>
      <c r="W8" s="4"/>
      <c r="X8" s="4"/>
      <c r="Y8" s="4"/>
      <c r="Z8" s="4"/>
      <c r="AA8" s="4" t="s">
        <v>18</v>
      </c>
      <c r="AB8" s="4"/>
      <c r="AC8" s="4"/>
      <c r="AD8" s="4"/>
      <c r="AE8" s="4"/>
      <c r="AF8" s="4"/>
      <c r="AG8" s="4"/>
      <c r="AH8" s="4"/>
      <c r="AI8" s="4"/>
      <c r="AJ8" s="2"/>
    </row>
    <row r="9" spans="1:53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3" t="s">
        <v>3</v>
      </c>
      <c r="T9" s="3"/>
      <c r="U9" s="3"/>
      <c r="V9" s="3"/>
      <c r="W9" s="4"/>
      <c r="X9" s="4"/>
      <c r="Y9" s="4"/>
      <c r="Z9" s="4"/>
      <c r="AA9" s="4" t="s">
        <v>19</v>
      </c>
      <c r="AB9" s="4"/>
      <c r="AC9" s="4"/>
      <c r="AD9" s="4"/>
      <c r="AE9" s="4"/>
      <c r="AF9" s="4"/>
      <c r="AG9" s="4"/>
      <c r="AH9" s="4"/>
      <c r="AI9" s="4"/>
      <c r="AJ9" s="2"/>
    </row>
    <row r="10" spans="1:53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3" t="s">
        <v>4</v>
      </c>
      <c r="T10" s="3"/>
      <c r="U10" s="3"/>
      <c r="V10" s="3"/>
      <c r="W10" s="4"/>
      <c r="X10" s="4"/>
      <c r="Y10" s="4"/>
      <c r="Z10" s="4"/>
      <c r="AA10" s="4" t="s">
        <v>19</v>
      </c>
      <c r="AB10" s="4"/>
      <c r="AC10" s="4"/>
      <c r="AD10" s="4"/>
      <c r="AE10" s="4"/>
      <c r="AF10" s="4"/>
      <c r="AG10" s="4"/>
      <c r="AH10" s="4"/>
      <c r="AI10" s="4"/>
      <c r="AJ10" s="2"/>
    </row>
    <row r="11" spans="1:53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3" t="s">
        <v>20</v>
      </c>
      <c r="T11" s="3"/>
      <c r="U11" s="3"/>
      <c r="V11" s="3"/>
      <c r="W11" s="4" t="s">
        <v>21</v>
      </c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2"/>
    </row>
    <row r="12" spans="1:53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3" t="s">
        <v>22</v>
      </c>
      <c r="T12" s="3"/>
      <c r="U12" s="3"/>
      <c r="V12" s="3"/>
      <c r="W12" s="4" t="s">
        <v>23</v>
      </c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2"/>
    </row>
    <row r="13" spans="1:53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53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53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53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36" t="s">
        <v>24</v>
      </c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 t="s">
        <v>1610</v>
      </c>
      <c r="T17" s="2"/>
      <c r="U17" s="2"/>
      <c r="V17" s="2"/>
      <c r="W17" s="2" t="s">
        <v>1374</v>
      </c>
      <c r="X17" s="2"/>
      <c r="Y17" s="2"/>
      <c r="Z17" s="2"/>
      <c r="AA17" s="2" t="s">
        <v>1375</v>
      </c>
      <c r="AB17" s="2"/>
      <c r="AC17" s="2"/>
      <c r="AD17" s="2"/>
      <c r="AE17" s="2" t="s">
        <v>7</v>
      </c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5" t="s">
        <v>1611</v>
      </c>
      <c r="T18" s="4"/>
      <c r="U18" s="4"/>
      <c r="V18" s="4"/>
      <c r="W18" s="5" t="s">
        <v>1620</v>
      </c>
      <c r="X18" s="4"/>
      <c r="Y18" s="4"/>
      <c r="Z18" s="4"/>
      <c r="AA18" s="5"/>
      <c r="AB18" s="4"/>
      <c r="AC18" s="4"/>
      <c r="AD18" s="4"/>
      <c r="AE18" s="5" t="s">
        <v>1621</v>
      </c>
      <c r="AF18" s="4"/>
      <c r="AG18" s="4"/>
      <c r="AH18" s="4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4" t="s">
        <v>1612</v>
      </c>
      <c r="T19" s="4"/>
      <c r="U19" s="4"/>
      <c r="V19" s="4"/>
      <c r="W19" s="4" t="s">
        <v>63</v>
      </c>
      <c r="X19" s="4"/>
      <c r="Y19" s="4"/>
      <c r="Z19" s="4"/>
      <c r="AA19" s="4"/>
      <c r="AB19" s="4"/>
      <c r="AC19" s="4"/>
      <c r="AD19" s="4"/>
      <c r="AE19" s="4" t="s">
        <v>1622</v>
      </c>
      <c r="AF19" s="4"/>
      <c r="AG19" s="4"/>
      <c r="AH19" s="4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4" t="s">
        <v>1613</v>
      </c>
      <c r="T20" s="4"/>
      <c r="U20" s="4"/>
      <c r="V20" s="4"/>
      <c r="W20" s="4" t="s">
        <v>1194</v>
      </c>
      <c r="X20" s="4"/>
      <c r="Y20" s="4"/>
      <c r="Z20" s="4"/>
      <c r="AA20" s="4"/>
      <c r="AB20" s="4"/>
      <c r="AC20" s="4"/>
      <c r="AD20" s="4"/>
      <c r="AE20" s="4" t="s">
        <v>1623</v>
      </c>
      <c r="AF20" s="4"/>
      <c r="AG20" s="4"/>
      <c r="AH20" s="4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4" t="s">
        <v>1614</v>
      </c>
      <c r="T21" s="4"/>
      <c r="U21" s="4"/>
      <c r="V21" s="4"/>
      <c r="W21" s="4">
        <v>2.1063432560993181</v>
      </c>
      <c r="X21" s="4"/>
      <c r="Y21" s="4"/>
      <c r="Z21" s="4"/>
      <c r="AA21" s="4"/>
      <c r="AB21" s="4"/>
      <c r="AC21" s="4"/>
      <c r="AD21" s="4"/>
      <c r="AE21" s="4" t="s">
        <v>1624</v>
      </c>
      <c r="AF21" s="4"/>
      <c r="AG21" s="4"/>
      <c r="AH21" s="4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4" t="s">
        <v>1545</v>
      </c>
      <c r="T22" s="4"/>
      <c r="U22" s="4"/>
      <c r="V22" s="4"/>
      <c r="W22" s="4"/>
      <c r="X22" s="4"/>
      <c r="Y22" s="4"/>
      <c r="Z22" s="4"/>
      <c r="AA22" s="4" t="s">
        <v>251</v>
      </c>
      <c r="AB22" s="4"/>
      <c r="AC22" s="4"/>
      <c r="AD22" s="4"/>
      <c r="AE22" s="4" t="s">
        <v>1625</v>
      </c>
      <c r="AF22" s="4"/>
      <c r="AG22" s="4"/>
      <c r="AH22" s="4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4" t="s">
        <v>1547</v>
      </c>
      <c r="T23" s="4"/>
      <c r="U23" s="4"/>
      <c r="V23" s="4"/>
      <c r="W23" s="4">
        <v>0</v>
      </c>
      <c r="X23" s="4"/>
      <c r="Y23" s="4"/>
      <c r="Z23" s="4"/>
      <c r="AA23" s="4" t="s">
        <v>253</v>
      </c>
      <c r="AB23" s="4"/>
      <c r="AC23" s="4"/>
      <c r="AD23" s="4"/>
      <c r="AE23" s="4" t="s">
        <v>1626</v>
      </c>
      <c r="AF23" s="4"/>
      <c r="AG23" s="4"/>
      <c r="AH23" s="4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4" t="s">
        <v>1549</v>
      </c>
      <c r="T24" s="4"/>
      <c r="U24" s="4"/>
      <c r="V24" s="4"/>
      <c r="W24" s="4">
        <v>105.3171628049659</v>
      </c>
      <c r="X24" s="4"/>
      <c r="Y24" s="4"/>
      <c r="Z24" s="4"/>
      <c r="AA24" s="4" t="s">
        <v>253</v>
      </c>
      <c r="AB24" s="4"/>
      <c r="AC24" s="4"/>
      <c r="AD24" s="4"/>
      <c r="AE24" s="4" t="s">
        <v>1626</v>
      </c>
      <c r="AF24" s="4"/>
      <c r="AG24" s="4"/>
      <c r="AH24" s="4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4" t="s">
        <v>1615</v>
      </c>
      <c r="T25" s="4"/>
      <c r="U25" s="4"/>
      <c r="V25" s="4"/>
      <c r="W25" s="4">
        <v>105.3171628049659</v>
      </c>
      <c r="X25" s="4"/>
      <c r="Y25" s="4"/>
      <c r="Z25" s="4"/>
      <c r="AA25" s="4" t="s">
        <v>253</v>
      </c>
      <c r="AB25" s="4"/>
      <c r="AC25" s="4"/>
      <c r="AD25" s="4"/>
      <c r="AE25" s="4" t="s">
        <v>1627</v>
      </c>
      <c r="AF25" s="4"/>
      <c r="AG25" s="4"/>
      <c r="AH25" s="4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4" t="s">
        <v>1616</v>
      </c>
      <c r="T26" s="4"/>
      <c r="U26" s="4"/>
      <c r="V26" s="4"/>
      <c r="W26" s="4">
        <v>2.1063432560993181</v>
      </c>
      <c r="X26" s="4"/>
      <c r="Y26" s="4"/>
      <c r="Z26" s="4"/>
      <c r="AA26" s="4"/>
      <c r="AB26" s="4"/>
      <c r="AC26" s="4"/>
      <c r="AD26" s="4"/>
      <c r="AE26" s="4" t="s">
        <v>1628</v>
      </c>
      <c r="AF26" s="4"/>
      <c r="AG26" s="4"/>
      <c r="AH26" s="4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4" t="s">
        <v>1617</v>
      </c>
      <c r="T27" s="4"/>
      <c r="U27" s="4"/>
      <c r="V27" s="4"/>
      <c r="W27" s="4">
        <v>4.8074935505656903E-5</v>
      </c>
      <c r="X27" s="4"/>
      <c r="Y27" s="4"/>
      <c r="Z27" s="4"/>
      <c r="AA27" s="4" t="s">
        <v>253</v>
      </c>
      <c r="AB27" s="4"/>
      <c r="AC27" s="4"/>
      <c r="AD27" s="4"/>
      <c r="AE27" s="4" t="s">
        <v>1629</v>
      </c>
      <c r="AF27" s="4"/>
      <c r="AG27" s="4"/>
      <c r="AH27" s="4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4" t="s">
        <v>1513</v>
      </c>
      <c r="T28" s="4"/>
      <c r="U28" s="4"/>
      <c r="V28" s="4"/>
      <c r="W28" s="4">
        <v>-4.1751135007731793E-3</v>
      </c>
      <c r="X28" s="4"/>
      <c r="Y28" s="4"/>
      <c r="Z28" s="4"/>
      <c r="AA28" s="4"/>
      <c r="AB28" s="4"/>
      <c r="AC28" s="4"/>
      <c r="AD28" s="4"/>
      <c r="AE28" s="4" t="s">
        <v>1630</v>
      </c>
      <c r="AF28" s="4"/>
      <c r="AG28" s="4"/>
      <c r="AH28" s="4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4" t="s">
        <v>1515</v>
      </c>
      <c r="T29" s="4"/>
      <c r="U29" s="4"/>
      <c r="V29" s="4"/>
      <c r="W29" s="4">
        <v>3.3965446305627288E-6</v>
      </c>
      <c r="X29" s="4"/>
      <c r="Y29" s="4"/>
      <c r="Z29" s="4"/>
      <c r="AA29" s="4" t="s">
        <v>257</v>
      </c>
      <c r="AB29" s="4"/>
      <c r="AC29" s="4"/>
      <c r="AD29" s="4"/>
      <c r="AE29" s="4" t="s">
        <v>1631</v>
      </c>
      <c r="AF29" s="4"/>
      <c r="AG29" s="4"/>
      <c r="AH29" s="4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4" t="s">
        <v>1517</v>
      </c>
      <c r="T30" s="4"/>
      <c r="U30" s="4"/>
      <c r="V30" s="4"/>
      <c r="W30" s="4">
        <v>2.3607995400364357E-5</v>
      </c>
      <c r="X30" s="4"/>
      <c r="Y30" s="4"/>
      <c r="Z30" s="4"/>
      <c r="AA30" s="4" t="s">
        <v>257</v>
      </c>
      <c r="AB30" s="4"/>
      <c r="AC30" s="4"/>
      <c r="AD30" s="4"/>
      <c r="AE30" s="4" t="s">
        <v>1632</v>
      </c>
      <c r="AF30" s="4"/>
      <c r="AG30" s="4"/>
      <c r="AH30" s="4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4" t="s">
        <v>1618</v>
      </c>
      <c r="T31" s="4"/>
      <c r="U31" s="4"/>
      <c r="V31" s="4"/>
      <c r="W31" s="4">
        <v>-3.5000000000000022E-3</v>
      </c>
      <c r="X31" s="4"/>
      <c r="Y31" s="4"/>
      <c r="Z31" s="4"/>
      <c r="AA31" s="4"/>
      <c r="AB31" s="4"/>
      <c r="AC31" s="4"/>
      <c r="AD31" s="4"/>
      <c r="AE31" s="4" t="s">
        <v>1633</v>
      </c>
      <c r="AF31" s="4"/>
      <c r="AG31" s="4"/>
      <c r="AH31" s="4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4" t="s">
        <v>1619</v>
      </c>
      <c r="T32" s="4"/>
      <c r="U32" s="4"/>
      <c r="V32" s="4"/>
      <c r="W32" s="4" t="s">
        <v>436</v>
      </c>
      <c r="X32" s="4"/>
      <c r="Y32" s="4"/>
      <c r="Z32" s="4"/>
      <c r="AA32" s="4"/>
      <c r="AB32" s="4"/>
      <c r="AC32" s="4"/>
      <c r="AD32" s="4"/>
      <c r="AE32" s="4" t="s">
        <v>1634</v>
      </c>
      <c r="AF32" s="4"/>
      <c r="AG32" s="4"/>
      <c r="AH32" s="4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37" t="s">
        <v>28</v>
      </c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36" t="s">
        <v>0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</row>
    <row r="40" spans="1:36" ht="14.1" customHeight="1" x14ac:dyDescent="0.25">
      <c r="A40" s="5" t="s">
        <v>1</v>
      </c>
      <c r="B40" s="5" t="str">
        <f>"N, "&amp;INDEX(rngUnitSettings,MATCH("Force",INDEX(rngUnitSettings,,1),0),2)</f>
        <v>N, tf</v>
      </c>
      <c r="C40" s="5" t="str">
        <f>"Mx, "&amp;INDEX(rngUnitSettings,MATCH("Moment",INDEX(rngUnitSettings,,1),0),2)</f>
        <v>Mx, tf*m</v>
      </c>
      <c r="D40" s="5" t="str">
        <f>"My, "&amp;INDEX(rngUnitSettings,MATCH("Moment",INDEX(rngUnitSettings,,1),0),2)</f>
        <v>My, tf*m</v>
      </c>
      <c r="E40" s="5" t="s">
        <v>5</v>
      </c>
      <c r="F40" s="5" t="s">
        <v>6</v>
      </c>
      <c r="G40" s="5" t="s">
        <v>7</v>
      </c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</row>
    <row r="41" spans="1:36" ht="14.1" customHeight="1" x14ac:dyDescent="0.25">
      <c r="A41" s="4">
        <v>1</v>
      </c>
      <c r="B41" s="4">
        <v>-100</v>
      </c>
      <c r="C41" s="4">
        <v>50</v>
      </c>
      <c r="D41" s="4"/>
      <c r="E41" s="4" t="s">
        <v>8</v>
      </c>
      <c r="F41" s="4" t="s">
        <v>10</v>
      </c>
      <c r="G41" s="4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</row>
    <row r="42" spans="1:36" ht="14.1" customHeight="1" x14ac:dyDescent="0.25">
      <c r="A42" s="4">
        <v>2</v>
      </c>
      <c r="B42" s="4">
        <v>-100</v>
      </c>
      <c r="C42" s="4"/>
      <c r="D42" s="4">
        <v>50</v>
      </c>
      <c r="E42" s="4" t="s">
        <v>8</v>
      </c>
      <c r="F42" s="4" t="s">
        <v>11</v>
      </c>
      <c r="G42" s="4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</row>
    <row r="43" spans="1:36" ht="14.1" customHeight="1" x14ac:dyDescent="0.25">
      <c r="A43" s="4">
        <v>3</v>
      </c>
      <c r="B43" s="4">
        <v>-100</v>
      </c>
      <c r="C43" s="4">
        <v>50</v>
      </c>
      <c r="D43" s="4"/>
      <c r="E43" s="4" t="s">
        <v>8</v>
      </c>
      <c r="F43" s="4" t="s">
        <v>12</v>
      </c>
      <c r="G43" s="4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</row>
    <row r="44" spans="1:36" ht="14.1" customHeight="1" x14ac:dyDescent="0.25">
      <c r="A44" s="4">
        <v>4</v>
      </c>
      <c r="B44" s="4">
        <v>-100</v>
      </c>
      <c r="C44" s="4"/>
      <c r="D44" s="4"/>
      <c r="E44" s="4" t="s">
        <v>8</v>
      </c>
      <c r="F44" s="4" t="s">
        <v>13</v>
      </c>
      <c r="G44" s="4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</row>
    <row r="45" spans="1:36" ht="14.1" customHeight="1" x14ac:dyDescent="0.25">
      <c r="A45" s="4">
        <v>5</v>
      </c>
      <c r="B45" s="4">
        <v>-100</v>
      </c>
      <c r="C45" s="4"/>
      <c r="D45" s="4"/>
      <c r="E45" s="4" t="s">
        <v>8</v>
      </c>
      <c r="F45" s="4" t="s">
        <v>14</v>
      </c>
      <c r="G45" s="4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</row>
    <row r="46" spans="1:36" ht="14.1" customHeight="1" x14ac:dyDescent="0.25">
      <c r="A46" s="4"/>
      <c r="B46" s="4"/>
      <c r="C46" s="4"/>
      <c r="D46" s="4"/>
      <c r="E46" s="4"/>
      <c r="F46" s="4"/>
      <c r="G46" s="4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</row>
    <row r="47" spans="1:36" ht="14.1" customHeight="1" x14ac:dyDescent="0.25">
      <c r="A47" s="4"/>
      <c r="B47" s="4"/>
      <c r="C47" s="4"/>
      <c r="D47" s="4"/>
      <c r="E47" s="4"/>
      <c r="F47" s="4"/>
      <c r="G47" s="4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</row>
    <row r="48" spans="1:36" ht="14.1" customHeight="1" x14ac:dyDescent="0.25">
      <c r="A48" s="4"/>
      <c r="B48" s="4"/>
      <c r="C48" s="4"/>
      <c r="D48" s="4"/>
      <c r="E48" s="4"/>
      <c r="F48" s="4"/>
      <c r="G48" s="4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</row>
    <row r="49" spans="1:36" ht="14.1" customHeight="1" x14ac:dyDescent="0.25">
      <c r="A49" s="4"/>
      <c r="B49" s="4"/>
      <c r="C49" s="4"/>
      <c r="D49" s="4"/>
      <c r="E49" s="4"/>
      <c r="F49" s="4"/>
      <c r="G49" s="4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</row>
    <row r="50" spans="1:36" ht="14.1" customHeight="1" x14ac:dyDescent="0.25">
      <c r="A50" s="4"/>
      <c r="B50" s="4"/>
      <c r="C50" s="4"/>
      <c r="D50" s="4"/>
      <c r="E50" s="4"/>
      <c r="F50" s="4"/>
      <c r="G50" s="4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</row>
    <row r="51" spans="1:36" x14ac:dyDescent="0.25">
      <c r="A51" s="4"/>
      <c r="B51" s="4"/>
      <c r="C51" s="4"/>
      <c r="D51" s="4"/>
      <c r="E51" s="4"/>
      <c r="F51" s="4"/>
      <c r="G51" s="4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4"/>
      <c r="B52" s="4"/>
      <c r="C52" s="4"/>
      <c r="D52" s="4"/>
      <c r="E52" s="4"/>
      <c r="F52" s="4"/>
      <c r="G52" s="4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4"/>
      <c r="B53" s="4"/>
      <c r="C53" s="4"/>
      <c r="D53" s="4"/>
      <c r="E53" s="4"/>
      <c r="F53" s="4"/>
      <c r="G53" s="4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4"/>
      <c r="B54" s="4"/>
      <c r="C54" s="4"/>
      <c r="D54" s="4"/>
      <c r="E54" s="4"/>
      <c r="F54" s="4"/>
      <c r="G54" s="4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4"/>
      <c r="B55" s="4"/>
      <c r="C55" s="4"/>
      <c r="D55" s="4"/>
      <c r="E55" s="4"/>
      <c r="F55" s="4"/>
      <c r="G55" s="4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4"/>
      <c r="B56" s="4"/>
      <c r="C56" s="4"/>
      <c r="D56" s="4"/>
      <c r="E56" s="4"/>
      <c r="F56" s="4"/>
      <c r="G56" s="4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4"/>
      <c r="B57" s="4"/>
      <c r="C57" s="4"/>
      <c r="D57" s="4"/>
      <c r="E57" s="4"/>
      <c r="F57" s="4"/>
      <c r="G57" s="4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4"/>
      <c r="B58" s="4"/>
      <c r="C58" s="4"/>
      <c r="D58" s="4"/>
      <c r="E58" s="4"/>
      <c r="F58" s="4"/>
      <c r="G58" s="4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4"/>
      <c r="B59" s="4"/>
      <c r="C59" s="4"/>
      <c r="D59" s="4"/>
      <c r="E59" s="4"/>
      <c r="F59" s="4"/>
      <c r="G59" s="4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4"/>
      <c r="B60" s="4"/>
      <c r="C60" s="4"/>
      <c r="D60" s="4"/>
      <c r="E60" s="4"/>
      <c r="F60" s="4"/>
      <c r="G60" s="4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mergeCells count="6">
    <mergeCell ref="A1:R2"/>
    <mergeCell ref="A38:R38"/>
    <mergeCell ref="S1:AJ2"/>
    <mergeCell ref="S4:AJ4"/>
    <mergeCell ref="S16:AJ16"/>
    <mergeCell ref="S36:AJ36"/>
  </mergeCells>
  <dataValidations count="2">
    <dataValidation type="list" showInputMessage="1" showErrorMessage="1" sqref="E41:E60" xr:uid="{7053E39D-EAB6-4293-8848-47E7AEAA1644}">
      <formula1>$AZ$1:$AZ$2</formula1>
    </dataValidation>
    <dataValidation type="list" allowBlank="1" showInputMessage="1" showErrorMessage="1" sqref="F41:F60" xr:uid="{799E847D-763E-431E-B43A-B9CB2B3C86A1}">
      <formula1>$BA$1:$BA$5</formula1>
    </dataValidation>
  </dataValidation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233E9-8D1A-4A07-AED5-3842D22DCBFA}">
  <sheetPr codeName="Лист4"/>
  <dimension ref="A1:BE749"/>
  <sheetViews>
    <sheetView workbookViewId="0">
      <selection activeCell="S13" sqref="S13"/>
    </sheetView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27" max="27" width="9.28515625" bestFit="1" customWidth="1"/>
    <col min="29" max="29" width="14.42578125" bestFit="1" customWidth="1"/>
    <col min="34" max="34" width="12.7109375" customWidth="1"/>
    <col min="50" max="50" width="12.7109375" customWidth="1"/>
  </cols>
  <sheetData>
    <row r="1" spans="1:54" ht="15" customHeight="1" x14ac:dyDescent="0.25">
      <c r="A1" s="47" t="s">
        <v>1197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8"/>
      <c r="AX1" s="48"/>
      <c r="AY1" s="48"/>
      <c r="BA1" s="49"/>
      <c r="BB1" s="49"/>
    </row>
    <row r="2" spans="1:54" ht="15" customHeight="1" x14ac:dyDescent="0.25">
      <c r="A2" s="39" t="s">
        <v>1118</v>
      </c>
      <c r="B2" s="39"/>
      <c r="C2" s="39"/>
      <c r="D2" s="39"/>
      <c r="E2" s="39">
        <v>2</v>
      </c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BA2" s="49"/>
      <c r="BB2" s="49"/>
    </row>
    <row r="3" spans="1:54" ht="15" customHeight="1" x14ac:dyDescent="0.25">
      <c r="A3" s="39" t="s">
        <v>1119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BA3" s="49"/>
      <c r="BB3" s="49"/>
    </row>
    <row r="4" spans="1:54" ht="15" customHeight="1" x14ac:dyDescent="0.25">
      <c r="A4" s="39" t="s">
        <v>1120</v>
      </c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BA4" s="49"/>
      <c r="BB4" s="49"/>
    </row>
    <row r="5" spans="1:54" ht="15" customHeight="1" x14ac:dyDescent="0.25">
      <c r="A5" s="39" t="s">
        <v>1121</v>
      </c>
      <c r="B5" s="39"/>
      <c r="C5" s="39"/>
      <c r="D5" s="39"/>
      <c r="E5" s="39">
        <v>0.984375</v>
      </c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BA5" s="49"/>
      <c r="BB5" s="49"/>
    </row>
    <row r="6" spans="1:54" ht="15" customHeight="1" x14ac:dyDescent="0.25">
      <c r="A6" s="39" t="s">
        <v>1122</v>
      </c>
      <c r="B6" s="39"/>
      <c r="C6" s="39"/>
      <c r="D6" s="39"/>
      <c r="E6" s="39" t="s">
        <v>1123</v>
      </c>
      <c r="F6" s="39"/>
      <c r="G6" s="39"/>
      <c r="H6" s="39" t="s">
        <v>1124</v>
      </c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BA6" s="49"/>
      <c r="BB6" s="49"/>
    </row>
    <row r="7" spans="1:54" x14ac:dyDescent="0.25">
      <c r="A7" s="40"/>
      <c r="B7" s="40"/>
      <c r="C7" s="40"/>
      <c r="D7" s="40"/>
      <c r="E7" s="41" t="s">
        <v>1125</v>
      </c>
      <c r="F7" s="41"/>
      <c r="G7" s="41"/>
      <c r="H7" s="41"/>
      <c r="I7" s="41"/>
      <c r="J7" s="41"/>
      <c r="K7" s="41"/>
      <c r="L7" s="41"/>
      <c r="M7" s="41"/>
      <c r="N7" s="41"/>
      <c r="O7" s="41"/>
      <c r="P7" s="41" t="s">
        <v>1126</v>
      </c>
      <c r="Q7" s="41"/>
      <c r="R7" s="41"/>
      <c r="S7" s="41"/>
      <c r="T7" s="41"/>
      <c r="U7" s="41"/>
      <c r="V7" s="41"/>
      <c r="W7" s="41"/>
      <c r="X7" s="41"/>
      <c r="Y7" s="41"/>
      <c r="Z7" s="41"/>
      <c r="AA7" s="41" t="s">
        <v>1127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0" t="s">
        <v>1128</v>
      </c>
      <c r="BA7" s="50" t="s">
        <v>20</v>
      </c>
      <c r="BB7" s="50" t="s">
        <v>1198</v>
      </c>
    </row>
    <row r="8" spans="1:54" x14ac:dyDescent="0.25">
      <c r="A8" s="41" t="s">
        <v>17</v>
      </c>
      <c r="B8" s="41"/>
      <c r="C8" s="41"/>
      <c r="D8" s="41"/>
      <c r="E8" s="41" t="s">
        <v>1129</v>
      </c>
      <c r="F8" s="41"/>
      <c r="G8" s="41"/>
      <c r="H8" s="41"/>
      <c r="I8" s="41"/>
      <c r="J8" s="41"/>
      <c r="K8" s="41"/>
      <c r="L8" s="41" t="s">
        <v>1130</v>
      </c>
      <c r="M8" s="41"/>
      <c r="N8" s="41"/>
      <c r="O8" s="41"/>
      <c r="P8" s="41" t="s">
        <v>1131</v>
      </c>
      <c r="Q8" s="41"/>
      <c r="R8" s="41"/>
      <c r="S8" s="41"/>
      <c r="T8" s="40" t="s">
        <v>1132</v>
      </c>
      <c r="U8" s="41" t="s">
        <v>1133</v>
      </c>
      <c r="V8" s="41"/>
      <c r="W8" s="41"/>
      <c r="X8" s="41" t="s">
        <v>1134</v>
      </c>
      <c r="Y8" s="41"/>
      <c r="Z8" s="40" t="s">
        <v>1135</v>
      </c>
      <c r="AA8" s="41" t="s">
        <v>1129</v>
      </c>
      <c r="AB8" s="41"/>
      <c r="AC8" s="41"/>
      <c r="AD8" s="41"/>
      <c r="AE8" s="41"/>
      <c r="AF8" s="41"/>
      <c r="AG8" s="41" t="s">
        <v>1136</v>
      </c>
      <c r="AH8" s="41"/>
      <c r="AI8" s="41"/>
      <c r="AJ8" s="41"/>
      <c r="AK8" s="41" t="s">
        <v>1137</v>
      </c>
      <c r="AL8" s="41"/>
      <c r="AM8" s="41" t="s">
        <v>1138</v>
      </c>
      <c r="AN8" s="41"/>
      <c r="AO8" s="41"/>
      <c r="AP8" s="41" t="s">
        <v>1139</v>
      </c>
      <c r="AQ8" s="41"/>
      <c r="AR8" s="41"/>
      <c r="AS8" s="41"/>
      <c r="AT8" s="41"/>
      <c r="AU8" s="40" t="s">
        <v>1140</v>
      </c>
      <c r="AV8" s="41" t="s">
        <v>1141</v>
      </c>
      <c r="AW8" s="41"/>
      <c r="AX8" s="41"/>
      <c r="AY8" s="40" t="s">
        <v>1142</v>
      </c>
      <c r="BA8" s="51" t="s">
        <v>580</v>
      </c>
      <c r="BB8" s="51" t="s">
        <v>581</v>
      </c>
    </row>
    <row r="9" spans="1:54" x14ac:dyDescent="0.25">
      <c r="A9" s="42" t="s">
        <v>1143</v>
      </c>
      <c r="B9" s="42" t="s">
        <v>1144</v>
      </c>
      <c r="C9" s="42" t="s">
        <v>1145</v>
      </c>
      <c r="D9" s="42" t="s">
        <v>1146</v>
      </c>
      <c r="E9" s="42" t="s">
        <v>1147</v>
      </c>
      <c r="F9" s="42" t="s">
        <v>1148</v>
      </c>
      <c r="G9" s="42" t="s">
        <v>1149</v>
      </c>
      <c r="H9" s="42" t="s">
        <v>1150</v>
      </c>
      <c r="I9" s="42" t="s">
        <v>1151</v>
      </c>
      <c r="J9" s="42" t="s">
        <v>1152</v>
      </c>
      <c r="K9" s="42" t="s">
        <v>1153</v>
      </c>
      <c r="L9" s="42" t="s">
        <v>1154</v>
      </c>
      <c r="M9" s="42" t="s">
        <v>1155</v>
      </c>
      <c r="N9" s="42" t="s">
        <v>1156</v>
      </c>
      <c r="O9" s="42" t="s">
        <v>1157</v>
      </c>
      <c r="P9" s="42" t="s">
        <v>1158</v>
      </c>
      <c r="Q9" s="42" t="s">
        <v>1159</v>
      </c>
      <c r="R9" s="42" t="s">
        <v>1160</v>
      </c>
      <c r="S9" s="42" t="s">
        <v>1161</v>
      </c>
      <c r="T9" s="42" t="s">
        <v>1162</v>
      </c>
      <c r="U9" s="42" t="s">
        <v>1163</v>
      </c>
      <c r="V9" s="42" t="s">
        <v>1164</v>
      </c>
      <c r="W9" s="42" t="s">
        <v>1165</v>
      </c>
      <c r="X9" s="42" t="s">
        <v>1166</v>
      </c>
      <c r="Y9" s="42" t="s">
        <v>1167</v>
      </c>
      <c r="Z9" s="42" t="s">
        <v>1168</v>
      </c>
      <c r="AA9" s="42" t="s">
        <v>1169</v>
      </c>
      <c r="AB9" s="42" t="s">
        <v>1170</v>
      </c>
      <c r="AC9" s="42" t="s">
        <v>1171</v>
      </c>
      <c r="AD9" s="42" t="s">
        <v>1172</v>
      </c>
      <c r="AE9" s="42" t="s">
        <v>1173</v>
      </c>
      <c r="AF9" s="42" t="s">
        <v>1174</v>
      </c>
      <c r="AG9" s="42" t="s">
        <v>1175</v>
      </c>
      <c r="AH9" s="42" t="s">
        <v>1176</v>
      </c>
      <c r="AI9" s="42" t="s">
        <v>1177</v>
      </c>
      <c r="AJ9" s="42" t="s">
        <v>1178</v>
      </c>
      <c r="AK9" s="42" t="s">
        <v>1179</v>
      </c>
      <c r="AL9" s="42" t="s">
        <v>1180</v>
      </c>
      <c r="AM9" s="42" t="s">
        <v>1181</v>
      </c>
      <c r="AN9" s="42" t="s">
        <v>1182</v>
      </c>
      <c r="AO9" s="42" t="s">
        <v>1183</v>
      </c>
      <c r="AP9" s="42" t="s">
        <v>1184</v>
      </c>
      <c r="AQ9" s="42" t="s">
        <v>1185</v>
      </c>
      <c r="AR9" s="42" t="s">
        <v>1186</v>
      </c>
      <c r="AS9" s="42" t="s">
        <v>1187</v>
      </c>
      <c r="AT9" s="42" t="s">
        <v>1188</v>
      </c>
      <c r="AU9" s="42" t="s">
        <v>1189</v>
      </c>
      <c r="AV9" s="42" t="s">
        <v>1190</v>
      </c>
      <c r="AW9" s="42" t="s">
        <v>1191</v>
      </c>
      <c r="AX9" s="42" t="s">
        <v>1192</v>
      </c>
      <c r="AY9" s="42" t="s">
        <v>1193</v>
      </c>
      <c r="BA9" s="51" t="s">
        <v>582</v>
      </c>
      <c r="BB9" s="51" t="s">
        <v>583</v>
      </c>
    </row>
    <row r="10" spans="1:54" x14ac:dyDescent="0.25">
      <c r="A10" s="43" t="s">
        <v>580</v>
      </c>
      <c r="B10" s="43">
        <v>1</v>
      </c>
      <c r="C10" s="44"/>
      <c r="D10" s="43" t="s">
        <v>8</v>
      </c>
      <c r="E10" s="43" t="s">
        <v>580</v>
      </c>
      <c r="F10" s="43">
        <v>-5.7300797822176493E-4</v>
      </c>
      <c r="G10" s="43">
        <v>1.1918522533420958E-3</v>
      </c>
      <c r="H10" s="43">
        <v>-4.781699560847395E-4</v>
      </c>
      <c r="I10" s="43">
        <v>1.0970142312050704E-3</v>
      </c>
      <c r="J10" s="43">
        <v>818.58199395770509</v>
      </c>
      <c r="K10" s="43">
        <v>277.73532233952614</v>
      </c>
      <c r="L10" s="43">
        <v>-3.5000000000000001E-3</v>
      </c>
      <c r="M10" s="43"/>
      <c r="N10" s="43">
        <v>-2.5000000000000001E-2</v>
      </c>
      <c r="O10" s="43">
        <v>2.5000000000000001E-2</v>
      </c>
      <c r="P10" s="43" t="s">
        <v>580</v>
      </c>
      <c r="Q10" s="43" t="s">
        <v>1194</v>
      </c>
      <c r="R10" s="43" t="s">
        <v>10</v>
      </c>
      <c r="S10" s="43" t="s">
        <v>436</v>
      </c>
      <c r="T10" s="43">
        <v>2.9034539056820607</v>
      </c>
      <c r="U10" s="43"/>
      <c r="V10" s="43">
        <v>145.17269528410304</v>
      </c>
      <c r="W10" s="43"/>
      <c r="X10" s="43">
        <v>833.28412627631644</v>
      </c>
      <c r="Y10" s="43">
        <v>287.16423707599068</v>
      </c>
      <c r="Z10" s="45">
        <f>IFERROR(T10,"")</f>
        <v>2.9034539056820607</v>
      </c>
      <c r="AA10" s="43" t="s">
        <v>588</v>
      </c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 t="s">
        <v>1195</v>
      </c>
      <c r="AQ10" s="43"/>
      <c r="AR10" s="43"/>
      <c r="AS10" s="43"/>
      <c r="AT10" s="43"/>
      <c r="AU10" s="43"/>
      <c r="AV10" s="43"/>
      <c r="AW10" s="43"/>
      <c r="AX10" s="45"/>
      <c r="AY10" s="46">
        <f>IFERROR(_xlfn.AGGREGATE(15,6,CHOOSE({1,2},IF(Z10&gt;0,Z10,NA()),IF(AX10&gt;0,AX10,NA())),1),"")</f>
        <v>2.9034539056820607</v>
      </c>
      <c r="BA10" s="51" t="s">
        <v>584</v>
      </c>
      <c r="BB10" s="51" t="s">
        <v>585</v>
      </c>
    </row>
    <row r="11" spans="1:54" x14ac:dyDescent="0.25">
      <c r="A11" s="43" t="s">
        <v>580</v>
      </c>
      <c r="B11" s="43">
        <v>2</v>
      </c>
      <c r="C11" s="44"/>
      <c r="D11" s="43" t="s">
        <v>8</v>
      </c>
      <c r="E11" s="43" t="s">
        <v>580</v>
      </c>
      <c r="F11" s="43">
        <v>-8.2102163106062369E-4</v>
      </c>
      <c r="G11" s="43">
        <v>1.6693602256079604E-3</v>
      </c>
      <c r="H11" s="43">
        <v>-6.9869014942084285E-4</v>
      </c>
      <c r="I11" s="43">
        <v>1.5470287439681796E-3</v>
      </c>
      <c r="J11" s="43">
        <v>644.10261058930644</v>
      </c>
      <c r="K11" s="43">
        <v>222.76497293107892</v>
      </c>
      <c r="L11" s="43">
        <v>-3.5000000000000001E-3</v>
      </c>
      <c r="M11" s="43"/>
      <c r="N11" s="43">
        <v>-2.5000000000000001E-2</v>
      </c>
      <c r="O11" s="43">
        <v>2.5000000000000001E-2</v>
      </c>
      <c r="P11" s="43" t="s">
        <v>580</v>
      </c>
      <c r="Q11" s="43" t="s">
        <v>1194</v>
      </c>
      <c r="R11" s="43" t="s">
        <v>11</v>
      </c>
      <c r="S11" s="43" t="s">
        <v>436</v>
      </c>
      <c r="T11" s="43">
        <v>2.1063432560993181</v>
      </c>
      <c r="U11" s="43"/>
      <c r="V11" s="43"/>
      <c r="W11" s="43">
        <v>105.3171628049659</v>
      </c>
      <c r="X11" s="43">
        <v>629.48655249710851</v>
      </c>
      <c r="Y11" s="43">
        <v>175.04925153461591</v>
      </c>
      <c r="Z11" s="45">
        <f>IFERROR(T11,"")</f>
        <v>2.1063432560993181</v>
      </c>
      <c r="AA11" s="43" t="s">
        <v>588</v>
      </c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 t="s">
        <v>1195</v>
      </c>
      <c r="AQ11" s="43"/>
      <c r="AR11" s="43"/>
      <c r="AS11" s="43"/>
      <c r="AT11" s="43"/>
      <c r="AU11" s="43"/>
      <c r="AV11" s="43"/>
      <c r="AW11" s="43"/>
      <c r="AX11" s="45"/>
      <c r="AY11" s="46">
        <f>IFERROR(_xlfn.AGGREGATE(15,6,CHOOSE({1,2},IF(Z11&gt;0,Z11,NA()),IF(AX11&gt;0,AX11,NA())),1),"")</f>
        <v>2.1063432560993181</v>
      </c>
      <c r="BA11" s="51" t="s">
        <v>586</v>
      </c>
      <c r="BB11" s="51" t="s">
        <v>587</v>
      </c>
    </row>
    <row r="12" spans="1:54" x14ac:dyDescent="0.25">
      <c r="A12" s="43" t="s">
        <v>580</v>
      </c>
      <c r="B12" s="43">
        <v>3</v>
      </c>
      <c r="C12" s="44"/>
      <c r="D12" s="43" t="s">
        <v>8</v>
      </c>
      <c r="E12" s="43" t="s">
        <v>580</v>
      </c>
      <c r="F12" s="43">
        <v>-5.7300797822176493E-4</v>
      </c>
      <c r="G12" s="43">
        <v>1.1918522533420958E-3</v>
      </c>
      <c r="H12" s="43">
        <v>-4.781699560847395E-4</v>
      </c>
      <c r="I12" s="43">
        <v>1.0970142312050704E-3</v>
      </c>
      <c r="J12" s="43">
        <v>818.58199395770509</v>
      </c>
      <c r="K12" s="43">
        <v>277.73532233952614</v>
      </c>
      <c r="L12" s="43">
        <v>-3.5000000000000001E-3</v>
      </c>
      <c r="M12" s="43"/>
      <c r="N12" s="43">
        <v>-2.5000000000000001E-2</v>
      </c>
      <c r="O12" s="43">
        <v>2.5000000000000001E-2</v>
      </c>
      <c r="P12" s="43" t="s">
        <v>580</v>
      </c>
      <c r="Q12" s="43" t="s">
        <v>1194</v>
      </c>
      <c r="R12" s="43" t="s">
        <v>12</v>
      </c>
      <c r="S12" s="43" t="s">
        <v>436</v>
      </c>
      <c r="T12" s="43">
        <v>2.9034539056820607</v>
      </c>
      <c r="U12" s="43"/>
      <c r="V12" s="43">
        <v>145.17269528410304</v>
      </c>
      <c r="W12" s="43">
        <v>0</v>
      </c>
      <c r="X12" s="43">
        <v>833.28412627631644</v>
      </c>
      <c r="Y12" s="43">
        <v>287.16423707599068</v>
      </c>
      <c r="Z12" s="45">
        <f>IFERROR(T12,"")</f>
        <v>2.9034539056820607</v>
      </c>
      <c r="AA12" s="43" t="s">
        <v>588</v>
      </c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 t="s">
        <v>1195</v>
      </c>
      <c r="AQ12" s="43"/>
      <c r="AR12" s="43"/>
      <c r="AS12" s="43"/>
      <c r="AT12" s="43"/>
      <c r="AU12" s="43"/>
      <c r="AV12" s="43"/>
      <c r="AW12" s="43"/>
      <c r="AX12" s="45"/>
      <c r="AY12" s="46">
        <f>IFERROR(_xlfn.AGGREGATE(15,6,CHOOSE({1,2},IF(Z12&gt;0,Z12,NA()),IF(AX12&gt;0,AX12,NA())),1),"")</f>
        <v>2.9034539056820607</v>
      </c>
      <c r="BA12" s="51" t="s">
        <v>588</v>
      </c>
      <c r="BB12" s="51" t="s">
        <v>589</v>
      </c>
    </row>
    <row r="13" spans="1:54" x14ac:dyDescent="0.25">
      <c r="A13" s="43" t="s">
        <v>580</v>
      </c>
      <c r="B13" s="43">
        <v>4</v>
      </c>
      <c r="C13" s="44"/>
      <c r="D13" s="43" t="s">
        <v>8</v>
      </c>
      <c r="E13" s="43" t="s">
        <v>580</v>
      </c>
      <c r="F13" s="43">
        <v>2.0239249324963113E-4</v>
      </c>
      <c r="G13" s="43">
        <v>2.3052794403231479E-4</v>
      </c>
      <c r="H13" s="43">
        <v>2.0342807457238553E-4</v>
      </c>
      <c r="I13" s="43">
        <v>2.2949236270956039E-4</v>
      </c>
      <c r="J13" s="43">
        <v>956.63392638636242</v>
      </c>
      <c r="K13" s="43">
        <v>0</v>
      </c>
      <c r="L13" s="43">
        <v>-3.5000000000000001E-3</v>
      </c>
      <c r="M13" s="43"/>
      <c r="N13" s="43">
        <v>-2.5000000000000001E-2</v>
      </c>
      <c r="O13" s="43">
        <v>2.5000000000000001E-2</v>
      </c>
      <c r="P13" s="43" t="s">
        <v>580</v>
      </c>
      <c r="Q13" s="43" t="s">
        <v>1196</v>
      </c>
      <c r="R13" s="43" t="s">
        <v>13</v>
      </c>
      <c r="S13" s="43" t="s">
        <v>437</v>
      </c>
      <c r="T13" s="43">
        <v>7.855224609375</v>
      </c>
      <c r="U13" s="43">
        <v>-785.5224609375</v>
      </c>
      <c r="V13" s="43"/>
      <c r="W13" s="43"/>
      <c r="X13" s="43">
        <v>775.03025687373292</v>
      </c>
      <c r="Y13" s="43">
        <v>0</v>
      </c>
      <c r="Z13" s="45">
        <f>IFERROR(T13,"")</f>
        <v>7.855224609375</v>
      </c>
      <c r="AA13" s="43" t="s">
        <v>588</v>
      </c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 t="s">
        <v>1195</v>
      </c>
      <c r="AQ13" s="43"/>
      <c r="AR13" s="43"/>
      <c r="AS13" s="43"/>
      <c r="AT13" s="43"/>
      <c r="AU13" s="43"/>
      <c r="AV13" s="43"/>
      <c r="AW13" s="43"/>
      <c r="AX13" s="45"/>
      <c r="AY13" s="46">
        <f>IFERROR(_xlfn.AGGREGATE(15,6,CHOOSE({1,2},IF(Z13&gt;0,Z13,NA()),IF(AX13&gt;0,AX13,NA())),1),"")</f>
        <v>7.855224609375</v>
      </c>
      <c r="BA13" s="49"/>
      <c r="BB13" s="49"/>
    </row>
    <row r="14" spans="1:54" x14ac:dyDescent="0.25">
      <c r="A14" s="43" t="s">
        <v>580</v>
      </c>
      <c r="B14" s="43">
        <v>5</v>
      </c>
      <c r="C14" s="44"/>
      <c r="D14" s="43" t="s">
        <v>8</v>
      </c>
      <c r="E14" s="43" t="s">
        <v>580</v>
      </c>
      <c r="F14" s="43">
        <v>2.0239249324963113E-4</v>
      </c>
      <c r="G14" s="43">
        <v>2.3052794403231479E-4</v>
      </c>
      <c r="H14" s="43">
        <v>2.0342807457238553E-4</v>
      </c>
      <c r="I14" s="43">
        <v>2.2949236270956039E-4</v>
      </c>
      <c r="J14" s="43">
        <v>956.63392638636242</v>
      </c>
      <c r="K14" s="43">
        <v>0</v>
      </c>
      <c r="L14" s="43">
        <v>-3.5000000000000001E-3</v>
      </c>
      <c r="M14" s="43"/>
      <c r="N14" s="43">
        <v>-2.5000000000000001E-2</v>
      </c>
      <c r="O14" s="43">
        <v>2.5000000000000001E-2</v>
      </c>
      <c r="P14" s="43" t="s">
        <v>580</v>
      </c>
      <c r="Q14" s="43" t="s">
        <v>1196</v>
      </c>
      <c r="R14" s="43" t="s">
        <v>14</v>
      </c>
      <c r="S14" s="43" t="s">
        <v>437</v>
      </c>
      <c r="T14" s="43">
        <v>7.855224609375</v>
      </c>
      <c r="U14" s="43">
        <v>-785.5224609375</v>
      </c>
      <c r="V14" s="43">
        <v>0</v>
      </c>
      <c r="W14" s="43">
        <v>0</v>
      </c>
      <c r="X14" s="43">
        <v>775.03025687373292</v>
      </c>
      <c r="Y14" s="43">
        <v>0</v>
      </c>
      <c r="Z14" s="45">
        <f>IFERROR(T14,"")</f>
        <v>7.855224609375</v>
      </c>
      <c r="AA14" s="43" t="s">
        <v>588</v>
      </c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 t="s">
        <v>1195</v>
      </c>
      <c r="AQ14" s="43"/>
      <c r="AR14" s="43"/>
      <c r="AS14" s="43"/>
      <c r="AT14" s="43"/>
      <c r="AU14" s="43"/>
      <c r="AV14" s="43"/>
      <c r="AW14" s="43"/>
      <c r="AX14" s="45"/>
      <c r="AY14" s="46">
        <f>IFERROR(_xlfn.AGGREGATE(15,6,CHOOSE({1,2},IF(Z14&gt;0,Z14,NA()),IF(AX14&gt;0,AX14,NA())),1),"")</f>
        <v>7.855224609375</v>
      </c>
    </row>
    <row r="15" spans="1:54" x14ac:dyDescent="0.25">
      <c r="A15" s="43"/>
      <c r="B15" s="43"/>
      <c r="C15" s="44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5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5"/>
      <c r="AY15" s="46"/>
    </row>
    <row r="16" spans="1:54" x14ac:dyDescent="0.25">
      <c r="A16" s="43"/>
      <c r="B16" s="43"/>
      <c r="C16" s="44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5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5"/>
      <c r="AY16" s="46"/>
    </row>
    <row r="17" spans="1:51" x14ac:dyDescent="0.25">
      <c r="A17" s="43"/>
      <c r="B17" s="43"/>
      <c r="C17" s="44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5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5"/>
      <c r="AY17" s="46"/>
    </row>
    <row r="18" spans="1:51" x14ac:dyDescent="0.25">
      <c r="A18" s="43"/>
      <c r="B18" s="43"/>
      <c r="C18" s="44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5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5"/>
      <c r="AY18" s="46"/>
    </row>
    <row r="19" spans="1:51" x14ac:dyDescent="0.25">
      <c r="A19" s="43"/>
      <c r="B19" s="43"/>
      <c r="C19" s="44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5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5"/>
      <c r="AY19" s="46"/>
    </row>
    <row r="20" spans="1:51" x14ac:dyDescent="0.25">
      <c r="A20" s="43"/>
      <c r="B20" s="43"/>
      <c r="C20" s="44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5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5"/>
      <c r="AY20" s="46"/>
    </row>
    <row r="21" spans="1:51" x14ac:dyDescent="0.25">
      <c r="A21" s="43"/>
      <c r="B21" s="43"/>
      <c r="C21" s="44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5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5"/>
      <c r="AY21" s="46"/>
    </row>
    <row r="22" spans="1:51" x14ac:dyDescent="0.25">
      <c r="A22" s="43"/>
      <c r="B22" s="43"/>
      <c r="C22" s="44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5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5"/>
      <c r="AY22" s="46"/>
    </row>
    <row r="23" spans="1:51" x14ac:dyDescent="0.25">
      <c r="A23" s="43"/>
      <c r="B23" s="43"/>
      <c r="C23" s="44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5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5"/>
      <c r="AY23" s="46"/>
    </row>
    <row r="24" spans="1:51" x14ac:dyDescent="0.25">
      <c r="A24" s="43"/>
      <c r="B24" s="43"/>
      <c r="C24" s="44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5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5"/>
      <c r="AY24" s="46"/>
    </row>
    <row r="25" spans="1:51" x14ac:dyDescent="0.25">
      <c r="A25" s="43"/>
      <c r="B25" s="43"/>
      <c r="C25" s="44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5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5"/>
      <c r="AY25" s="46"/>
    </row>
    <row r="26" spans="1:51" x14ac:dyDescent="0.25">
      <c r="A26" s="43"/>
      <c r="B26" s="43"/>
      <c r="C26" s="44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5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5"/>
      <c r="AY26" s="46"/>
    </row>
    <row r="27" spans="1:51" x14ac:dyDescent="0.25">
      <c r="A27" s="43"/>
      <c r="B27" s="43"/>
      <c r="C27" s="44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5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5"/>
      <c r="AY27" s="46"/>
    </row>
    <row r="28" spans="1:51" x14ac:dyDescent="0.25">
      <c r="A28" s="43"/>
      <c r="B28" s="43"/>
      <c r="C28" s="44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5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5"/>
      <c r="AY28" s="46"/>
    </row>
    <row r="29" spans="1:51" x14ac:dyDescent="0.25">
      <c r="A29" s="43"/>
      <c r="B29" s="43"/>
      <c r="C29" s="44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5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5"/>
      <c r="AY29" s="46"/>
    </row>
    <row r="30" spans="1:51" x14ac:dyDescent="0.25">
      <c r="A30" s="43"/>
      <c r="B30" s="43"/>
      <c r="C30" s="44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5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5"/>
      <c r="AY30" s="46"/>
    </row>
    <row r="31" spans="1:51" x14ac:dyDescent="0.25">
      <c r="A31" s="43"/>
      <c r="B31" s="43"/>
      <c r="C31" s="44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5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5"/>
      <c r="AY31" s="46"/>
    </row>
    <row r="33" spans="1:57" x14ac:dyDescent="0.25">
      <c r="A33" s="57" t="s">
        <v>1372</v>
      </c>
      <c r="B33" s="57"/>
      <c r="C33" s="57"/>
      <c r="D33" s="57"/>
      <c r="E33" s="57"/>
      <c r="F33" s="57"/>
      <c r="I33" s="57" t="s">
        <v>1367</v>
      </c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Z33" s="57" t="s">
        <v>1560</v>
      </c>
      <c r="AA33" s="57"/>
      <c r="AB33" s="57"/>
      <c r="AC33" s="57"/>
      <c r="AD33" s="57"/>
      <c r="AE33" s="57"/>
      <c r="AH33" s="57" t="s">
        <v>319</v>
      </c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X33" s="57" t="s">
        <v>1567</v>
      </c>
      <c r="AY33" s="57"/>
      <c r="AZ33" s="57"/>
      <c r="BA33" s="57"/>
      <c r="BB33" s="57"/>
      <c r="BC33" s="57"/>
      <c r="BD33" s="57"/>
      <c r="BE33" s="57"/>
    </row>
    <row r="34" spans="1:57" x14ac:dyDescent="0.25">
      <c r="A34" s="54" t="s">
        <v>1199</v>
      </c>
      <c r="B34" s="53" t="s">
        <v>1368</v>
      </c>
      <c r="C34" s="53" t="s">
        <v>1200</v>
      </c>
      <c r="D34" s="53" t="s">
        <v>440</v>
      </c>
      <c r="E34" s="53" t="s">
        <v>1369</v>
      </c>
      <c r="F34" s="53" t="s">
        <v>1370</v>
      </c>
      <c r="I34" s="54" t="s">
        <v>1199</v>
      </c>
      <c r="J34" s="53" t="s">
        <v>1200</v>
      </c>
      <c r="K34" s="53" t="s">
        <v>1201</v>
      </c>
      <c r="L34" s="53" t="s">
        <v>1202</v>
      </c>
      <c r="M34" s="53" t="s">
        <v>1203</v>
      </c>
      <c r="N34" s="53" t="s">
        <v>1204</v>
      </c>
      <c r="O34" s="53" t="s">
        <v>1205</v>
      </c>
      <c r="P34" s="53" t="s">
        <v>1206</v>
      </c>
      <c r="Q34" s="53" t="s">
        <v>1207</v>
      </c>
      <c r="R34" s="53" t="s">
        <v>1208</v>
      </c>
      <c r="S34" s="53" t="s">
        <v>1209</v>
      </c>
      <c r="T34" s="53" t="s">
        <v>1210</v>
      </c>
      <c r="U34" s="53" t="s">
        <v>1211</v>
      </c>
      <c r="V34" s="53" t="s">
        <v>1212</v>
      </c>
      <c r="W34" s="53" t="s">
        <v>7</v>
      </c>
      <c r="Z34" s="54" t="s">
        <v>1199</v>
      </c>
      <c r="AA34" s="53" t="s">
        <v>1368</v>
      </c>
      <c r="AB34" s="53" t="s">
        <v>1373</v>
      </c>
      <c r="AC34" s="53" t="s">
        <v>1374</v>
      </c>
      <c r="AD34" s="53" t="s">
        <v>1375</v>
      </c>
      <c r="AE34" s="53" t="s">
        <v>7</v>
      </c>
      <c r="AH34" s="54" t="s">
        <v>1199</v>
      </c>
      <c r="AI34" s="53" t="s">
        <v>1568</v>
      </c>
      <c r="AJ34" s="53" t="s">
        <v>1569</v>
      </c>
      <c r="AK34" s="53" t="s">
        <v>1570</v>
      </c>
      <c r="AL34" s="53" t="s">
        <v>1571</v>
      </c>
      <c r="AM34" s="53" t="s">
        <v>1572</v>
      </c>
      <c r="AN34" s="53" t="s">
        <v>1573</v>
      </c>
      <c r="AO34" s="53" t="s">
        <v>1574</v>
      </c>
      <c r="AP34" s="53" t="s">
        <v>1575</v>
      </c>
      <c r="AQ34" s="53" t="s">
        <v>328</v>
      </c>
      <c r="AR34" s="53" t="s">
        <v>1576</v>
      </c>
      <c r="AS34" s="53" t="s">
        <v>1374</v>
      </c>
      <c r="AT34" s="53" t="s">
        <v>1375</v>
      </c>
      <c r="AU34" s="53" t="s">
        <v>7</v>
      </c>
      <c r="AX34" s="54" t="s">
        <v>1199</v>
      </c>
      <c r="AY34" s="53" t="s">
        <v>1368</v>
      </c>
      <c r="AZ34" s="53" t="s">
        <v>1561</v>
      </c>
      <c r="BA34" s="53" t="s">
        <v>1562</v>
      </c>
      <c r="BB34" s="53" t="s">
        <v>1563</v>
      </c>
      <c r="BC34" s="53" t="s">
        <v>1564</v>
      </c>
      <c r="BD34" s="53" t="s">
        <v>440</v>
      </c>
      <c r="BE34" s="53" t="s">
        <v>1369</v>
      </c>
    </row>
    <row r="35" spans="1:57" x14ac:dyDescent="0.25">
      <c r="A35" s="55">
        <v>46262.881921296299</v>
      </c>
      <c r="B35" s="52">
        <v>1</v>
      </c>
      <c r="C35" s="52" t="s">
        <v>1213</v>
      </c>
      <c r="D35" s="52">
        <v>-5.7300797822176493E-4</v>
      </c>
      <c r="E35" s="52">
        <v>-5.9210824416249039</v>
      </c>
      <c r="F35" s="56" t="s">
        <v>235</v>
      </c>
      <c r="I35" s="55">
        <v>46262.881921296299</v>
      </c>
      <c r="J35" s="52" t="s">
        <v>1213</v>
      </c>
      <c r="K35" s="52" t="s">
        <v>148</v>
      </c>
      <c r="L35" s="52">
        <v>25</v>
      </c>
      <c r="M35" s="52">
        <v>25</v>
      </c>
      <c r="N35" s="52">
        <v>2500</v>
      </c>
      <c r="O35" s="52" t="s">
        <v>1214</v>
      </c>
      <c r="P35" s="52">
        <v>50</v>
      </c>
      <c r="Q35" s="52">
        <v>50</v>
      </c>
      <c r="R35" s="52"/>
      <c r="S35" s="52">
        <v>0</v>
      </c>
      <c r="T35" s="52">
        <v>0</v>
      </c>
      <c r="U35" s="52">
        <v>0</v>
      </c>
      <c r="V35" s="52">
        <v>0</v>
      </c>
      <c r="W35" s="56" t="s">
        <v>1215</v>
      </c>
      <c r="Z35" s="55">
        <v>46262.881921296299</v>
      </c>
      <c r="AA35" s="52" t="s">
        <v>1376</v>
      </c>
      <c r="AB35" s="52" t="s">
        <v>1377</v>
      </c>
      <c r="AC35" s="52">
        <v>0</v>
      </c>
      <c r="AD35" s="52" t="s">
        <v>247</v>
      </c>
      <c r="AE35" s="56" t="s">
        <v>1378</v>
      </c>
      <c r="AH35" s="55">
        <v>46262.881921296299</v>
      </c>
      <c r="AI35" s="52" t="s">
        <v>1577</v>
      </c>
      <c r="AJ35" s="52" t="s">
        <v>1578</v>
      </c>
      <c r="AK35" s="52">
        <v>0</v>
      </c>
      <c r="AL35" s="52">
        <v>0</v>
      </c>
      <c r="AM35" s="52">
        <v>600</v>
      </c>
      <c r="AN35" s="52">
        <v>0</v>
      </c>
      <c r="AO35" s="52">
        <v>0</v>
      </c>
      <c r="AP35" s="52">
        <v>0</v>
      </c>
      <c r="AQ35" s="52">
        <v>0</v>
      </c>
      <c r="AR35" s="52"/>
      <c r="AS35" s="52"/>
      <c r="AT35" s="52"/>
      <c r="AU35" s="56" t="s">
        <v>1579</v>
      </c>
      <c r="AX35" s="55">
        <v>46262.881921296299</v>
      </c>
      <c r="AY35" s="52">
        <v>1</v>
      </c>
      <c r="AZ35" s="52" t="s">
        <v>433</v>
      </c>
      <c r="BA35" s="52" t="s">
        <v>1565</v>
      </c>
      <c r="BB35" s="52" t="s">
        <v>148</v>
      </c>
      <c r="BC35" s="52">
        <v>1</v>
      </c>
      <c r="BD35" s="52">
        <v>-10</v>
      </c>
      <c r="BE35" s="52">
        <v>-3264.3625000000002</v>
      </c>
    </row>
    <row r="36" spans="1:57" x14ac:dyDescent="0.25">
      <c r="A36" s="55">
        <v>46262.881921296299</v>
      </c>
      <c r="B36" s="52">
        <v>1</v>
      </c>
      <c r="C36" s="52" t="s">
        <v>1216</v>
      </c>
      <c r="D36" s="52">
        <v>-5.1463462772593333E-4</v>
      </c>
      <c r="E36" s="52">
        <v>-5.3178911531679773</v>
      </c>
      <c r="F36" s="56" t="s">
        <v>235</v>
      </c>
      <c r="I36" s="55">
        <v>46262.881921296299</v>
      </c>
      <c r="J36" s="52" t="s">
        <v>1216</v>
      </c>
      <c r="K36" s="52" t="s">
        <v>148</v>
      </c>
      <c r="L36" s="52">
        <v>75</v>
      </c>
      <c r="M36" s="52">
        <v>25</v>
      </c>
      <c r="N36" s="52">
        <v>2500</v>
      </c>
      <c r="O36" s="52" t="s">
        <v>1214</v>
      </c>
      <c r="P36" s="52">
        <v>50</v>
      </c>
      <c r="Q36" s="52">
        <v>50</v>
      </c>
      <c r="R36" s="52"/>
      <c r="S36" s="52">
        <v>0</v>
      </c>
      <c r="T36" s="52">
        <v>0</v>
      </c>
      <c r="U36" s="52">
        <v>0</v>
      </c>
      <c r="V36" s="52">
        <v>0</v>
      </c>
      <c r="W36" s="56" t="s">
        <v>1215</v>
      </c>
      <c r="Z36" s="55">
        <v>46262.881921296299</v>
      </c>
      <c r="AA36" s="52" t="s">
        <v>1376</v>
      </c>
      <c r="AB36" s="52" t="s">
        <v>1379</v>
      </c>
      <c r="AC36" s="52">
        <v>600</v>
      </c>
      <c r="AD36" s="52" t="s">
        <v>247</v>
      </c>
      <c r="AE36" s="56" t="s">
        <v>1380</v>
      </c>
      <c r="AH36" s="55">
        <v>46262.881921296299</v>
      </c>
      <c r="AI36" s="52" t="s">
        <v>1577</v>
      </c>
      <c r="AJ36" s="52" t="s">
        <v>1580</v>
      </c>
      <c r="AK36" s="52">
        <v>600</v>
      </c>
      <c r="AL36" s="52">
        <v>0</v>
      </c>
      <c r="AM36" s="52">
        <v>600</v>
      </c>
      <c r="AN36" s="52">
        <v>250</v>
      </c>
      <c r="AO36" s="52">
        <v>0</v>
      </c>
      <c r="AP36" s="52">
        <v>0</v>
      </c>
      <c r="AQ36" s="52">
        <v>0</v>
      </c>
      <c r="AR36" s="52"/>
      <c r="AS36" s="52"/>
      <c r="AT36" s="52"/>
      <c r="AU36" s="56" t="s">
        <v>1579</v>
      </c>
      <c r="AX36" s="55">
        <v>46262.881921296299</v>
      </c>
      <c r="AY36" s="52">
        <v>1</v>
      </c>
      <c r="AZ36" s="52" t="s">
        <v>433</v>
      </c>
      <c r="BA36" s="52" t="s">
        <v>1565</v>
      </c>
      <c r="BB36" s="52" t="s">
        <v>148</v>
      </c>
      <c r="BC36" s="52">
        <v>2</v>
      </c>
      <c r="BD36" s="52">
        <v>-3.5000000000000001E-3</v>
      </c>
      <c r="BE36" s="52">
        <v>-15.5</v>
      </c>
    </row>
    <row r="37" spans="1:57" x14ac:dyDescent="0.25">
      <c r="A37" s="55">
        <v>46262.881921296299</v>
      </c>
      <c r="B37" s="52">
        <v>1</v>
      </c>
      <c r="C37" s="52" t="s">
        <v>1217</v>
      </c>
      <c r="D37" s="52">
        <v>-4.5626127723010174E-4</v>
      </c>
      <c r="E37" s="52">
        <v>-4.7146998647110516</v>
      </c>
      <c r="F37" s="56" t="s">
        <v>235</v>
      </c>
      <c r="I37" s="55">
        <v>46262.881921296299</v>
      </c>
      <c r="J37" s="52" t="s">
        <v>1217</v>
      </c>
      <c r="K37" s="52" t="s">
        <v>148</v>
      </c>
      <c r="L37" s="52">
        <v>125</v>
      </c>
      <c r="M37" s="52">
        <v>25</v>
      </c>
      <c r="N37" s="52">
        <v>2500</v>
      </c>
      <c r="O37" s="52" t="s">
        <v>1214</v>
      </c>
      <c r="P37" s="52">
        <v>50</v>
      </c>
      <c r="Q37" s="52">
        <v>50</v>
      </c>
      <c r="R37" s="52"/>
      <c r="S37" s="52">
        <v>0</v>
      </c>
      <c r="T37" s="52">
        <v>0</v>
      </c>
      <c r="U37" s="52">
        <v>0</v>
      </c>
      <c r="V37" s="52">
        <v>0</v>
      </c>
      <c r="W37" s="56" t="s">
        <v>1215</v>
      </c>
      <c r="Z37" s="55">
        <v>46262.881921296299</v>
      </c>
      <c r="AA37" s="52" t="s">
        <v>1376</v>
      </c>
      <c r="AB37" s="52" t="s">
        <v>1381</v>
      </c>
      <c r="AC37" s="52">
        <v>0</v>
      </c>
      <c r="AD37" s="52" t="s">
        <v>247</v>
      </c>
      <c r="AE37" s="56" t="s">
        <v>1382</v>
      </c>
      <c r="AH37" s="55">
        <v>46262.881921296299</v>
      </c>
      <c r="AI37" s="52" t="s">
        <v>1577</v>
      </c>
      <c r="AJ37" s="52" t="s">
        <v>1581</v>
      </c>
      <c r="AK37" s="52">
        <v>600</v>
      </c>
      <c r="AL37" s="52">
        <v>250</v>
      </c>
      <c r="AM37" s="52">
        <v>250</v>
      </c>
      <c r="AN37" s="52">
        <v>250</v>
      </c>
      <c r="AO37" s="52">
        <v>0</v>
      </c>
      <c r="AP37" s="52">
        <v>0</v>
      </c>
      <c r="AQ37" s="52">
        <v>0</v>
      </c>
      <c r="AR37" s="52"/>
      <c r="AS37" s="52"/>
      <c r="AT37" s="52"/>
      <c r="AU37" s="56" t="s">
        <v>1579</v>
      </c>
      <c r="AX37" s="55">
        <v>46262.881921296299</v>
      </c>
      <c r="AY37" s="52">
        <v>1</v>
      </c>
      <c r="AZ37" s="52" t="s">
        <v>433</v>
      </c>
      <c r="BA37" s="52" t="s">
        <v>1565</v>
      </c>
      <c r="BB37" s="52" t="s">
        <v>148</v>
      </c>
      <c r="BC37" s="52">
        <v>3</v>
      </c>
      <c r="BD37" s="52">
        <v>-1.5E-3</v>
      </c>
      <c r="BE37" s="52">
        <v>-15.5</v>
      </c>
    </row>
    <row r="38" spans="1:57" x14ac:dyDescent="0.25">
      <c r="A38" s="55">
        <v>46262.881921296299</v>
      </c>
      <c r="B38" s="52">
        <v>1</v>
      </c>
      <c r="C38" s="52" t="s">
        <v>1218</v>
      </c>
      <c r="D38" s="52">
        <v>-3.9788792673427014E-4</v>
      </c>
      <c r="E38" s="52">
        <v>-4.111508576254125</v>
      </c>
      <c r="F38" s="56" t="s">
        <v>235</v>
      </c>
      <c r="I38" s="55">
        <v>46262.881921296299</v>
      </c>
      <c r="J38" s="52" t="s">
        <v>1218</v>
      </c>
      <c r="K38" s="52" t="s">
        <v>148</v>
      </c>
      <c r="L38" s="52">
        <v>175</v>
      </c>
      <c r="M38" s="52">
        <v>25</v>
      </c>
      <c r="N38" s="52">
        <v>2500</v>
      </c>
      <c r="O38" s="52" t="s">
        <v>1214</v>
      </c>
      <c r="P38" s="52">
        <v>50</v>
      </c>
      <c r="Q38" s="52">
        <v>50</v>
      </c>
      <c r="R38" s="52"/>
      <c r="S38" s="52">
        <v>0</v>
      </c>
      <c r="T38" s="52">
        <v>0</v>
      </c>
      <c r="U38" s="52">
        <v>0</v>
      </c>
      <c r="V38" s="52">
        <v>0</v>
      </c>
      <c r="W38" s="56" t="s">
        <v>1215</v>
      </c>
      <c r="Z38" s="55">
        <v>46262.881921296299</v>
      </c>
      <c r="AA38" s="52" t="s">
        <v>1376</v>
      </c>
      <c r="AB38" s="52" t="s">
        <v>1383</v>
      </c>
      <c r="AC38" s="52">
        <v>800</v>
      </c>
      <c r="AD38" s="52" t="s">
        <v>247</v>
      </c>
      <c r="AE38" s="56" t="s">
        <v>1384</v>
      </c>
      <c r="AH38" s="55">
        <v>46262.881921296299</v>
      </c>
      <c r="AI38" s="52" t="s">
        <v>1577</v>
      </c>
      <c r="AJ38" s="52" t="s">
        <v>1582</v>
      </c>
      <c r="AK38" s="52">
        <v>250</v>
      </c>
      <c r="AL38" s="52">
        <v>250</v>
      </c>
      <c r="AM38" s="52">
        <v>250</v>
      </c>
      <c r="AN38" s="52">
        <v>800</v>
      </c>
      <c r="AO38" s="52">
        <v>0</v>
      </c>
      <c r="AP38" s="52">
        <v>0</v>
      </c>
      <c r="AQ38" s="52">
        <v>0</v>
      </c>
      <c r="AR38" s="52"/>
      <c r="AS38" s="52"/>
      <c r="AT38" s="52"/>
      <c r="AU38" s="56" t="s">
        <v>1579</v>
      </c>
      <c r="AX38" s="55">
        <v>46262.881921296299</v>
      </c>
      <c r="AY38" s="52">
        <v>1</v>
      </c>
      <c r="AZ38" s="52" t="s">
        <v>433</v>
      </c>
      <c r="BA38" s="52" t="s">
        <v>1565</v>
      </c>
      <c r="BB38" s="52" t="s">
        <v>148</v>
      </c>
      <c r="BC38" s="52">
        <v>4</v>
      </c>
      <c r="BD38" s="52">
        <v>0</v>
      </c>
      <c r="BE38" s="52">
        <v>0</v>
      </c>
    </row>
    <row r="39" spans="1:57" x14ac:dyDescent="0.25">
      <c r="A39" s="55">
        <v>46262.881921296299</v>
      </c>
      <c r="B39" s="52">
        <v>1</v>
      </c>
      <c r="C39" s="52" t="s">
        <v>1219</v>
      </c>
      <c r="D39" s="52">
        <v>-3.3951457623843855E-4</v>
      </c>
      <c r="E39" s="52">
        <v>-3.5083172877971984</v>
      </c>
      <c r="F39" s="56" t="s">
        <v>235</v>
      </c>
      <c r="I39" s="55">
        <v>46262.881921296299</v>
      </c>
      <c r="J39" s="52" t="s">
        <v>1219</v>
      </c>
      <c r="K39" s="52" t="s">
        <v>148</v>
      </c>
      <c r="L39" s="52">
        <v>225</v>
      </c>
      <c r="M39" s="52">
        <v>25</v>
      </c>
      <c r="N39" s="52">
        <v>2500</v>
      </c>
      <c r="O39" s="52" t="s">
        <v>1214</v>
      </c>
      <c r="P39" s="52">
        <v>50</v>
      </c>
      <c r="Q39" s="52">
        <v>50</v>
      </c>
      <c r="R39" s="52"/>
      <c r="S39" s="52">
        <v>0</v>
      </c>
      <c r="T39" s="52">
        <v>0</v>
      </c>
      <c r="U39" s="52">
        <v>0</v>
      </c>
      <c r="V39" s="52">
        <v>0</v>
      </c>
      <c r="W39" s="56" t="s">
        <v>1215</v>
      </c>
      <c r="Z39" s="55">
        <v>46262.881921296299</v>
      </c>
      <c r="AA39" s="52" t="s">
        <v>1376</v>
      </c>
      <c r="AB39" s="52" t="s">
        <v>38</v>
      </c>
      <c r="AC39" s="52" t="s">
        <v>39</v>
      </c>
      <c r="AD39" s="52" t="s">
        <v>35</v>
      </c>
      <c r="AE39" s="56" t="s">
        <v>1385</v>
      </c>
      <c r="AH39" s="55">
        <v>46262.881921296299</v>
      </c>
      <c r="AI39" s="52" t="s">
        <v>1577</v>
      </c>
      <c r="AJ39" s="52" t="s">
        <v>1583</v>
      </c>
      <c r="AK39" s="52">
        <v>250</v>
      </c>
      <c r="AL39" s="52">
        <v>800</v>
      </c>
      <c r="AM39" s="52">
        <v>0</v>
      </c>
      <c r="AN39" s="52">
        <v>800</v>
      </c>
      <c r="AO39" s="52">
        <v>0</v>
      </c>
      <c r="AP39" s="52">
        <v>0</v>
      </c>
      <c r="AQ39" s="52">
        <v>0</v>
      </c>
      <c r="AR39" s="52"/>
      <c r="AS39" s="52"/>
      <c r="AT39" s="52"/>
      <c r="AU39" s="56" t="s">
        <v>1579</v>
      </c>
      <c r="AX39" s="55">
        <v>46262.881921296299</v>
      </c>
      <c r="AY39" s="52">
        <v>1</v>
      </c>
      <c r="AZ39" s="52" t="s">
        <v>433</v>
      </c>
      <c r="BA39" s="52" t="s">
        <v>1565</v>
      </c>
      <c r="BB39" s="52" t="s">
        <v>1331</v>
      </c>
      <c r="BC39" s="52">
        <v>1</v>
      </c>
      <c r="BD39" s="52">
        <v>-10</v>
      </c>
      <c r="BE39" s="52">
        <v>-20300</v>
      </c>
    </row>
    <row r="40" spans="1:57" x14ac:dyDescent="0.25">
      <c r="A40" s="55">
        <v>46262.881921296299</v>
      </c>
      <c r="B40" s="52">
        <v>1</v>
      </c>
      <c r="C40" s="52" t="s">
        <v>1220</v>
      </c>
      <c r="D40" s="52">
        <v>-2.8114122574260695E-4</v>
      </c>
      <c r="E40" s="52">
        <v>-2.9051259993402718</v>
      </c>
      <c r="F40" s="56" t="s">
        <v>235</v>
      </c>
      <c r="I40" s="55">
        <v>46262.881921296299</v>
      </c>
      <c r="J40" s="52" t="s">
        <v>1220</v>
      </c>
      <c r="K40" s="52" t="s">
        <v>148</v>
      </c>
      <c r="L40" s="52">
        <v>275</v>
      </c>
      <c r="M40" s="52">
        <v>25</v>
      </c>
      <c r="N40" s="52">
        <v>2500</v>
      </c>
      <c r="O40" s="52" t="s">
        <v>1214</v>
      </c>
      <c r="P40" s="52">
        <v>50</v>
      </c>
      <c r="Q40" s="52">
        <v>50</v>
      </c>
      <c r="R40" s="52"/>
      <c r="S40" s="52">
        <v>0</v>
      </c>
      <c r="T40" s="52">
        <v>0</v>
      </c>
      <c r="U40" s="52">
        <v>0</v>
      </c>
      <c r="V40" s="52">
        <v>0</v>
      </c>
      <c r="W40" s="56" t="s">
        <v>1215</v>
      </c>
      <c r="Z40" s="55">
        <v>46262.881921296299</v>
      </c>
      <c r="AA40" s="52" t="s">
        <v>1376</v>
      </c>
      <c r="AB40" s="52" t="s">
        <v>1386</v>
      </c>
      <c r="AC40" s="52">
        <v>287500</v>
      </c>
      <c r="AD40" s="52" t="s">
        <v>249</v>
      </c>
      <c r="AE40" s="56" t="s">
        <v>1387</v>
      </c>
      <c r="AH40" s="55">
        <v>46262.881921296299</v>
      </c>
      <c r="AI40" s="52" t="s">
        <v>1577</v>
      </c>
      <c r="AJ40" s="52" t="s">
        <v>1584</v>
      </c>
      <c r="AK40" s="52">
        <v>0</v>
      </c>
      <c r="AL40" s="52">
        <v>800</v>
      </c>
      <c r="AM40" s="52">
        <v>0</v>
      </c>
      <c r="AN40" s="52">
        <v>0</v>
      </c>
      <c r="AO40" s="52">
        <v>0</v>
      </c>
      <c r="AP40" s="52">
        <v>0</v>
      </c>
      <c r="AQ40" s="52">
        <v>0</v>
      </c>
      <c r="AR40" s="52"/>
      <c r="AS40" s="52"/>
      <c r="AT40" s="52"/>
      <c r="AU40" s="56" t="s">
        <v>1579</v>
      </c>
      <c r="AX40" s="55">
        <v>46262.881921296299</v>
      </c>
      <c r="AY40" s="52">
        <v>1</v>
      </c>
      <c r="AZ40" s="52" t="s">
        <v>433</v>
      </c>
      <c r="BA40" s="52" t="s">
        <v>1565</v>
      </c>
      <c r="BB40" s="52" t="s">
        <v>1331</v>
      </c>
      <c r="BC40" s="52">
        <v>2</v>
      </c>
      <c r="BD40" s="52">
        <v>-2.5000000000000001E-2</v>
      </c>
      <c r="BE40" s="52">
        <v>-350</v>
      </c>
    </row>
    <row r="41" spans="1:57" x14ac:dyDescent="0.25">
      <c r="A41" s="55">
        <v>46262.881921296299</v>
      </c>
      <c r="B41" s="52">
        <v>1</v>
      </c>
      <c r="C41" s="52" t="s">
        <v>1221</v>
      </c>
      <c r="D41" s="52">
        <v>-2.2276787524677533E-4</v>
      </c>
      <c r="E41" s="52">
        <v>-2.3019347108833452</v>
      </c>
      <c r="F41" s="56" t="s">
        <v>235</v>
      </c>
      <c r="I41" s="55">
        <v>46262.881921296299</v>
      </c>
      <c r="J41" s="52" t="s">
        <v>1221</v>
      </c>
      <c r="K41" s="52" t="s">
        <v>148</v>
      </c>
      <c r="L41" s="52">
        <v>325</v>
      </c>
      <c r="M41" s="52">
        <v>25</v>
      </c>
      <c r="N41" s="52">
        <v>2500</v>
      </c>
      <c r="O41" s="52" t="s">
        <v>1214</v>
      </c>
      <c r="P41" s="52">
        <v>50</v>
      </c>
      <c r="Q41" s="52">
        <v>50</v>
      </c>
      <c r="R41" s="52"/>
      <c r="S41" s="52">
        <v>0</v>
      </c>
      <c r="T41" s="52">
        <v>0</v>
      </c>
      <c r="U41" s="52">
        <v>0</v>
      </c>
      <c r="V41" s="52">
        <v>0</v>
      </c>
      <c r="W41" s="56" t="s">
        <v>1215</v>
      </c>
      <c r="Z41" s="55">
        <v>46262.881921296299</v>
      </c>
      <c r="AA41" s="52" t="s">
        <v>1376</v>
      </c>
      <c r="AB41" s="52" t="s">
        <v>1388</v>
      </c>
      <c r="AC41" s="52">
        <v>216.30434782608697</v>
      </c>
      <c r="AD41" s="52" t="s">
        <v>247</v>
      </c>
      <c r="AE41" s="56" t="s">
        <v>1389</v>
      </c>
      <c r="AH41" s="55">
        <v>46262.881921296299</v>
      </c>
      <c r="AI41" s="52" t="s">
        <v>1585</v>
      </c>
      <c r="AJ41" s="52" t="s">
        <v>1586</v>
      </c>
      <c r="AK41" s="52">
        <v>0</v>
      </c>
      <c r="AL41" s="52">
        <v>0</v>
      </c>
      <c r="AM41" s="52">
        <v>600</v>
      </c>
      <c r="AN41" s="52">
        <v>0</v>
      </c>
      <c r="AO41" s="52">
        <v>0</v>
      </c>
      <c r="AP41" s="52">
        <v>-1</v>
      </c>
      <c r="AQ41" s="52">
        <v>0</v>
      </c>
      <c r="AR41" s="52" t="s">
        <v>1587</v>
      </c>
      <c r="AS41" s="52">
        <v>600</v>
      </c>
      <c r="AT41" s="52" t="s">
        <v>247</v>
      </c>
      <c r="AU41" s="56" t="s">
        <v>1588</v>
      </c>
      <c r="AX41" s="55">
        <v>46262.881921296299</v>
      </c>
      <c r="AY41" s="52">
        <v>1</v>
      </c>
      <c r="AZ41" s="52" t="s">
        <v>433</v>
      </c>
      <c r="BA41" s="52" t="s">
        <v>1565</v>
      </c>
      <c r="BB41" s="52" t="s">
        <v>1331</v>
      </c>
      <c r="BC41" s="52">
        <v>3</v>
      </c>
      <c r="BD41" s="52">
        <v>-1.75E-3</v>
      </c>
      <c r="BE41" s="52">
        <v>-350</v>
      </c>
    </row>
    <row r="42" spans="1:57" x14ac:dyDescent="0.25">
      <c r="A42" s="55">
        <v>46262.881921296299</v>
      </c>
      <c r="B42" s="52">
        <v>1</v>
      </c>
      <c r="C42" s="52" t="s">
        <v>1222</v>
      </c>
      <c r="D42" s="52">
        <v>-1.6439452475094373E-4</v>
      </c>
      <c r="E42" s="52">
        <v>-1.6987434224264186</v>
      </c>
      <c r="F42" s="56" t="s">
        <v>235</v>
      </c>
      <c r="I42" s="55">
        <v>46262.881921296299</v>
      </c>
      <c r="J42" s="52" t="s">
        <v>1222</v>
      </c>
      <c r="K42" s="52" t="s">
        <v>148</v>
      </c>
      <c r="L42" s="52">
        <v>375</v>
      </c>
      <c r="M42" s="52">
        <v>25</v>
      </c>
      <c r="N42" s="52">
        <v>2500</v>
      </c>
      <c r="O42" s="52" t="s">
        <v>1214</v>
      </c>
      <c r="P42" s="52">
        <v>50</v>
      </c>
      <c r="Q42" s="52">
        <v>50</v>
      </c>
      <c r="R42" s="52"/>
      <c r="S42" s="52">
        <v>0</v>
      </c>
      <c r="T42" s="52">
        <v>0</v>
      </c>
      <c r="U42" s="52">
        <v>0</v>
      </c>
      <c r="V42" s="52">
        <v>0</v>
      </c>
      <c r="W42" s="56" t="s">
        <v>1215</v>
      </c>
      <c r="Z42" s="55">
        <v>46262.881921296299</v>
      </c>
      <c r="AA42" s="52" t="s">
        <v>1376</v>
      </c>
      <c r="AB42" s="52" t="s">
        <v>1390</v>
      </c>
      <c r="AC42" s="52">
        <v>316.30434782608694</v>
      </c>
      <c r="AD42" s="52" t="s">
        <v>247</v>
      </c>
      <c r="AE42" s="56" t="s">
        <v>1391</v>
      </c>
      <c r="AH42" s="55">
        <v>46262.881921296299</v>
      </c>
      <c r="AI42" s="52" t="s">
        <v>1585</v>
      </c>
      <c r="AJ42" s="52" t="s">
        <v>1589</v>
      </c>
      <c r="AK42" s="52">
        <v>0</v>
      </c>
      <c r="AL42" s="52">
        <v>0</v>
      </c>
      <c r="AM42" s="52">
        <v>0</v>
      </c>
      <c r="AN42" s="52">
        <v>800</v>
      </c>
      <c r="AO42" s="52">
        <v>-1</v>
      </c>
      <c r="AP42" s="52">
        <v>0</v>
      </c>
      <c r="AQ42" s="52">
        <v>0</v>
      </c>
      <c r="AR42" s="52" t="s">
        <v>1590</v>
      </c>
      <c r="AS42" s="52">
        <v>800</v>
      </c>
      <c r="AT42" s="52" t="s">
        <v>247</v>
      </c>
      <c r="AU42" s="56" t="s">
        <v>1591</v>
      </c>
      <c r="AX42" s="55">
        <v>46262.881921296299</v>
      </c>
      <c r="AY42" s="52">
        <v>1</v>
      </c>
      <c r="AZ42" s="52" t="s">
        <v>433</v>
      </c>
      <c r="BA42" s="52" t="s">
        <v>1565</v>
      </c>
      <c r="BB42" s="52" t="s">
        <v>1331</v>
      </c>
      <c r="BC42" s="52">
        <v>4</v>
      </c>
      <c r="BD42" s="52">
        <v>0</v>
      </c>
      <c r="BE42" s="52">
        <v>0</v>
      </c>
    </row>
    <row r="43" spans="1:57" x14ac:dyDescent="0.25">
      <c r="A43" s="55">
        <v>46262.881921296299</v>
      </c>
      <c r="B43" s="52">
        <v>1</v>
      </c>
      <c r="C43" s="52" t="s">
        <v>1223</v>
      </c>
      <c r="D43" s="52">
        <v>-1.0602117425511212E-4</v>
      </c>
      <c r="E43" s="52">
        <v>-1.095552133969492</v>
      </c>
      <c r="F43" s="56" t="s">
        <v>235</v>
      </c>
      <c r="I43" s="55">
        <v>46262.881921296299</v>
      </c>
      <c r="J43" s="52" t="s">
        <v>1223</v>
      </c>
      <c r="K43" s="52" t="s">
        <v>148</v>
      </c>
      <c r="L43" s="52">
        <v>425</v>
      </c>
      <c r="M43" s="52">
        <v>25</v>
      </c>
      <c r="N43" s="52">
        <v>2500</v>
      </c>
      <c r="O43" s="52" t="s">
        <v>1214</v>
      </c>
      <c r="P43" s="52">
        <v>50</v>
      </c>
      <c r="Q43" s="52">
        <v>50</v>
      </c>
      <c r="R43" s="52"/>
      <c r="S43" s="52">
        <v>0</v>
      </c>
      <c r="T43" s="52">
        <v>0</v>
      </c>
      <c r="U43" s="52">
        <v>0</v>
      </c>
      <c r="V43" s="52">
        <v>0</v>
      </c>
      <c r="W43" s="56" t="s">
        <v>1215</v>
      </c>
      <c r="Z43" s="55">
        <v>46262.881921296299</v>
      </c>
      <c r="AA43" s="52" t="s">
        <v>1376</v>
      </c>
      <c r="AB43" s="52" t="s">
        <v>1392</v>
      </c>
      <c r="AC43" s="52">
        <v>44429687500</v>
      </c>
      <c r="AD43" s="52" t="s">
        <v>1393</v>
      </c>
      <c r="AE43" s="56" t="s">
        <v>1394</v>
      </c>
      <c r="AH43" s="55">
        <v>46262.881921296299</v>
      </c>
      <c r="AI43" s="52" t="s">
        <v>1585</v>
      </c>
      <c r="AJ43" s="52" t="s">
        <v>1592</v>
      </c>
      <c r="AK43" s="52">
        <v>0</v>
      </c>
      <c r="AL43" s="52">
        <v>800</v>
      </c>
      <c r="AM43" s="52">
        <v>250</v>
      </c>
      <c r="AN43" s="52">
        <v>800</v>
      </c>
      <c r="AO43" s="52">
        <v>0</v>
      </c>
      <c r="AP43" s="52">
        <v>1</v>
      </c>
      <c r="AQ43" s="52">
        <v>0</v>
      </c>
      <c r="AR43" s="52" t="s">
        <v>1593</v>
      </c>
      <c r="AS43" s="52">
        <v>250</v>
      </c>
      <c r="AT43" s="52" t="s">
        <v>247</v>
      </c>
      <c r="AU43" s="56" t="s">
        <v>1594</v>
      </c>
      <c r="AX43" s="55">
        <v>46262.881921296299</v>
      </c>
      <c r="AY43" s="52">
        <v>1</v>
      </c>
      <c r="AZ43" s="52" t="s">
        <v>433</v>
      </c>
      <c r="BA43" s="52" t="s">
        <v>1565</v>
      </c>
      <c r="BB43" s="52" t="s">
        <v>1331</v>
      </c>
      <c r="BC43" s="52">
        <v>5</v>
      </c>
      <c r="BD43" s="52">
        <v>1.75E-3</v>
      </c>
      <c r="BE43" s="52">
        <v>350</v>
      </c>
    </row>
    <row r="44" spans="1:57" x14ac:dyDescent="0.25">
      <c r="A44" s="55">
        <v>46262.881921296299</v>
      </c>
      <c r="B44" s="52">
        <v>1</v>
      </c>
      <c r="C44" s="52" t="s">
        <v>1224</v>
      </c>
      <c r="D44" s="52">
        <v>-4.7647823759280521E-5</v>
      </c>
      <c r="E44" s="52">
        <v>-0.49236084551256537</v>
      </c>
      <c r="F44" s="56" t="s">
        <v>235</v>
      </c>
      <c r="I44" s="55">
        <v>46262.881921296299</v>
      </c>
      <c r="J44" s="52" t="s">
        <v>1224</v>
      </c>
      <c r="K44" s="52" t="s">
        <v>148</v>
      </c>
      <c r="L44" s="52">
        <v>475</v>
      </c>
      <c r="M44" s="52">
        <v>25</v>
      </c>
      <c r="N44" s="52">
        <v>2500</v>
      </c>
      <c r="O44" s="52" t="s">
        <v>1214</v>
      </c>
      <c r="P44" s="52">
        <v>50</v>
      </c>
      <c r="Q44" s="52">
        <v>50</v>
      </c>
      <c r="R44" s="52"/>
      <c r="S44" s="52">
        <v>0</v>
      </c>
      <c r="T44" s="52">
        <v>0</v>
      </c>
      <c r="U44" s="52">
        <v>0</v>
      </c>
      <c r="V44" s="52">
        <v>0</v>
      </c>
      <c r="W44" s="56" t="s">
        <v>1215</v>
      </c>
      <c r="Z44" s="55">
        <v>46262.881921296299</v>
      </c>
      <c r="AA44" s="52" t="s">
        <v>1376</v>
      </c>
      <c r="AB44" s="52" t="s">
        <v>1395</v>
      </c>
      <c r="AC44" s="52">
        <v>20804687500</v>
      </c>
      <c r="AD44" s="52" t="s">
        <v>1393</v>
      </c>
      <c r="AE44" s="56" t="s">
        <v>1396</v>
      </c>
      <c r="AH44" s="55">
        <v>46262.881921296299</v>
      </c>
      <c r="AI44" s="52" t="s">
        <v>1585</v>
      </c>
      <c r="AJ44" s="52" t="s">
        <v>1595</v>
      </c>
      <c r="AK44" s="52">
        <v>600</v>
      </c>
      <c r="AL44" s="52">
        <v>0</v>
      </c>
      <c r="AM44" s="52">
        <v>600</v>
      </c>
      <c r="AN44" s="52">
        <v>250</v>
      </c>
      <c r="AO44" s="52">
        <v>1</v>
      </c>
      <c r="AP44" s="52">
        <v>0</v>
      </c>
      <c r="AQ44" s="52">
        <v>0</v>
      </c>
      <c r="AR44" s="52" t="s">
        <v>1596</v>
      </c>
      <c r="AS44" s="52">
        <v>250</v>
      </c>
      <c r="AT44" s="52" t="s">
        <v>247</v>
      </c>
      <c r="AU44" s="56" t="s">
        <v>1597</v>
      </c>
      <c r="AX44" s="55">
        <v>46262.881921296299</v>
      </c>
      <c r="AY44" s="52">
        <v>1</v>
      </c>
      <c r="AZ44" s="52" t="s">
        <v>433</v>
      </c>
      <c r="BA44" s="52" t="s">
        <v>1565</v>
      </c>
      <c r="BB44" s="52" t="s">
        <v>1331</v>
      </c>
      <c r="BC44" s="52">
        <v>6</v>
      </c>
      <c r="BD44" s="52">
        <v>2.5000000000000001E-2</v>
      </c>
      <c r="BE44" s="52">
        <v>350</v>
      </c>
    </row>
    <row r="45" spans="1:57" x14ac:dyDescent="0.25">
      <c r="A45" s="55">
        <v>46262.881921296299</v>
      </c>
      <c r="B45" s="52">
        <v>1</v>
      </c>
      <c r="C45" s="52" t="s">
        <v>1225</v>
      </c>
      <c r="D45" s="52">
        <v>1.0725526736551084E-5</v>
      </c>
      <c r="E45" s="52">
        <v>0</v>
      </c>
      <c r="F45" s="56" t="s">
        <v>1371</v>
      </c>
      <c r="I45" s="55">
        <v>46262.881921296299</v>
      </c>
      <c r="J45" s="52" t="s">
        <v>1225</v>
      </c>
      <c r="K45" s="52" t="s">
        <v>148</v>
      </c>
      <c r="L45" s="52">
        <v>525</v>
      </c>
      <c r="M45" s="52">
        <v>25</v>
      </c>
      <c r="N45" s="52">
        <v>2500</v>
      </c>
      <c r="O45" s="52" t="s">
        <v>1214</v>
      </c>
      <c r="P45" s="52">
        <v>50</v>
      </c>
      <c r="Q45" s="52">
        <v>50</v>
      </c>
      <c r="R45" s="52"/>
      <c r="S45" s="52">
        <v>0</v>
      </c>
      <c r="T45" s="52">
        <v>0</v>
      </c>
      <c r="U45" s="52">
        <v>0</v>
      </c>
      <c r="V45" s="52">
        <v>0</v>
      </c>
      <c r="W45" s="56" t="s">
        <v>1215</v>
      </c>
      <c r="Z45" s="55">
        <v>46262.881921296299</v>
      </c>
      <c r="AA45" s="52" t="s">
        <v>1376</v>
      </c>
      <c r="AB45" s="52" t="s">
        <v>1397</v>
      </c>
      <c r="AC45" s="52">
        <v>14648437500</v>
      </c>
      <c r="AD45" s="52" t="s">
        <v>1393</v>
      </c>
      <c r="AE45" s="56" t="s">
        <v>1398</v>
      </c>
      <c r="AH45" s="55">
        <v>46262.881921296299</v>
      </c>
      <c r="AI45" s="52" t="s">
        <v>1598</v>
      </c>
      <c r="AJ45" s="52" t="s">
        <v>1599</v>
      </c>
      <c r="AK45" s="52">
        <v>40</v>
      </c>
      <c r="AL45" s="52">
        <v>330</v>
      </c>
      <c r="AM45" s="52">
        <v>40</v>
      </c>
      <c r="AN45" s="52">
        <v>720</v>
      </c>
      <c r="AO45" s="52">
        <v>-1</v>
      </c>
      <c r="AP45" s="52">
        <v>0</v>
      </c>
      <c r="AQ45" s="52">
        <v>40</v>
      </c>
      <c r="AR45" s="52" t="s">
        <v>1600</v>
      </c>
      <c r="AS45" s="52"/>
      <c r="AT45" s="52"/>
      <c r="AU45" s="56" t="s">
        <v>1601</v>
      </c>
      <c r="AX45" s="55">
        <v>46262.881921296299</v>
      </c>
      <c r="AY45" s="52">
        <v>1</v>
      </c>
      <c r="AZ45" s="52" t="s">
        <v>433</v>
      </c>
      <c r="BA45" s="52" t="s">
        <v>1565</v>
      </c>
      <c r="BB45" s="52" t="s">
        <v>1331</v>
      </c>
      <c r="BC45" s="52">
        <v>7</v>
      </c>
      <c r="BD45" s="52">
        <v>10</v>
      </c>
      <c r="BE45" s="52">
        <v>20300</v>
      </c>
    </row>
    <row r="46" spans="1:57" x14ac:dyDescent="0.25">
      <c r="A46" s="55">
        <v>46262.881921296299</v>
      </c>
      <c r="B46" s="52">
        <v>1</v>
      </c>
      <c r="C46" s="52" t="s">
        <v>1226</v>
      </c>
      <c r="D46" s="52">
        <v>6.909887723238269E-5</v>
      </c>
      <c r="E46" s="52">
        <v>0</v>
      </c>
      <c r="F46" s="56" t="s">
        <v>1371</v>
      </c>
      <c r="I46" s="55">
        <v>46262.881921296299</v>
      </c>
      <c r="J46" s="52" t="s">
        <v>1226</v>
      </c>
      <c r="K46" s="52" t="s">
        <v>148</v>
      </c>
      <c r="L46" s="52">
        <v>575</v>
      </c>
      <c r="M46" s="52">
        <v>25</v>
      </c>
      <c r="N46" s="52">
        <v>2500</v>
      </c>
      <c r="O46" s="52" t="s">
        <v>1214</v>
      </c>
      <c r="P46" s="52">
        <v>50</v>
      </c>
      <c r="Q46" s="52">
        <v>50</v>
      </c>
      <c r="R46" s="52"/>
      <c r="S46" s="52">
        <v>0</v>
      </c>
      <c r="T46" s="52">
        <v>0</v>
      </c>
      <c r="U46" s="52">
        <v>0</v>
      </c>
      <c r="V46" s="52">
        <v>0</v>
      </c>
      <c r="W46" s="56" t="s">
        <v>1215</v>
      </c>
      <c r="Z46" s="55">
        <v>46262.881921296299</v>
      </c>
      <c r="AA46" s="52" t="s">
        <v>1376</v>
      </c>
      <c r="AB46" s="52" t="s">
        <v>1399</v>
      </c>
      <c r="AC46" s="52">
        <v>15665760869.56522</v>
      </c>
      <c r="AD46" s="52" t="s">
        <v>1393</v>
      </c>
      <c r="AE46" s="56" t="s">
        <v>1400</v>
      </c>
      <c r="AH46" s="55">
        <v>46262.881921296299</v>
      </c>
      <c r="AI46" s="52" t="s">
        <v>1598</v>
      </c>
      <c r="AJ46" s="52" t="s">
        <v>1602</v>
      </c>
      <c r="AK46" s="52">
        <v>210</v>
      </c>
      <c r="AL46" s="52">
        <v>720</v>
      </c>
      <c r="AM46" s="52">
        <v>210</v>
      </c>
      <c r="AN46" s="52">
        <v>330</v>
      </c>
      <c r="AO46" s="52">
        <v>1</v>
      </c>
      <c r="AP46" s="52">
        <v>0</v>
      </c>
      <c r="AQ46" s="52">
        <v>40</v>
      </c>
      <c r="AR46" s="52" t="s">
        <v>1600</v>
      </c>
      <c r="AS46" s="52"/>
      <c r="AT46" s="52"/>
      <c r="AU46" s="56" t="s">
        <v>1601</v>
      </c>
      <c r="AX46" s="55">
        <v>46262.881921296299</v>
      </c>
      <c r="AY46" s="52">
        <v>1</v>
      </c>
      <c r="AZ46" s="52" t="s">
        <v>1566</v>
      </c>
      <c r="BA46" s="52" t="s">
        <v>311</v>
      </c>
      <c r="BB46" s="52" t="s">
        <v>148</v>
      </c>
      <c r="BC46" s="52">
        <v>1</v>
      </c>
      <c r="BD46" s="52">
        <v>-3.5000000000000001E-3</v>
      </c>
      <c r="BE46" s="52">
        <v>-15.5</v>
      </c>
    </row>
    <row r="47" spans="1:57" x14ac:dyDescent="0.25">
      <c r="A47" s="55">
        <v>46262.881921296299</v>
      </c>
      <c r="B47" s="52">
        <v>1</v>
      </c>
      <c r="C47" s="52" t="s">
        <v>1227</v>
      </c>
      <c r="D47" s="52">
        <v>-4.7091685624972931E-4</v>
      </c>
      <c r="E47" s="52">
        <v>-4.8661408479138695</v>
      </c>
      <c r="F47" s="56" t="s">
        <v>235</v>
      </c>
      <c r="I47" s="55">
        <v>46262.881921296299</v>
      </c>
      <c r="J47" s="52" t="s">
        <v>1227</v>
      </c>
      <c r="K47" s="52" t="s">
        <v>148</v>
      </c>
      <c r="L47" s="52">
        <v>25</v>
      </c>
      <c r="M47" s="52">
        <v>75</v>
      </c>
      <c r="N47" s="52">
        <v>2500</v>
      </c>
      <c r="O47" s="52" t="s">
        <v>1214</v>
      </c>
      <c r="P47" s="52">
        <v>50</v>
      </c>
      <c r="Q47" s="52">
        <v>50</v>
      </c>
      <c r="R47" s="52"/>
      <c r="S47" s="52">
        <v>0</v>
      </c>
      <c r="T47" s="52">
        <v>0</v>
      </c>
      <c r="U47" s="52">
        <v>0</v>
      </c>
      <c r="V47" s="52">
        <v>0</v>
      </c>
      <c r="W47" s="56" t="s">
        <v>1215</v>
      </c>
      <c r="Z47" s="55">
        <v>46262.881921296299</v>
      </c>
      <c r="AA47" s="52" t="s">
        <v>1376</v>
      </c>
      <c r="AB47" s="52" t="s">
        <v>1401</v>
      </c>
      <c r="AC47" s="52">
        <v>7353260869.5652161</v>
      </c>
      <c r="AD47" s="52" t="s">
        <v>1393</v>
      </c>
      <c r="AE47" s="56" t="s">
        <v>1402</v>
      </c>
      <c r="AH47" s="55">
        <v>46262.881921296299</v>
      </c>
      <c r="AI47" s="52" t="s">
        <v>1598</v>
      </c>
      <c r="AJ47" s="52" t="s">
        <v>1603</v>
      </c>
      <c r="AK47" s="52">
        <v>80</v>
      </c>
      <c r="AL47" s="52">
        <v>760</v>
      </c>
      <c r="AM47" s="52">
        <v>170</v>
      </c>
      <c r="AN47" s="52">
        <v>760</v>
      </c>
      <c r="AO47" s="52">
        <v>0</v>
      </c>
      <c r="AP47" s="52">
        <v>1</v>
      </c>
      <c r="AQ47" s="52">
        <v>40</v>
      </c>
      <c r="AR47" s="52" t="s">
        <v>1604</v>
      </c>
      <c r="AS47" s="52"/>
      <c r="AT47" s="52"/>
      <c r="AU47" s="56" t="s">
        <v>1601</v>
      </c>
      <c r="AX47" s="55">
        <v>46262.881921296299</v>
      </c>
      <c r="AY47" s="52">
        <v>1</v>
      </c>
      <c r="AZ47" s="52" t="s">
        <v>1566</v>
      </c>
      <c r="BA47" s="52" t="s">
        <v>311</v>
      </c>
      <c r="BB47" s="52" t="s">
        <v>148</v>
      </c>
      <c r="BC47" s="52">
        <v>2</v>
      </c>
      <c r="BD47" s="52">
        <v>-1.5E-3</v>
      </c>
      <c r="BE47" s="52">
        <v>-15.5</v>
      </c>
    </row>
    <row r="48" spans="1:57" x14ac:dyDescent="0.25">
      <c r="A48" s="55">
        <v>46262.881921296299</v>
      </c>
      <c r="B48" s="52">
        <v>1</v>
      </c>
      <c r="C48" s="52" t="s">
        <v>1228</v>
      </c>
      <c r="D48" s="52">
        <v>-4.1254350575389772E-4</v>
      </c>
      <c r="E48" s="52">
        <v>-4.2629495594569429</v>
      </c>
      <c r="F48" s="56" t="s">
        <v>235</v>
      </c>
      <c r="I48" s="55">
        <v>46262.881921296299</v>
      </c>
      <c r="J48" s="52" t="s">
        <v>1228</v>
      </c>
      <c r="K48" s="52" t="s">
        <v>148</v>
      </c>
      <c r="L48" s="52">
        <v>75</v>
      </c>
      <c r="M48" s="52">
        <v>75</v>
      </c>
      <c r="N48" s="52">
        <v>2500</v>
      </c>
      <c r="O48" s="52" t="s">
        <v>1214</v>
      </c>
      <c r="P48" s="52">
        <v>50</v>
      </c>
      <c r="Q48" s="52">
        <v>50</v>
      </c>
      <c r="R48" s="52"/>
      <c r="S48" s="52">
        <v>0</v>
      </c>
      <c r="T48" s="52">
        <v>0</v>
      </c>
      <c r="U48" s="52">
        <v>0</v>
      </c>
      <c r="V48" s="52">
        <v>0</v>
      </c>
      <c r="W48" s="56" t="s">
        <v>1215</v>
      </c>
      <c r="Z48" s="55">
        <v>46262.881921296299</v>
      </c>
      <c r="AA48" s="52" t="s">
        <v>1376</v>
      </c>
      <c r="AB48" s="52" t="s">
        <v>1403</v>
      </c>
      <c r="AC48" s="52">
        <v>-5021739130.434783</v>
      </c>
      <c r="AD48" s="52" t="s">
        <v>1393</v>
      </c>
      <c r="AE48" s="56" t="s">
        <v>1404</v>
      </c>
      <c r="AH48" s="55">
        <v>46262.881921296299</v>
      </c>
      <c r="AI48" s="52" t="s">
        <v>1598</v>
      </c>
      <c r="AJ48" s="52" t="s">
        <v>1605</v>
      </c>
      <c r="AK48" s="52">
        <v>170</v>
      </c>
      <c r="AL48" s="52">
        <v>290</v>
      </c>
      <c r="AM48" s="52">
        <v>79.999999999999986</v>
      </c>
      <c r="AN48" s="52">
        <v>290</v>
      </c>
      <c r="AO48" s="52">
        <v>0</v>
      </c>
      <c r="AP48" s="52">
        <v>-1</v>
      </c>
      <c r="AQ48" s="52">
        <v>40</v>
      </c>
      <c r="AR48" s="52" t="s">
        <v>1604</v>
      </c>
      <c r="AS48" s="52"/>
      <c r="AT48" s="52"/>
      <c r="AU48" s="56" t="s">
        <v>1601</v>
      </c>
      <c r="AX48" s="55">
        <v>46262.881921296299</v>
      </c>
      <c r="AY48" s="52">
        <v>1</v>
      </c>
      <c r="AZ48" s="52" t="s">
        <v>1566</v>
      </c>
      <c r="BA48" s="52" t="s">
        <v>311</v>
      </c>
      <c r="BB48" s="52" t="s">
        <v>148</v>
      </c>
      <c r="BC48" s="52">
        <v>3</v>
      </c>
      <c r="BD48" s="52">
        <v>0</v>
      </c>
      <c r="BE48" s="52">
        <v>0</v>
      </c>
    </row>
    <row r="49" spans="1:57" x14ac:dyDescent="0.25">
      <c r="A49" s="55">
        <v>46262.881921296299</v>
      </c>
      <c r="B49" s="52">
        <v>1</v>
      </c>
      <c r="C49" s="52" t="s">
        <v>1229</v>
      </c>
      <c r="D49" s="52">
        <v>-3.5417015525806612E-4</v>
      </c>
      <c r="E49" s="52">
        <v>-3.6597582710000167</v>
      </c>
      <c r="F49" s="56" t="s">
        <v>235</v>
      </c>
      <c r="I49" s="55">
        <v>46262.881921296299</v>
      </c>
      <c r="J49" s="52" t="s">
        <v>1229</v>
      </c>
      <c r="K49" s="52" t="s">
        <v>148</v>
      </c>
      <c r="L49" s="52">
        <v>125</v>
      </c>
      <c r="M49" s="52">
        <v>75</v>
      </c>
      <c r="N49" s="52">
        <v>2500</v>
      </c>
      <c r="O49" s="52" t="s">
        <v>1214</v>
      </c>
      <c r="P49" s="52">
        <v>50</v>
      </c>
      <c r="Q49" s="52">
        <v>50</v>
      </c>
      <c r="R49" s="52"/>
      <c r="S49" s="52">
        <v>0</v>
      </c>
      <c r="T49" s="52">
        <v>0</v>
      </c>
      <c r="U49" s="52">
        <v>0</v>
      </c>
      <c r="V49" s="52">
        <v>0</v>
      </c>
      <c r="W49" s="56" t="s">
        <v>1215</v>
      </c>
      <c r="Z49" s="55">
        <v>46262.881921296299</v>
      </c>
      <c r="AA49" s="52" t="s">
        <v>1376</v>
      </c>
      <c r="AB49" s="52" t="s">
        <v>1405</v>
      </c>
      <c r="AC49" s="52">
        <v>1.131086007627131</v>
      </c>
      <c r="AD49" s="52" t="s">
        <v>1406</v>
      </c>
      <c r="AE49" s="56" t="s">
        <v>1407</v>
      </c>
      <c r="AH49" s="55">
        <v>46262.881921296299</v>
      </c>
      <c r="AI49" s="52" t="s">
        <v>1598</v>
      </c>
      <c r="AJ49" s="52" t="s">
        <v>1606</v>
      </c>
      <c r="AK49" s="52">
        <v>40</v>
      </c>
      <c r="AL49" s="52">
        <v>80</v>
      </c>
      <c r="AM49" s="52">
        <v>40</v>
      </c>
      <c r="AN49" s="52">
        <v>170</v>
      </c>
      <c r="AO49" s="52">
        <v>-1</v>
      </c>
      <c r="AP49" s="52">
        <v>0</v>
      </c>
      <c r="AQ49" s="52">
        <v>40</v>
      </c>
      <c r="AR49" s="52" t="s">
        <v>1604</v>
      </c>
      <c r="AS49" s="52"/>
      <c r="AT49" s="52"/>
      <c r="AU49" s="56" t="s">
        <v>1601</v>
      </c>
      <c r="AX49" s="55">
        <v>46262.881921296299</v>
      </c>
      <c r="AY49" s="52">
        <v>1</v>
      </c>
      <c r="AZ49" s="52" t="s">
        <v>1566</v>
      </c>
      <c r="BA49" s="52" t="s">
        <v>311</v>
      </c>
      <c r="BB49" s="52" t="s">
        <v>1331</v>
      </c>
      <c r="BC49" s="52">
        <v>1</v>
      </c>
      <c r="BD49" s="52">
        <v>-2.5000000000000001E-2</v>
      </c>
      <c r="BE49" s="52">
        <v>-350</v>
      </c>
    </row>
    <row r="50" spans="1:57" x14ac:dyDescent="0.25">
      <c r="A50" s="55">
        <v>46262.881921296299</v>
      </c>
      <c r="B50" s="52">
        <v>1</v>
      </c>
      <c r="C50" s="52" t="s">
        <v>1230</v>
      </c>
      <c r="D50" s="52">
        <v>-2.9579680476223453E-4</v>
      </c>
      <c r="E50" s="52">
        <v>-3.0565669825430901</v>
      </c>
      <c r="F50" s="56" t="s">
        <v>235</v>
      </c>
      <c r="I50" s="55">
        <v>46262.881921296299</v>
      </c>
      <c r="J50" s="52" t="s">
        <v>1230</v>
      </c>
      <c r="K50" s="52" t="s">
        <v>148</v>
      </c>
      <c r="L50" s="52">
        <v>175</v>
      </c>
      <c r="M50" s="52">
        <v>75</v>
      </c>
      <c r="N50" s="52">
        <v>2500</v>
      </c>
      <c r="O50" s="52" t="s">
        <v>1214</v>
      </c>
      <c r="P50" s="52">
        <v>50</v>
      </c>
      <c r="Q50" s="52">
        <v>50</v>
      </c>
      <c r="R50" s="52"/>
      <c r="S50" s="52">
        <v>0</v>
      </c>
      <c r="T50" s="52">
        <v>0</v>
      </c>
      <c r="U50" s="52">
        <v>0</v>
      </c>
      <c r="V50" s="52">
        <v>0</v>
      </c>
      <c r="W50" s="56" t="s">
        <v>1215</v>
      </c>
      <c r="Z50" s="55">
        <v>46262.881921296299</v>
      </c>
      <c r="AA50" s="52" t="s">
        <v>1376</v>
      </c>
      <c r="AB50" s="52" t="s">
        <v>1408</v>
      </c>
      <c r="AC50" s="52">
        <v>18028120994.173065</v>
      </c>
      <c r="AD50" s="52" t="s">
        <v>1393</v>
      </c>
      <c r="AE50" s="56" t="s">
        <v>1409</v>
      </c>
      <c r="AH50" s="55">
        <v>46262.881921296299</v>
      </c>
      <c r="AI50" s="52" t="s">
        <v>1598</v>
      </c>
      <c r="AJ50" s="52" t="s">
        <v>1607</v>
      </c>
      <c r="AK50" s="52">
        <v>560</v>
      </c>
      <c r="AL50" s="52">
        <v>170</v>
      </c>
      <c r="AM50" s="52">
        <v>560</v>
      </c>
      <c r="AN50" s="52">
        <v>79.999999999999986</v>
      </c>
      <c r="AO50" s="52">
        <v>1</v>
      </c>
      <c r="AP50" s="52">
        <v>0</v>
      </c>
      <c r="AQ50" s="52">
        <v>40</v>
      </c>
      <c r="AR50" s="52" t="s">
        <v>1604</v>
      </c>
      <c r="AS50" s="52"/>
      <c r="AT50" s="52"/>
      <c r="AU50" s="56" t="s">
        <v>1601</v>
      </c>
      <c r="AX50" s="55">
        <v>46262.881921296299</v>
      </c>
      <c r="AY50" s="52">
        <v>1</v>
      </c>
      <c r="AZ50" s="52" t="s">
        <v>1566</v>
      </c>
      <c r="BA50" s="52" t="s">
        <v>311</v>
      </c>
      <c r="BB50" s="52" t="s">
        <v>1331</v>
      </c>
      <c r="BC50" s="52">
        <v>2</v>
      </c>
      <c r="BD50" s="52">
        <v>-1.75E-3</v>
      </c>
      <c r="BE50" s="52">
        <v>-350</v>
      </c>
    </row>
    <row r="51" spans="1:57" x14ac:dyDescent="0.25">
      <c r="A51" s="55">
        <v>46262.881921296299</v>
      </c>
      <c r="B51" s="52">
        <v>1</v>
      </c>
      <c r="C51" s="52" t="s">
        <v>1231</v>
      </c>
      <c r="D51" s="52">
        <v>-2.3742345426640293E-4</v>
      </c>
      <c r="E51" s="52">
        <v>-2.4533756940861635</v>
      </c>
      <c r="F51" s="56" t="s">
        <v>235</v>
      </c>
      <c r="I51" s="55">
        <v>46262.881921296299</v>
      </c>
      <c r="J51" s="52" t="s">
        <v>1231</v>
      </c>
      <c r="K51" s="52" t="s">
        <v>148</v>
      </c>
      <c r="L51" s="52">
        <v>225</v>
      </c>
      <c r="M51" s="52">
        <v>75</v>
      </c>
      <c r="N51" s="52">
        <v>2500</v>
      </c>
      <c r="O51" s="52" t="s">
        <v>1214</v>
      </c>
      <c r="P51" s="52">
        <v>50</v>
      </c>
      <c r="Q51" s="52">
        <v>50</v>
      </c>
      <c r="R51" s="52"/>
      <c r="S51" s="52">
        <v>0</v>
      </c>
      <c r="T51" s="52">
        <v>0</v>
      </c>
      <c r="U51" s="52">
        <v>0</v>
      </c>
      <c r="V51" s="52">
        <v>0</v>
      </c>
      <c r="W51" s="56" t="s">
        <v>1215</v>
      </c>
      <c r="Z51" s="55">
        <v>46262.881921296299</v>
      </c>
      <c r="AA51" s="52" t="s">
        <v>1376</v>
      </c>
      <c r="AB51" s="52" t="s">
        <v>1410</v>
      </c>
      <c r="AC51" s="52">
        <v>4990900744.9573727</v>
      </c>
      <c r="AD51" s="52" t="s">
        <v>1393</v>
      </c>
      <c r="AE51" s="56" t="s">
        <v>1411</v>
      </c>
      <c r="AH51" s="55">
        <v>46262.881921296299</v>
      </c>
      <c r="AI51" s="52" t="s">
        <v>1598</v>
      </c>
      <c r="AJ51" s="52" t="s">
        <v>1608</v>
      </c>
      <c r="AK51" s="52">
        <v>80</v>
      </c>
      <c r="AL51" s="52">
        <v>210</v>
      </c>
      <c r="AM51" s="52">
        <v>520</v>
      </c>
      <c r="AN51" s="52">
        <v>210</v>
      </c>
      <c r="AO51" s="52">
        <v>0</v>
      </c>
      <c r="AP51" s="52">
        <v>1</v>
      </c>
      <c r="AQ51" s="52">
        <v>40</v>
      </c>
      <c r="AR51" s="52" t="s">
        <v>1600</v>
      </c>
      <c r="AS51" s="52"/>
      <c r="AT51" s="52"/>
      <c r="AU51" s="56" t="s">
        <v>1601</v>
      </c>
      <c r="AX51" s="55">
        <v>46262.881921296299</v>
      </c>
      <c r="AY51" s="52">
        <v>1</v>
      </c>
      <c r="AZ51" s="52" t="s">
        <v>1566</v>
      </c>
      <c r="BA51" s="52" t="s">
        <v>311</v>
      </c>
      <c r="BB51" s="52" t="s">
        <v>1331</v>
      </c>
      <c r="BC51" s="52">
        <v>3</v>
      </c>
      <c r="BD51" s="52">
        <v>0</v>
      </c>
      <c r="BE51" s="52">
        <v>0</v>
      </c>
    </row>
    <row r="52" spans="1:57" x14ac:dyDescent="0.25">
      <c r="A52" s="55">
        <v>46262.881921296299</v>
      </c>
      <c r="B52" s="52">
        <v>1</v>
      </c>
      <c r="C52" s="52" t="s">
        <v>1232</v>
      </c>
      <c r="D52" s="52">
        <v>-1.7905010377057131E-4</v>
      </c>
      <c r="E52" s="52">
        <v>-1.8501844056292367</v>
      </c>
      <c r="F52" s="56" t="s">
        <v>235</v>
      </c>
      <c r="I52" s="55">
        <v>46262.881921296299</v>
      </c>
      <c r="J52" s="52" t="s">
        <v>1232</v>
      </c>
      <c r="K52" s="52" t="s">
        <v>148</v>
      </c>
      <c r="L52" s="52">
        <v>275</v>
      </c>
      <c r="M52" s="52">
        <v>75</v>
      </c>
      <c r="N52" s="52">
        <v>2500</v>
      </c>
      <c r="O52" s="52" t="s">
        <v>1214</v>
      </c>
      <c r="P52" s="52">
        <v>50</v>
      </c>
      <c r="Q52" s="52">
        <v>50</v>
      </c>
      <c r="R52" s="52"/>
      <c r="S52" s="52">
        <v>0</v>
      </c>
      <c r="T52" s="52">
        <v>0</v>
      </c>
      <c r="U52" s="52">
        <v>0</v>
      </c>
      <c r="V52" s="52">
        <v>0</v>
      </c>
      <c r="W52" s="56" t="s">
        <v>1215</v>
      </c>
      <c r="Z52" s="55">
        <v>46262.881921296299</v>
      </c>
      <c r="AA52" s="52" t="s">
        <v>1376</v>
      </c>
      <c r="AB52" s="52" t="s">
        <v>1412</v>
      </c>
      <c r="AC52" s="52">
        <v>233.43008166167161</v>
      </c>
      <c r="AD52" s="52" t="s">
        <v>247</v>
      </c>
      <c r="AE52" s="56" t="s">
        <v>1413</v>
      </c>
      <c r="AH52" s="55">
        <v>46262.881921296299</v>
      </c>
      <c r="AI52" s="52" t="s">
        <v>1598</v>
      </c>
      <c r="AJ52" s="52" t="s">
        <v>1609</v>
      </c>
      <c r="AK52" s="52">
        <v>520</v>
      </c>
      <c r="AL52" s="52">
        <v>40</v>
      </c>
      <c r="AM52" s="52">
        <v>79.999999999999986</v>
      </c>
      <c r="AN52" s="52">
        <v>40</v>
      </c>
      <c r="AO52" s="52">
        <v>0</v>
      </c>
      <c r="AP52" s="52">
        <v>-1</v>
      </c>
      <c r="AQ52" s="52">
        <v>40</v>
      </c>
      <c r="AR52" s="52" t="s">
        <v>1600</v>
      </c>
      <c r="AS52" s="52"/>
      <c r="AT52" s="52"/>
      <c r="AU52" s="56" t="s">
        <v>1601</v>
      </c>
      <c r="AX52" s="55">
        <v>46262.881921296299</v>
      </c>
      <c r="AY52" s="52">
        <v>1</v>
      </c>
      <c r="AZ52" s="52" t="s">
        <v>1566</v>
      </c>
      <c r="BA52" s="52" t="s">
        <v>311</v>
      </c>
      <c r="BB52" s="52" t="s">
        <v>1331</v>
      </c>
      <c r="BC52" s="52">
        <v>4</v>
      </c>
      <c r="BD52" s="52">
        <v>1.75E-3</v>
      </c>
      <c r="BE52" s="52">
        <v>350</v>
      </c>
    </row>
    <row r="53" spans="1:57" x14ac:dyDescent="0.25">
      <c r="A53" s="55">
        <v>46262.881921296299</v>
      </c>
      <c r="B53" s="52">
        <v>1</v>
      </c>
      <c r="C53" s="52" t="s">
        <v>1233</v>
      </c>
      <c r="D53" s="52">
        <v>-1.2067675327473971E-4</v>
      </c>
      <c r="E53" s="52">
        <v>-1.2469931171723103</v>
      </c>
      <c r="F53" s="56" t="s">
        <v>235</v>
      </c>
      <c r="I53" s="55">
        <v>46262.881921296299</v>
      </c>
      <c r="J53" s="52" t="s">
        <v>1233</v>
      </c>
      <c r="K53" s="52" t="s">
        <v>148</v>
      </c>
      <c r="L53" s="52">
        <v>325</v>
      </c>
      <c r="M53" s="52">
        <v>75</v>
      </c>
      <c r="N53" s="52">
        <v>2500</v>
      </c>
      <c r="O53" s="52" t="s">
        <v>1214</v>
      </c>
      <c r="P53" s="52">
        <v>50</v>
      </c>
      <c r="Q53" s="52">
        <v>50</v>
      </c>
      <c r="R53" s="52"/>
      <c r="S53" s="52">
        <v>0</v>
      </c>
      <c r="T53" s="52">
        <v>0</v>
      </c>
      <c r="U53" s="52">
        <v>0</v>
      </c>
      <c r="V53" s="52">
        <v>0</v>
      </c>
      <c r="W53" s="56" t="s">
        <v>1215</v>
      </c>
      <c r="Z53" s="55">
        <v>46262.881921296299</v>
      </c>
      <c r="AA53" s="52" t="s">
        <v>1376</v>
      </c>
      <c r="AB53" s="52" t="s">
        <v>1414</v>
      </c>
      <c r="AC53" s="52">
        <v>159.92673180651755</v>
      </c>
      <c r="AD53" s="52" t="s">
        <v>247</v>
      </c>
      <c r="AE53" s="56" t="s">
        <v>1415</v>
      </c>
      <c r="AX53" s="55">
        <v>46262.881921296299</v>
      </c>
      <c r="AY53" s="52">
        <v>1</v>
      </c>
      <c r="AZ53" s="52" t="s">
        <v>1566</v>
      </c>
      <c r="BA53" s="52" t="s">
        <v>311</v>
      </c>
      <c r="BB53" s="52" t="s">
        <v>1331</v>
      </c>
      <c r="BC53" s="52">
        <v>5</v>
      </c>
      <c r="BD53" s="52">
        <v>2.5000000000000001E-2</v>
      </c>
      <c r="BE53" s="52">
        <v>350</v>
      </c>
    </row>
    <row r="54" spans="1:57" x14ac:dyDescent="0.25">
      <c r="A54" s="55">
        <v>46262.881921296299</v>
      </c>
      <c r="B54" s="52">
        <v>1</v>
      </c>
      <c r="C54" s="52" t="s">
        <v>1234</v>
      </c>
      <c r="D54" s="52">
        <v>-6.2303402778908103E-5</v>
      </c>
      <c r="E54" s="52">
        <v>-0.64380182871538372</v>
      </c>
      <c r="F54" s="56" t="s">
        <v>235</v>
      </c>
      <c r="I54" s="55">
        <v>46262.881921296299</v>
      </c>
      <c r="J54" s="52" t="s">
        <v>1234</v>
      </c>
      <c r="K54" s="52" t="s">
        <v>148</v>
      </c>
      <c r="L54" s="52">
        <v>375</v>
      </c>
      <c r="M54" s="52">
        <v>75</v>
      </c>
      <c r="N54" s="52">
        <v>2500</v>
      </c>
      <c r="O54" s="52" t="s">
        <v>1214</v>
      </c>
      <c r="P54" s="52">
        <v>50</v>
      </c>
      <c r="Q54" s="52">
        <v>50</v>
      </c>
      <c r="R54" s="52"/>
      <c r="S54" s="52">
        <v>0</v>
      </c>
      <c r="T54" s="52">
        <v>0</v>
      </c>
      <c r="U54" s="52">
        <v>0</v>
      </c>
      <c r="V54" s="52">
        <v>0</v>
      </c>
      <c r="W54" s="56" t="s">
        <v>1215</v>
      </c>
      <c r="Z54" s="55">
        <v>46262.881921296299</v>
      </c>
      <c r="AA54" s="52" t="s">
        <v>1376</v>
      </c>
      <c r="AB54" s="52" t="s">
        <v>1416</v>
      </c>
      <c r="AC54" s="52">
        <v>250.41267501031044</v>
      </c>
      <c r="AD54" s="52" t="s">
        <v>247</v>
      </c>
      <c r="AE54" s="56" t="s">
        <v>1417</v>
      </c>
      <c r="AX54" s="55">
        <v>46262.881921296299</v>
      </c>
      <c r="AY54" s="52">
        <v>2</v>
      </c>
      <c r="AZ54" s="52" t="s">
        <v>433</v>
      </c>
      <c r="BA54" s="52" t="s">
        <v>1565</v>
      </c>
      <c r="BB54" s="52" t="s">
        <v>148</v>
      </c>
      <c r="BC54" s="52">
        <v>1</v>
      </c>
      <c r="BD54" s="52">
        <v>-10</v>
      </c>
      <c r="BE54" s="52">
        <v>-3264.3625000000002</v>
      </c>
    </row>
    <row r="55" spans="1:57" x14ac:dyDescent="0.25">
      <c r="A55" s="55">
        <v>46262.881921296299</v>
      </c>
      <c r="B55" s="52">
        <v>1</v>
      </c>
      <c r="C55" s="52" t="s">
        <v>1235</v>
      </c>
      <c r="D55" s="52">
        <v>-3.9300522830765037E-6</v>
      </c>
      <c r="E55" s="52">
        <v>-4.0610540258457201E-2</v>
      </c>
      <c r="F55" s="56" t="s">
        <v>235</v>
      </c>
      <c r="I55" s="55">
        <v>46262.881921296299</v>
      </c>
      <c r="J55" s="52" t="s">
        <v>1235</v>
      </c>
      <c r="K55" s="52" t="s">
        <v>148</v>
      </c>
      <c r="L55" s="52">
        <v>425</v>
      </c>
      <c r="M55" s="52">
        <v>75</v>
      </c>
      <c r="N55" s="52">
        <v>2500</v>
      </c>
      <c r="O55" s="52" t="s">
        <v>1214</v>
      </c>
      <c r="P55" s="52">
        <v>50</v>
      </c>
      <c r="Q55" s="52">
        <v>50</v>
      </c>
      <c r="R55" s="52"/>
      <c r="S55" s="52">
        <v>0</v>
      </c>
      <c r="T55" s="52">
        <v>0</v>
      </c>
      <c r="U55" s="52">
        <v>0</v>
      </c>
      <c r="V55" s="52">
        <v>0</v>
      </c>
      <c r="W55" s="56" t="s">
        <v>1215</v>
      </c>
      <c r="Z55" s="55">
        <v>46262.881921296299</v>
      </c>
      <c r="AA55" s="52" t="s">
        <v>1376</v>
      </c>
      <c r="AB55" s="52" t="s">
        <v>1418</v>
      </c>
      <c r="AC55" s="52">
        <v>131.75604261311554</v>
      </c>
      <c r="AD55" s="52" t="s">
        <v>247</v>
      </c>
      <c r="AE55" s="56" t="s">
        <v>1419</v>
      </c>
      <c r="AX55" s="55">
        <v>46262.881921296299</v>
      </c>
      <c r="AY55" s="52">
        <v>2</v>
      </c>
      <c r="AZ55" s="52" t="s">
        <v>433</v>
      </c>
      <c r="BA55" s="52" t="s">
        <v>1565</v>
      </c>
      <c r="BB55" s="52" t="s">
        <v>148</v>
      </c>
      <c r="BC55" s="52">
        <v>2</v>
      </c>
      <c r="BD55" s="52">
        <v>-3.5000000000000001E-3</v>
      </c>
      <c r="BE55" s="52">
        <v>-15.5</v>
      </c>
    </row>
    <row r="56" spans="1:57" x14ac:dyDescent="0.25">
      <c r="A56" s="55">
        <v>46262.881921296299</v>
      </c>
      <c r="B56" s="52">
        <v>1</v>
      </c>
      <c r="C56" s="52" t="s">
        <v>1236</v>
      </c>
      <c r="D56" s="52">
        <v>5.4443298212755102E-5</v>
      </c>
      <c r="E56" s="52">
        <v>0</v>
      </c>
      <c r="F56" s="56" t="s">
        <v>1371</v>
      </c>
      <c r="I56" s="55">
        <v>46262.881921296299</v>
      </c>
      <c r="J56" s="52" t="s">
        <v>1236</v>
      </c>
      <c r="K56" s="52" t="s">
        <v>148</v>
      </c>
      <c r="L56" s="52">
        <v>475</v>
      </c>
      <c r="M56" s="52">
        <v>75</v>
      </c>
      <c r="N56" s="52">
        <v>2500</v>
      </c>
      <c r="O56" s="52" t="s">
        <v>1214</v>
      </c>
      <c r="P56" s="52">
        <v>50</v>
      </c>
      <c r="Q56" s="52">
        <v>50</v>
      </c>
      <c r="R56" s="52"/>
      <c r="S56" s="52">
        <v>0</v>
      </c>
      <c r="T56" s="52">
        <v>0</v>
      </c>
      <c r="U56" s="52">
        <v>0</v>
      </c>
      <c r="V56" s="52">
        <v>0</v>
      </c>
      <c r="W56" s="56" t="s">
        <v>1215</v>
      </c>
      <c r="Z56" s="55">
        <v>46262.881921296299</v>
      </c>
      <c r="AA56" s="52" t="s">
        <v>1376</v>
      </c>
      <c r="AB56" s="52" t="s">
        <v>1420</v>
      </c>
      <c r="AC56" s="52">
        <v>700831.44078032579</v>
      </c>
      <c r="AD56" s="52" t="s">
        <v>249</v>
      </c>
      <c r="AE56" s="56" t="s">
        <v>1421</v>
      </c>
      <c r="AX56" s="55">
        <v>46262.881921296299</v>
      </c>
      <c r="AY56" s="52">
        <v>2</v>
      </c>
      <c r="AZ56" s="52" t="s">
        <v>433</v>
      </c>
      <c r="BA56" s="52" t="s">
        <v>1565</v>
      </c>
      <c r="BB56" s="52" t="s">
        <v>148</v>
      </c>
      <c r="BC56" s="52">
        <v>3</v>
      </c>
      <c r="BD56" s="52">
        <v>-1.5E-3</v>
      </c>
      <c r="BE56" s="52">
        <v>-15.5</v>
      </c>
    </row>
    <row r="57" spans="1:57" x14ac:dyDescent="0.25">
      <c r="A57" s="55">
        <v>46262.881921296299</v>
      </c>
      <c r="B57" s="52">
        <v>1</v>
      </c>
      <c r="C57" s="52" t="s">
        <v>1237</v>
      </c>
      <c r="D57" s="52">
        <v>1.128166487085867E-4</v>
      </c>
      <c r="E57" s="52">
        <v>0</v>
      </c>
      <c r="F57" s="56" t="s">
        <v>1371</v>
      </c>
      <c r="I57" s="55">
        <v>46262.881921296299</v>
      </c>
      <c r="J57" s="52" t="s">
        <v>1237</v>
      </c>
      <c r="K57" s="52" t="s">
        <v>148</v>
      </c>
      <c r="L57" s="52">
        <v>525</v>
      </c>
      <c r="M57" s="52">
        <v>75</v>
      </c>
      <c r="N57" s="52">
        <v>2500</v>
      </c>
      <c r="O57" s="52" t="s">
        <v>1214</v>
      </c>
      <c r="P57" s="52">
        <v>50</v>
      </c>
      <c r="Q57" s="52">
        <v>50</v>
      </c>
      <c r="R57" s="52"/>
      <c r="S57" s="52">
        <v>0</v>
      </c>
      <c r="T57" s="52">
        <v>0</v>
      </c>
      <c r="U57" s="52">
        <v>0</v>
      </c>
      <c r="V57" s="52">
        <v>0</v>
      </c>
      <c r="W57" s="56" t="s">
        <v>1215</v>
      </c>
      <c r="Z57" s="55">
        <v>46262.881921296299</v>
      </c>
      <c r="AA57" s="52" t="s">
        <v>1376</v>
      </c>
      <c r="AB57" s="52" t="s">
        <v>1422</v>
      </c>
      <c r="AC57" s="52">
        <v>214.06064630716651</v>
      </c>
      <c r="AD57" s="52" t="s">
        <v>247</v>
      </c>
      <c r="AE57" s="56" t="s">
        <v>1423</v>
      </c>
      <c r="AX57" s="55">
        <v>46262.881921296299</v>
      </c>
      <c r="AY57" s="52">
        <v>2</v>
      </c>
      <c r="AZ57" s="52" t="s">
        <v>433</v>
      </c>
      <c r="BA57" s="52" t="s">
        <v>1565</v>
      </c>
      <c r="BB57" s="52" t="s">
        <v>148</v>
      </c>
      <c r="BC57" s="52">
        <v>4</v>
      </c>
      <c r="BD57" s="52">
        <v>0</v>
      </c>
      <c r="BE57" s="52">
        <v>0</v>
      </c>
    </row>
    <row r="58" spans="1:57" x14ac:dyDescent="0.25">
      <c r="A58" s="55">
        <v>46262.881921296299</v>
      </c>
      <c r="B58" s="52">
        <v>1</v>
      </c>
      <c r="C58" s="52" t="s">
        <v>1238</v>
      </c>
      <c r="D58" s="52">
        <v>1.7118999920441832E-4</v>
      </c>
      <c r="E58" s="52">
        <v>0</v>
      </c>
      <c r="F58" s="56" t="s">
        <v>1371</v>
      </c>
      <c r="I58" s="55">
        <v>46262.881921296299</v>
      </c>
      <c r="J58" s="52" t="s">
        <v>1238</v>
      </c>
      <c r="K58" s="52" t="s">
        <v>148</v>
      </c>
      <c r="L58" s="52">
        <v>575</v>
      </c>
      <c r="M58" s="52">
        <v>75</v>
      </c>
      <c r="N58" s="52">
        <v>2500</v>
      </c>
      <c r="O58" s="52" t="s">
        <v>1214</v>
      </c>
      <c r="P58" s="52">
        <v>50</v>
      </c>
      <c r="Q58" s="52">
        <v>50</v>
      </c>
      <c r="R58" s="52"/>
      <c r="S58" s="52">
        <v>0</v>
      </c>
      <c r="T58" s="52">
        <v>0</v>
      </c>
      <c r="U58" s="52">
        <v>0</v>
      </c>
      <c r="V58" s="52">
        <v>0</v>
      </c>
      <c r="W58" s="56" t="s">
        <v>1215</v>
      </c>
      <c r="Z58" s="55">
        <v>46262.881921296299</v>
      </c>
      <c r="AA58" s="52" t="s">
        <v>1376</v>
      </c>
      <c r="AB58" s="52" t="s">
        <v>1424</v>
      </c>
      <c r="AC58" s="52">
        <v>321.43280844076236</v>
      </c>
      <c r="AD58" s="52" t="s">
        <v>247</v>
      </c>
      <c r="AE58" s="56" t="s">
        <v>1425</v>
      </c>
      <c r="AX58" s="55">
        <v>46262.881921296299</v>
      </c>
      <c r="AY58" s="52">
        <v>2</v>
      </c>
      <c r="AZ58" s="52" t="s">
        <v>433</v>
      </c>
      <c r="BA58" s="52" t="s">
        <v>1565</v>
      </c>
      <c r="BB58" s="52" t="s">
        <v>1331</v>
      </c>
      <c r="BC58" s="52">
        <v>1</v>
      </c>
      <c r="BD58" s="52">
        <v>-10</v>
      </c>
      <c r="BE58" s="52">
        <v>-20300</v>
      </c>
    </row>
    <row r="59" spans="1:57" x14ac:dyDescent="0.25">
      <c r="A59" s="55">
        <v>46262.881921296299</v>
      </c>
      <c r="B59" s="52">
        <v>1</v>
      </c>
      <c r="C59" s="52" t="s">
        <v>1239</v>
      </c>
      <c r="D59" s="52">
        <v>-3.6882573427769369E-4</v>
      </c>
      <c r="E59" s="52">
        <v>-3.8111992542028346</v>
      </c>
      <c r="F59" s="56" t="s">
        <v>235</v>
      </c>
      <c r="I59" s="55">
        <v>46262.881921296299</v>
      </c>
      <c r="J59" s="52" t="s">
        <v>1239</v>
      </c>
      <c r="K59" s="52" t="s">
        <v>148</v>
      </c>
      <c r="L59" s="52">
        <v>25</v>
      </c>
      <c r="M59" s="52">
        <v>125</v>
      </c>
      <c r="N59" s="52">
        <v>2500</v>
      </c>
      <c r="O59" s="52" t="s">
        <v>1214</v>
      </c>
      <c r="P59" s="52">
        <v>50</v>
      </c>
      <c r="Q59" s="52">
        <v>50</v>
      </c>
      <c r="R59" s="52"/>
      <c r="S59" s="52">
        <v>0</v>
      </c>
      <c r="T59" s="52">
        <v>0</v>
      </c>
      <c r="U59" s="52">
        <v>0</v>
      </c>
      <c r="V59" s="52">
        <v>0</v>
      </c>
      <c r="W59" s="56" t="s">
        <v>1215</v>
      </c>
      <c r="Z59" s="55">
        <v>46262.881921296299</v>
      </c>
      <c r="AA59" s="52" t="s">
        <v>1376</v>
      </c>
      <c r="AB59" s="52" t="s">
        <v>1426</v>
      </c>
      <c r="AC59" s="52">
        <v>111874676303.40041</v>
      </c>
      <c r="AD59" s="52" t="s">
        <v>1393</v>
      </c>
      <c r="AE59" s="56" t="s">
        <v>1427</v>
      </c>
      <c r="AX59" s="55">
        <v>46262.881921296299</v>
      </c>
      <c r="AY59" s="52">
        <v>2</v>
      </c>
      <c r="AZ59" s="52" t="s">
        <v>433</v>
      </c>
      <c r="BA59" s="52" t="s">
        <v>1565</v>
      </c>
      <c r="BB59" s="52" t="s">
        <v>1331</v>
      </c>
      <c r="BC59" s="52">
        <v>2</v>
      </c>
      <c r="BD59" s="52">
        <v>-2.5000000000000001E-2</v>
      </c>
      <c r="BE59" s="52">
        <v>-350</v>
      </c>
    </row>
    <row r="60" spans="1:57" x14ac:dyDescent="0.25">
      <c r="A60" s="55">
        <v>46262.881921296299</v>
      </c>
      <c r="B60" s="52">
        <v>1</v>
      </c>
      <c r="C60" s="52" t="s">
        <v>1240</v>
      </c>
      <c r="D60" s="52">
        <v>-3.104523837818621E-4</v>
      </c>
      <c r="E60" s="52">
        <v>-3.2080079657459084</v>
      </c>
      <c r="F60" s="56" t="s">
        <v>235</v>
      </c>
      <c r="I60" s="55">
        <v>46262.881921296299</v>
      </c>
      <c r="J60" s="52" t="s">
        <v>1240</v>
      </c>
      <c r="K60" s="52" t="s">
        <v>148</v>
      </c>
      <c r="L60" s="52">
        <v>75</v>
      </c>
      <c r="M60" s="52">
        <v>125</v>
      </c>
      <c r="N60" s="52">
        <v>2500</v>
      </c>
      <c r="O60" s="52" t="s">
        <v>1214</v>
      </c>
      <c r="P60" s="52">
        <v>50</v>
      </c>
      <c r="Q60" s="52">
        <v>50</v>
      </c>
      <c r="R60" s="52"/>
      <c r="S60" s="52">
        <v>0</v>
      </c>
      <c r="T60" s="52">
        <v>0</v>
      </c>
      <c r="U60" s="52">
        <v>0</v>
      </c>
      <c r="V60" s="52">
        <v>0</v>
      </c>
      <c r="W60" s="56" t="s">
        <v>1215</v>
      </c>
      <c r="Z60" s="55">
        <v>46262.881921296299</v>
      </c>
      <c r="AA60" s="52" t="s">
        <v>1376</v>
      </c>
      <c r="AB60" s="52" t="s">
        <v>1428</v>
      </c>
      <c r="AC60" s="52">
        <v>51383833199.158722</v>
      </c>
      <c r="AD60" s="52" t="s">
        <v>1393</v>
      </c>
      <c r="AE60" s="56" t="s">
        <v>1429</v>
      </c>
      <c r="AX60" s="55">
        <v>46262.881921296299</v>
      </c>
      <c r="AY60" s="52">
        <v>2</v>
      </c>
      <c r="AZ60" s="52" t="s">
        <v>433</v>
      </c>
      <c r="BA60" s="52" t="s">
        <v>1565</v>
      </c>
      <c r="BB60" s="52" t="s">
        <v>1331</v>
      </c>
      <c r="BC60" s="52">
        <v>3</v>
      </c>
      <c r="BD60" s="52">
        <v>-1.75E-3</v>
      </c>
      <c r="BE60" s="52">
        <v>-350</v>
      </c>
    </row>
    <row r="61" spans="1:57" x14ac:dyDescent="0.25">
      <c r="A61" s="55">
        <v>46262.881921296299</v>
      </c>
      <c r="B61" s="52">
        <v>1</v>
      </c>
      <c r="C61" s="52" t="s">
        <v>1241</v>
      </c>
      <c r="D61" s="52">
        <v>-2.520790332860305E-4</v>
      </c>
      <c r="E61" s="52">
        <v>-2.6048166772889818</v>
      </c>
      <c r="F61" s="56" t="s">
        <v>235</v>
      </c>
      <c r="I61" s="55">
        <v>46262.881921296299</v>
      </c>
      <c r="J61" s="52" t="s">
        <v>1241</v>
      </c>
      <c r="K61" s="52" t="s">
        <v>148</v>
      </c>
      <c r="L61" s="52">
        <v>125</v>
      </c>
      <c r="M61" s="52">
        <v>125</v>
      </c>
      <c r="N61" s="52">
        <v>2500</v>
      </c>
      <c r="O61" s="52" t="s">
        <v>1214</v>
      </c>
      <c r="P61" s="52">
        <v>50</v>
      </c>
      <c r="Q61" s="52">
        <v>50</v>
      </c>
      <c r="R61" s="52"/>
      <c r="S61" s="52">
        <v>0</v>
      </c>
      <c r="T61" s="52">
        <v>0</v>
      </c>
      <c r="U61" s="52">
        <v>0</v>
      </c>
      <c r="V61" s="52">
        <v>0</v>
      </c>
      <c r="W61" s="56" t="s">
        <v>1215</v>
      </c>
      <c r="Z61" s="55">
        <v>46262.881921296299</v>
      </c>
      <c r="AA61" s="52" t="s">
        <v>1376</v>
      </c>
      <c r="AB61" s="52" t="s">
        <v>1430</v>
      </c>
      <c r="AC61" s="52">
        <v>35960839915.235558</v>
      </c>
      <c r="AD61" s="52" t="s">
        <v>1393</v>
      </c>
      <c r="AE61" s="56" t="s">
        <v>1431</v>
      </c>
      <c r="AX61" s="55">
        <v>46262.881921296299</v>
      </c>
      <c r="AY61" s="52">
        <v>2</v>
      </c>
      <c r="AZ61" s="52" t="s">
        <v>433</v>
      </c>
      <c r="BA61" s="52" t="s">
        <v>1565</v>
      </c>
      <c r="BB61" s="52" t="s">
        <v>1331</v>
      </c>
      <c r="BC61" s="52">
        <v>4</v>
      </c>
      <c r="BD61" s="52">
        <v>0</v>
      </c>
      <c r="BE61" s="52">
        <v>0</v>
      </c>
    </row>
    <row r="62" spans="1:57" x14ac:dyDescent="0.25">
      <c r="A62" s="55">
        <v>46262.881921296299</v>
      </c>
      <c r="B62" s="52">
        <v>1</v>
      </c>
      <c r="C62" s="52" t="s">
        <v>1242</v>
      </c>
      <c r="D62" s="52">
        <v>-1.9370568279019891E-4</v>
      </c>
      <c r="E62" s="52">
        <v>-2.0016253888320552</v>
      </c>
      <c r="F62" s="56" t="s">
        <v>235</v>
      </c>
      <c r="I62" s="55">
        <v>46262.881921296299</v>
      </c>
      <c r="J62" s="52" t="s">
        <v>1242</v>
      </c>
      <c r="K62" s="52" t="s">
        <v>148</v>
      </c>
      <c r="L62" s="52">
        <v>175</v>
      </c>
      <c r="M62" s="52">
        <v>125</v>
      </c>
      <c r="N62" s="52">
        <v>2500</v>
      </c>
      <c r="O62" s="52" t="s">
        <v>1214</v>
      </c>
      <c r="P62" s="52">
        <v>50</v>
      </c>
      <c r="Q62" s="52">
        <v>50</v>
      </c>
      <c r="R62" s="52"/>
      <c r="S62" s="52">
        <v>0</v>
      </c>
      <c r="T62" s="52">
        <v>0</v>
      </c>
      <c r="U62" s="52">
        <v>0</v>
      </c>
      <c r="V62" s="52">
        <v>0</v>
      </c>
      <c r="W62" s="56" t="s">
        <v>1215</v>
      </c>
      <c r="Z62" s="55">
        <v>46262.881921296299</v>
      </c>
      <c r="AA62" s="52" t="s">
        <v>1376</v>
      </c>
      <c r="AB62" s="52" t="s">
        <v>1432</v>
      </c>
      <c r="AC62" s="52">
        <v>39465437392.08036</v>
      </c>
      <c r="AD62" s="52" t="s">
        <v>1393</v>
      </c>
      <c r="AE62" s="56" t="s">
        <v>1433</v>
      </c>
      <c r="AX62" s="55">
        <v>46262.881921296299</v>
      </c>
      <c r="AY62" s="52">
        <v>2</v>
      </c>
      <c r="AZ62" s="52" t="s">
        <v>433</v>
      </c>
      <c r="BA62" s="52" t="s">
        <v>1565</v>
      </c>
      <c r="BB62" s="52" t="s">
        <v>1331</v>
      </c>
      <c r="BC62" s="52">
        <v>5</v>
      </c>
      <c r="BD62" s="52">
        <v>1.75E-3</v>
      </c>
      <c r="BE62" s="52">
        <v>350</v>
      </c>
    </row>
    <row r="63" spans="1:57" x14ac:dyDescent="0.25">
      <c r="A63" s="55">
        <v>46262.881921296299</v>
      </c>
      <c r="B63" s="52">
        <v>1</v>
      </c>
      <c r="C63" s="52" t="s">
        <v>1243</v>
      </c>
      <c r="D63" s="52">
        <v>-1.3533233229436731E-4</v>
      </c>
      <c r="E63" s="52">
        <v>-1.3984341003751288</v>
      </c>
      <c r="F63" s="56" t="s">
        <v>235</v>
      </c>
      <c r="I63" s="55">
        <v>46262.881921296299</v>
      </c>
      <c r="J63" s="52" t="s">
        <v>1243</v>
      </c>
      <c r="K63" s="52" t="s">
        <v>148</v>
      </c>
      <c r="L63" s="52">
        <v>225</v>
      </c>
      <c r="M63" s="52">
        <v>125</v>
      </c>
      <c r="N63" s="52">
        <v>2500</v>
      </c>
      <c r="O63" s="52" t="s">
        <v>1214</v>
      </c>
      <c r="P63" s="52">
        <v>50</v>
      </c>
      <c r="Q63" s="52">
        <v>50</v>
      </c>
      <c r="R63" s="52"/>
      <c r="S63" s="52">
        <v>0</v>
      </c>
      <c r="T63" s="52">
        <v>0</v>
      </c>
      <c r="U63" s="52">
        <v>0</v>
      </c>
      <c r="V63" s="52">
        <v>0</v>
      </c>
      <c r="W63" s="56" t="s">
        <v>1215</v>
      </c>
      <c r="Z63" s="55">
        <v>46262.881921296299</v>
      </c>
      <c r="AA63" s="52" t="s">
        <v>1376</v>
      </c>
      <c r="AB63" s="52" t="s">
        <v>1434</v>
      </c>
      <c r="AC63" s="52">
        <v>19270362744.523674</v>
      </c>
      <c r="AD63" s="52" t="s">
        <v>1393</v>
      </c>
      <c r="AE63" s="56" t="s">
        <v>1435</v>
      </c>
      <c r="AX63" s="55">
        <v>46262.881921296299</v>
      </c>
      <c r="AY63" s="52">
        <v>2</v>
      </c>
      <c r="AZ63" s="52" t="s">
        <v>433</v>
      </c>
      <c r="BA63" s="52" t="s">
        <v>1565</v>
      </c>
      <c r="BB63" s="52" t="s">
        <v>1331</v>
      </c>
      <c r="BC63" s="52">
        <v>6</v>
      </c>
      <c r="BD63" s="52">
        <v>2.5000000000000001E-2</v>
      </c>
      <c r="BE63" s="52">
        <v>350</v>
      </c>
    </row>
    <row r="64" spans="1:57" x14ac:dyDescent="0.25">
      <c r="A64" s="55">
        <v>46262.881921296299</v>
      </c>
      <c r="B64" s="52">
        <v>1</v>
      </c>
      <c r="C64" s="52" t="s">
        <v>1244</v>
      </c>
      <c r="D64" s="52">
        <v>-7.6958981798535691E-5</v>
      </c>
      <c r="E64" s="52">
        <v>-0.79524281191820212</v>
      </c>
      <c r="F64" s="56" t="s">
        <v>235</v>
      </c>
      <c r="I64" s="55">
        <v>46262.881921296299</v>
      </c>
      <c r="J64" s="52" t="s">
        <v>1244</v>
      </c>
      <c r="K64" s="52" t="s">
        <v>148</v>
      </c>
      <c r="L64" s="52">
        <v>275</v>
      </c>
      <c r="M64" s="52">
        <v>125</v>
      </c>
      <c r="N64" s="52">
        <v>2500</v>
      </c>
      <c r="O64" s="52" t="s">
        <v>1214</v>
      </c>
      <c r="P64" s="52">
        <v>50</v>
      </c>
      <c r="Q64" s="52">
        <v>50</v>
      </c>
      <c r="R64" s="52"/>
      <c r="S64" s="52">
        <v>0</v>
      </c>
      <c r="T64" s="52">
        <v>0</v>
      </c>
      <c r="U64" s="52">
        <v>0</v>
      </c>
      <c r="V64" s="52">
        <v>0</v>
      </c>
      <c r="W64" s="56" t="s">
        <v>1215</v>
      </c>
      <c r="Z64" s="55">
        <v>46262.881921296299</v>
      </c>
      <c r="AA64" s="52" t="s">
        <v>1376</v>
      </c>
      <c r="AB64" s="52" t="s">
        <v>1436</v>
      </c>
      <c r="AC64" s="52">
        <v>-12260648597.887791</v>
      </c>
      <c r="AD64" s="52" t="s">
        <v>1393</v>
      </c>
      <c r="AE64" s="56" t="s">
        <v>1437</v>
      </c>
      <c r="AX64" s="55">
        <v>46262.881921296299</v>
      </c>
      <c r="AY64" s="52">
        <v>2</v>
      </c>
      <c r="AZ64" s="52" t="s">
        <v>433</v>
      </c>
      <c r="BA64" s="52" t="s">
        <v>1565</v>
      </c>
      <c r="BB64" s="52" t="s">
        <v>1331</v>
      </c>
      <c r="BC64" s="52">
        <v>7</v>
      </c>
      <c r="BD64" s="52">
        <v>10</v>
      </c>
      <c r="BE64" s="52">
        <v>20300</v>
      </c>
    </row>
    <row r="65" spans="1:57" x14ac:dyDescent="0.25">
      <c r="A65" s="55">
        <v>46262.881921296299</v>
      </c>
      <c r="B65" s="52">
        <v>1</v>
      </c>
      <c r="C65" s="52" t="s">
        <v>1245</v>
      </c>
      <c r="D65" s="52">
        <v>-1.8585631302704092E-5</v>
      </c>
      <c r="E65" s="52">
        <v>-0.1920515234612756</v>
      </c>
      <c r="F65" s="56" t="s">
        <v>235</v>
      </c>
      <c r="I65" s="55">
        <v>46262.881921296299</v>
      </c>
      <c r="J65" s="52" t="s">
        <v>1245</v>
      </c>
      <c r="K65" s="52" t="s">
        <v>148</v>
      </c>
      <c r="L65" s="52">
        <v>325</v>
      </c>
      <c r="M65" s="52">
        <v>125</v>
      </c>
      <c r="N65" s="52">
        <v>2500</v>
      </c>
      <c r="O65" s="52" t="s">
        <v>1214</v>
      </c>
      <c r="P65" s="52">
        <v>50</v>
      </c>
      <c r="Q65" s="52">
        <v>50</v>
      </c>
      <c r="R65" s="52"/>
      <c r="S65" s="52">
        <v>0</v>
      </c>
      <c r="T65" s="52">
        <v>0</v>
      </c>
      <c r="U65" s="52">
        <v>0</v>
      </c>
      <c r="V65" s="52">
        <v>0</v>
      </c>
      <c r="W65" s="56" t="s">
        <v>1215</v>
      </c>
      <c r="Z65" s="55">
        <v>46262.881921296299</v>
      </c>
      <c r="AA65" s="52" t="s">
        <v>1376</v>
      </c>
      <c r="AB65" s="52" t="s">
        <v>1438</v>
      </c>
      <c r="AC65" s="52">
        <v>1.1298732995047849</v>
      </c>
      <c r="AD65" s="52" t="s">
        <v>1406</v>
      </c>
      <c r="AE65" s="56" t="s">
        <v>1439</v>
      </c>
      <c r="AX65" s="55">
        <v>46262.881921296299</v>
      </c>
      <c r="AY65" s="52">
        <v>2</v>
      </c>
      <c r="AZ65" s="52" t="s">
        <v>1566</v>
      </c>
      <c r="BA65" s="52" t="s">
        <v>311</v>
      </c>
      <c r="BB65" s="52" t="s">
        <v>148</v>
      </c>
      <c r="BC65" s="52">
        <v>1</v>
      </c>
      <c r="BD65" s="52">
        <v>-3.5000000000000001E-3</v>
      </c>
      <c r="BE65" s="52">
        <v>-15.5</v>
      </c>
    </row>
    <row r="66" spans="1:57" x14ac:dyDescent="0.25">
      <c r="A66" s="55">
        <v>46262.881921296299</v>
      </c>
      <c r="B66" s="52">
        <v>1</v>
      </c>
      <c r="C66" s="52" t="s">
        <v>1246</v>
      </c>
      <c r="D66" s="52">
        <v>3.9787719193127514E-5</v>
      </c>
      <c r="E66" s="52">
        <v>0</v>
      </c>
      <c r="F66" s="56" t="s">
        <v>1371</v>
      </c>
      <c r="I66" s="55">
        <v>46262.881921296299</v>
      </c>
      <c r="J66" s="52" t="s">
        <v>1246</v>
      </c>
      <c r="K66" s="52" t="s">
        <v>148</v>
      </c>
      <c r="L66" s="52">
        <v>375</v>
      </c>
      <c r="M66" s="52">
        <v>125</v>
      </c>
      <c r="N66" s="52">
        <v>2500</v>
      </c>
      <c r="O66" s="52" t="s">
        <v>1214</v>
      </c>
      <c r="P66" s="52">
        <v>50</v>
      </c>
      <c r="Q66" s="52">
        <v>50</v>
      </c>
      <c r="R66" s="52"/>
      <c r="S66" s="52">
        <v>0</v>
      </c>
      <c r="T66" s="52">
        <v>0</v>
      </c>
      <c r="U66" s="52">
        <v>0</v>
      </c>
      <c r="V66" s="52">
        <v>0</v>
      </c>
      <c r="W66" s="56" t="s">
        <v>1215</v>
      </c>
      <c r="Z66" s="55">
        <v>46262.881921296299</v>
      </c>
      <c r="AA66" s="52" t="s">
        <v>1376</v>
      </c>
      <c r="AB66" s="52" t="s">
        <v>1440</v>
      </c>
      <c r="AC66" s="52">
        <v>45251343147.369751</v>
      </c>
      <c r="AD66" s="52" t="s">
        <v>1393</v>
      </c>
      <c r="AE66" s="56" t="s">
        <v>1441</v>
      </c>
      <c r="AX66" s="55">
        <v>46262.881921296299</v>
      </c>
      <c r="AY66" s="52">
        <v>2</v>
      </c>
      <c r="AZ66" s="52" t="s">
        <v>1566</v>
      </c>
      <c r="BA66" s="52" t="s">
        <v>311</v>
      </c>
      <c r="BB66" s="52" t="s">
        <v>148</v>
      </c>
      <c r="BC66" s="52">
        <v>2</v>
      </c>
      <c r="BD66" s="52">
        <v>-1.5E-3</v>
      </c>
      <c r="BE66" s="52">
        <v>-15.5</v>
      </c>
    </row>
    <row r="67" spans="1:57" x14ac:dyDescent="0.25">
      <c r="A67" s="55">
        <v>46262.881921296299</v>
      </c>
      <c r="B67" s="52">
        <v>1</v>
      </c>
      <c r="C67" s="52" t="s">
        <v>1247</v>
      </c>
      <c r="D67" s="52">
        <v>9.8161069688959109E-5</v>
      </c>
      <c r="E67" s="52">
        <v>0</v>
      </c>
      <c r="F67" s="56" t="s">
        <v>1371</v>
      </c>
      <c r="I67" s="55">
        <v>46262.881921296299</v>
      </c>
      <c r="J67" s="52" t="s">
        <v>1247</v>
      </c>
      <c r="K67" s="52" t="s">
        <v>148</v>
      </c>
      <c r="L67" s="52">
        <v>425</v>
      </c>
      <c r="M67" s="52">
        <v>125</v>
      </c>
      <c r="N67" s="52">
        <v>2500</v>
      </c>
      <c r="O67" s="52" t="s">
        <v>1214</v>
      </c>
      <c r="P67" s="52">
        <v>50</v>
      </c>
      <c r="Q67" s="52">
        <v>50</v>
      </c>
      <c r="R67" s="52"/>
      <c r="S67" s="52">
        <v>0</v>
      </c>
      <c r="T67" s="52">
        <v>0</v>
      </c>
      <c r="U67" s="52">
        <v>0</v>
      </c>
      <c r="V67" s="52">
        <v>0</v>
      </c>
      <c r="W67" s="56" t="s">
        <v>1215</v>
      </c>
      <c r="Z67" s="55">
        <v>46262.881921296299</v>
      </c>
      <c r="AA67" s="52" t="s">
        <v>1376</v>
      </c>
      <c r="AB67" s="52" t="s">
        <v>1442</v>
      </c>
      <c r="AC67" s="52">
        <v>13484456989.234287</v>
      </c>
      <c r="AD67" s="52" t="s">
        <v>1393</v>
      </c>
      <c r="AE67" s="56" t="s">
        <v>1443</v>
      </c>
      <c r="AX67" s="55">
        <v>46262.881921296299</v>
      </c>
      <c r="AY67" s="52">
        <v>2</v>
      </c>
      <c r="AZ67" s="52" t="s">
        <v>1566</v>
      </c>
      <c r="BA67" s="52" t="s">
        <v>311</v>
      </c>
      <c r="BB67" s="52" t="s">
        <v>148</v>
      </c>
      <c r="BC67" s="52">
        <v>3</v>
      </c>
      <c r="BD67" s="52">
        <v>0</v>
      </c>
      <c r="BE67" s="52">
        <v>0</v>
      </c>
    </row>
    <row r="68" spans="1:57" x14ac:dyDescent="0.25">
      <c r="A68" s="55">
        <v>46262.881921296299</v>
      </c>
      <c r="B68" s="52">
        <v>1</v>
      </c>
      <c r="C68" s="52" t="s">
        <v>1248</v>
      </c>
      <c r="D68" s="52">
        <v>1.5653442018479072E-4</v>
      </c>
      <c r="E68" s="52">
        <v>0</v>
      </c>
      <c r="F68" s="56" t="s">
        <v>1371</v>
      </c>
      <c r="I68" s="55">
        <v>46262.881921296299</v>
      </c>
      <c r="J68" s="52" t="s">
        <v>1248</v>
      </c>
      <c r="K68" s="52" t="s">
        <v>148</v>
      </c>
      <c r="L68" s="52">
        <v>475</v>
      </c>
      <c r="M68" s="52">
        <v>125</v>
      </c>
      <c r="N68" s="52">
        <v>2500</v>
      </c>
      <c r="O68" s="52" t="s">
        <v>1214</v>
      </c>
      <c r="P68" s="52">
        <v>50</v>
      </c>
      <c r="Q68" s="52">
        <v>50</v>
      </c>
      <c r="R68" s="52"/>
      <c r="S68" s="52">
        <v>0</v>
      </c>
      <c r="T68" s="52">
        <v>0</v>
      </c>
      <c r="U68" s="52">
        <v>0</v>
      </c>
      <c r="V68" s="52">
        <v>0</v>
      </c>
      <c r="W68" s="56" t="s">
        <v>1215</v>
      </c>
      <c r="Z68" s="55">
        <v>46262.881921296299</v>
      </c>
      <c r="AA68" s="52" t="s">
        <v>1376</v>
      </c>
      <c r="AB68" s="52" t="s">
        <v>1444</v>
      </c>
      <c r="AC68" s="52">
        <v>237.30214929212457</v>
      </c>
      <c r="AD68" s="52" t="s">
        <v>247</v>
      </c>
      <c r="AE68" s="56" t="s">
        <v>1445</v>
      </c>
      <c r="AX68" s="55">
        <v>46262.881921296299</v>
      </c>
      <c r="AY68" s="52">
        <v>2</v>
      </c>
      <c r="AZ68" s="52" t="s">
        <v>1566</v>
      </c>
      <c r="BA68" s="52" t="s">
        <v>311</v>
      </c>
      <c r="BB68" s="52" t="s">
        <v>1331</v>
      </c>
      <c r="BC68" s="52">
        <v>1</v>
      </c>
      <c r="BD68" s="52">
        <v>-2.5000000000000001E-2</v>
      </c>
      <c r="BE68" s="52">
        <v>-350</v>
      </c>
    </row>
    <row r="69" spans="1:57" x14ac:dyDescent="0.25">
      <c r="A69" s="55">
        <v>46262.881921296299</v>
      </c>
      <c r="B69" s="52">
        <v>1</v>
      </c>
      <c r="C69" s="52" t="s">
        <v>1249</v>
      </c>
      <c r="D69" s="52">
        <v>2.1490777068062231E-4</v>
      </c>
      <c r="E69" s="52">
        <v>0</v>
      </c>
      <c r="F69" s="56" t="s">
        <v>1371</v>
      </c>
      <c r="I69" s="55">
        <v>46262.881921296299</v>
      </c>
      <c r="J69" s="52" t="s">
        <v>1249</v>
      </c>
      <c r="K69" s="52" t="s">
        <v>148</v>
      </c>
      <c r="L69" s="52">
        <v>525</v>
      </c>
      <c r="M69" s="52">
        <v>125</v>
      </c>
      <c r="N69" s="52">
        <v>2500</v>
      </c>
      <c r="O69" s="52" t="s">
        <v>1214</v>
      </c>
      <c r="P69" s="52">
        <v>50</v>
      </c>
      <c r="Q69" s="52">
        <v>50</v>
      </c>
      <c r="R69" s="52"/>
      <c r="S69" s="52">
        <v>0</v>
      </c>
      <c r="T69" s="52">
        <v>0</v>
      </c>
      <c r="U69" s="52">
        <v>0</v>
      </c>
      <c r="V69" s="52">
        <v>0</v>
      </c>
      <c r="W69" s="56" t="s">
        <v>1215</v>
      </c>
      <c r="Z69" s="55">
        <v>46262.881921296299</v>
      </c>
      <c r="AA69" s="52" t="s">
        <v>1376</v>
      </c>
      <c r="AB69" s="52" t="s">
        <v>1446</v>
      </c>
      <c r="AC69" s="52">
        <v>165.82047560625824</v>
      </c>
      <c r="AD69" s="52" t="s">
        <v>247</v>
      </c>
      <c r="AE69" s="56" t="s">
        <v>1447</v>
      </c>
      <c r="AX69" s="55">
        <v>46262.881921296299</v>
      </c>
      <c r="AY69" s="52">
        <v>2</v>
      </c>
      <c r="AZ69" s="52" t="s">
        <v>1566</v>
      </c>
      <c r="BA69" s="52" t="s">
        <v>311</v>
      </c>
      <c r="BB69" s="52" t="s">
        <v>1331</v>
      </c>
      <c r="BC69" s="52">
        <v>2</v>
      </c>
      <c r="BD69" s="52">
        <v>-1.75E-3</v>
      </c>
      <c r="BE69" s="52">
        <v>-350</v>
      </c>
    </row>
    <row r="70" spans="1:57" x14ac:dyDescent="0.25">
      <c r="A70" s="55">
        <v>46262.881921296299</v>
      </c>
      <c r="B70" s="52">
        <v>1</v>
      </c>
      <c r="C70" s="52" t="s">
        <v>1250</v>
      </c>
      <c r="D70" s="52">
        <v>2.7328112117645391E-4</v>
      </c>
      <c r="E70" s="52">
        <v>0</v>
      </c>
      <c r="F70" s="56" t="s">
        <v>1371</v>
      </c>
      <c r="I70" s="55">
        <v>46262.881921296299</v>
      </c>
      <c r="J70" s="52" t="s">
        <v>1250</v>
      </c>
      <c r="K70" s="52" t="s">
        <v>148</v>
      </c>
      <c r="L70" s="52">
        <v>575</v>
      </c>
      <c r="M70" s="52">
        <v>125</v>
      </c>
      <c r="N70" s="52">
        <v>2500</v>
      </c>
      <c r="O70" s="52" t="s">
        <v>1214</v>
      </c>
      <c r="P70" s="52">
        <v>50</v>
      </c>
      <c r="Q70" s="52">
        <v>50</v>
      </c>
      <c r="R70" s="52"/>
      <c r="S70" s="52">
        <v>0</v>
      </c>
      <c r="T70" s="52">
        <v>0</v>
      </c>
      <c r="U70" s="52">
        <v>0</v>
      </c>
      <c r="V70" s="52">
        <v>0</v>
      </c>
      <c r="W70" s="56" t="s">
        <v>1215</v>
      </c>
      <c r="Z70" s="55">
        <v>46262.881921296299</v>
      </c>
      <c r="AA70" s="52" t="s">
        <v>1376</v>
      </c>
      <c r="AB70" s="52" t="s">
        <v>1448</v>
      </c>
      <c r="AC70" s="52">
        <v>254.10250633905034</v>
      </c>
      <c r="AD70" s="52" t="s">
        <v>247</v>
      </c>
      <c r="AE70" s="56" t="s">
        <v>1449</v>
      </c>
      <c r="AX70" s="55">
        <v>46262.881921296299</v>
      </c>
      <c r="AY70" s="52">
        <v>2</v>
      </c>
      <c r="AZ70" s="52" t="s">
        <v>1566</v>
      </c>
      <c r="BA70" s="52" t="s">
        <v>311</v>
      </c>
      <c r="BB70" s="52" t="s">
        <v>1331</v>
      </c>
      <c r="BC70" s="52">
        <v>3</v>
      </c>
      <c r="BD70" s="52">
        <v>0</v>
      </c>
      <c r="BE70" s="52">
        <v>0</v>
      </c>
    </row>
    <row r="71" spans="1:57" x14ac:dyDescent="0.25">
      <c r="A71" s="55">
        <v>46262.881921296299</v>
      </c>
      <c r="B71" s="52">
        <v>1</v>
      </c>
      <c r="C71" s="52" t="s">
        <v>1251</v>
      </c>
      <c r="D71" s="52">
        <v>-2.6673461230565808E-4</v>
      </c>
      <c r="E71" s="52">
        <v>-2.7562576604918001</v>
      </c>
      <c r="F71" s="56" t="s">
        <v>235</v>
      </c>
      <c r="I71" s="55">
        <v>46262.881921296299</v>
      </c>
      <c r="J71" s="52" t="s">
        <v>1251</v>
      </c>
      <c r="K71" s="52" t="s">
        <v>148</v>
      </c>
      <c r="L71" s="52">
        <v>25</v>
      </c>
      <c r="M71" s="52">
        <v>175</v>
      </c>
      <c r="N71" s="52">
        <v>2500</v>
      </c>
      <c r="O71" s="52" t="s">
        <v>1214</v>
      </c>
      <c r="P71" s="52">
        <v>50</v>
      </c>
      <c r="Q71" s="52">
        <v>50</v>
      </c>
      <c r="R71" s="52"/>
      <c r="S71" s="52">
        <v>0</v>
      </c>
      <c r="T71" s="52">
        <v>0</v>
      </c>
      <c r="U71" s="52">
        <v>0</v>
      </c>
      <c r="V71" s="52">
        <v>0</v>
      </c>
      <c r="W71" s="56" t="s">
        <v>1215</v>
      </c>
      <c r="Z71" s="55">
        <v>46262.881921296299</v>
      </c>
      <c r="AA71" s="52" t="s">
        <v>1376</v>
      </c>
      <c r="AB71" s="52" t="s">
        <v>1450</v>
      </c>
      <c r="AC71" s="52">
        <v>138.71069339153468</v>
      </c>
      <c r="AD71" s="52" t="s">
        <v>247</v>
      </c>
      <c r="AE71" s="56" t="s">
        <v>1451</v>
      </c>
      <c r="AX71" s="55">
        <v>46262.881921296299</v>
      </c>
      <c r="AY71" s="52">
        <v>2</v>
      </c>
      <c r="AZ71" s="52" t="s">
        <v>1566</v>
      </c>
      <c r="BA71" s="52" t="s">
        <v>311</v>
      </c>
      <c r="BB71" s="52" t="s">
        <v>1331</v>
      </c>
      <c r="BC71" s="52">
        <v>4</v>
      </c>
      <c r="BD71" s="52">
        <v>1.75E-3</v>
      </c>
      <c r="BE71" s="52">
        <v>350</v>
      </c>
    </row>
    <row r="72" spans="1:57" x14ac:dyDescent="0.25">
      <c r="A72" s="55">
        <v>46262.881921296299</v>
      </c>
      <c r="B72" s="52">
        <v>1</v>
      </c>
      <c r="C72" s="52" t="s">
        <v>1252</v>
      </c>
      <c r="D72" s="52">
        <v>-2.0836126180982648E-4</v>
      </c>
      <c r="E72" s="52">
        <v>-2.1530663720348735</v>
      </c>
      <c r="F72" s="56" t="s">
        <v>235</v>
      </c>
      <c r="I72" s="55">
        <v>46262.881921296299</v>
      </c>
      <c r="J72" s="52" t="s">
        <v>1252</v>
      </c>
      <c r="K72" s="52" t="s">
        <v>148</v>
      </c>
      <c r="L72" s="52">
        <v>75</v>
      </c>
      <c r="M72" s="52">
        <v>175</v>
      </c>
      <c r="N72" s="52">
        <v>2500</v>
      </c>
      <c r="O72" s="52" t="s">
        <v>1214</v>
      </c>
      <c r="P72" s="52">
        <v>50</v>
      </c>
      <c r="Q72" s="52">
        <v>50</v>
      </c>
      <c r="R72" s="52"/>
      <c r="S72" s="52">
        <v>0</v>
      </c>
      <c r="T72" s="52">
        <v>0</v>
      </c>
      <c r="U72" s="52">
        <v>0</v>
      </c>
      <c r="V72" s="52">
        <v>0</v>
      </c>
      <c r="W72" s="56" t="s">
        <v>1215</v>
      </c>
      <c r="Z72" s="55">
        <v>46262.881921296299</v>
      </c>
      <c r="AA72" s="52" t="s">
        <v>1376</v>
      </c>
      <c r="AB72" s="52" t="s">
        <v>1452</v>
      </c>
      <c r="AC72" s="52">
        <v>214.06064630716651</v>
      </c>
      <c r="AD72" s="52" t="s">
        <v>247</v>
      </c>
      <c r="AE72" s="56" t="s">
        <v>1453</v>
      </c>
      <c r="AX72" s="55">
        <v>46262.881921296299</v>
      </c>
      <c r="AY72" s="52">
        <v>2</v>
      </c>
      <c r="AZ72" s="52" t="s">
        <v>1566</v>
      </c>
      <c r="BA72" s="52" t="s">
        <v>311</v>
      </c>
      <c r="BB72" s="52" t="s">
        <v>1331</v>
      </c>
      <c r="BC72" s="52">
        <v>5</v>
      </c>
      <c r="BD72" s="52">
        <v>2.5000000000000001E-2</v>
      </c>
      <c r="BE72" s="52">
        <v>350</v>
      </c>
    </row>
    <row r="73" spans="1:57" x14ac:dyDescent="0.25">
      <c r="A73" s="55">
        <v>46262.881921296299</v>
      </c>
      <c r="B73" s="52">
        <v>1</v>
      </c>
      <c r="C73" s="52" t="s">
        <v>1253</v>
      </c>
      <c r="D73" s="52">
        <v>-1.4998791131399489E-4</v>
      </c>
      <c r="E73" s="52">
        <v>-1.5498750835779471</v>
      </c>
      <c r="F73" s="56" t="s">
        <v>235</v>
      </c>
      <c r="I73" s="55">
        <v>46262.881921296299</v>
      </c>
      <c r="J73" s="52" t="s">
        <v>1253</v>
      </c>
      <c r="K73" s="52" t="s">
        <v>148</v>
      </c>
      <c r="L73" s="52">
        <v>125</v>
      </c>
      <c r="M73" s="52">
        <v>175</v>
      </c>
      <c r="N73" s="52">
        <v>2500</v>
      </c>
      <c r="O73" s="52" t="s">
        <v>1214</v>
      </c>
      <c r="P73" s="52">
        <v>50</v>
      </c>
      <c r="Q73" s="52">
        <v>50</v>
      </c>
      <c r="R73" s="52"/>
      <c r="S73" s="52">
        <v>0</v>
      </c>
      <c r="T73" s="52">
        <v>0</v>
      </c>
      <c r="U73" s="52">
        <v>0</v>
      </c>
      <c r="V73" s="52">
        <v>0</v>
      </c>
      <c r="W73" s="56" t="s">
        <v>1215</v>
      </c>
      <c r="Z73" s="55">
        <v>46262.881921296299</v>
      </c>
      <c r="AA73" s="52" t="s">
        <v>1376</v>
      </c>
      <c r="AB73" s="52" t="s">
        <v>1454</v>
      </c>
      <c r="AC73" s="52">
        <v>321.43280844076236</v>
      </c>
      <c r="AD73" s="52" t="s">
        <v>247</v>
      </c>
      <c r="AE73" s="56" t="s">
        <v>1453</v>
      </c>
      <c r="AX73" s="55">
        <v>46262.881921296299</v>
      </c>
      <c r="AY73" s="52">
        <v>3</v>
      </c>
      <c r="AZ73" s="52" t="s">
        <v>433</v>
      </c>
      <c r="BA73" s="52" t="s">
        <v>1565</v>
      </c>
      <c r="BB73" s="52" t="s">
        <v>148</v>
      </c>
      <c r="BC73" s="52">
        <v>1</v>
      </c>
      <c r="BD73" s="52">
        <v>-10</v>
      </c>
      <c r="BE73" s="52">
        <v>-3264.3625000000002</v>
      </c>
    </row>
    <row r="74" spans="1:57" x14ac:dyDescent="0.25">
      <c r="A74" s="55">
        <v>46262.881921296299</v>
      </c>
      <c r="B74" s="52">
        <v>1</v>
      </c>
      <c r="C74" s="52" t="s">
        <v>1254</v>
      </c>
      <c r="D74" s="52">
        <v>-9.1614560818163279E-5</v>
      </c>
      <c r="E74" s="52">
        <v>-0.94668379512102052</v>
      </c>
      <c r="F74" s="56" t="s">
        <v>235</v>
      </c>
      <c r="I74" s="55">
        <v>46262.881921296299</v>
      </c>
      <c r="J74" s="52" t="s">
        <v>1254</v>
      </c>
      <c r="K74" s="52" t="s">
        <v>148</v>
      </c>
      <c r="L74" s="52">
        <v>175</v>
      </c>
      <c r="M74" s="52">
        <v>175</v>
      </c>
      <c r="N74" s="52">
        <v>2500</v>
      </c>
      <c r="O74" s="52" t="s">
        <v>1214</v>
      </c>
      <c r="P74" s="52">
        <v>50</v>
      </c>
      <c r="Q74" s="52">
        <v>50</v>
      </c>
      <c r="R74" s="52"/>
      <c r="S74" s="52">
        <v>0</v>
      </c>
      <c r="T74" s="52">
        <v>0</v>
      </c>
      <c r="U74" s="52">
        <v>0</v>
      </c>
      <c r="V74" s="52">
        <v>0</v>
      </c>
      <c r="W74" s="56" t="s">
        <v>1215</v>
      </c>
      <c r="Z74" s="55">
        <v>46262.881921296299</v>
      </c>
      <c r="AA74" s="52" t="s">
        <v>1376</v>
      </c>
      <c r="AB74" s="52" t="s">
        <v>1455</v>
      </c>
      <c r="AC74" s="52">
        <v>1.1298732995047849</v>
      </c>
      <c r="AD74" s="52" t="s">
        <v>1406</v>
      </c>
      <c r="AE74" s="56" t="s">
        <v>1456</v>
      </c>
      <c r="AX74" s="55">
        <v>46262.881921296299</v>
      </c>
      <c r="AY74" s="52">
        <v>3</v>
      </c>
      <c r="AZ74" s="52" t="s">
        <v>433</v>
      </c>
      <c r="BA74" s="52" t="s">
        <v>1565</v>
      </c>
      <c r="BB74" s="52" t="s">
        <v>148</v>
      </c>
      <c r="BC74" s="52">
        <v>2</v>
      </c>
      <c r="BD74" s="52">
        <v>-3.5000000000000001E-3</v>
      </c>
      <c r="BE74" s="52">
        <v>-15.5</v>
      </c>
    </row>
    <row r="75" spans="1:57" x14ac:dyDescent="0.25">
      <c r="A75" s="55">
        <v>46262.881921296299</v>
      </c>
      <c r="B75" s="52">
        <v>1</v>
      </c>
      <c r="C75" s="52" t="s">
        <v>1255</v>
      </c>
      <c r="D75" s="52">
        <v>-3.3241210322331683E-5</v>
      </c>
      <c r="E75" s="52">
        <v>-0.34349250666409403</v>
      </c>
      <c r="F75" s="56" t="s">
        <v>235</v>
      </c>
      <c r="I75" s="55">
        <v>46262.881921296299</v>
      </c>
      <c r="J75" s="52" t="s">
        <v>1255</v>
      </c>
      <c r="K75" s="52" t="s">
        <v>148</v>
      </c>
      <c r="L75" s="52">
        <v>225</v>
      </c>
      <c r="M75" s="52">
        <v>175</v>
      </c>
      <c r="N75" s="52">
        <v>2500</v>
      </c>
      <c r="O75" s="52" t="s">
        <v>1214</v>
      </c>
      <c r="P75" s="52">
        <v>50</v>
      </c>
      <c r="Q75" s="52">
        <v>50</v>
      </c>
      <c r="R75" s="52"/>
      <c r="S75" s="52">
        <v>0</v>
      </c>
      <c r="T75" s="52">
        <v>0</v>
      </c>
      <c r="U75" s="52">
        <v>0</v>
      </c>
      <c r="V75" s="52">
        <v>0</v>
      </c>
      <c r="W75" s="56" t="s">
        <v>1215</v>
      </c>
      <c r="Z75" s="55">
        <v>46262.881921296299</v>
      </c>
      <c r="AA75" s="52" t="s">
        <v>1376</v>
      </c>
      <c r="AB75" s="52" t="s">
        <v>1457</v>
      </c>
      <c r="AC75" s="52">
        <v>45251343147.369751</v>
      </c>
      <c r="AD75" s="52" t="s">
        <v>1393</v>
      </c>
      <c r="AE75" s="56" t="s">
        <v>1458</v>
      </c>
      <c r="AX75" s="55">
        <v>46262.881921296299</v>
      </c>
      <c r="AY75" s="52">
        <v>3</v>
      </c>
      <c r="AZ75" s="52" t="s">
        <v>433</v>
      </c>
      <c r="BA75" s="52" t="s">
        <v>1565</v>
      </c>
      <c r="BB75" s="52" t="s">
        <v>148</v>
      </c>
      <c r="BC75" s="52">
        <v>3</v>
      </c>
      <c r="BD75" s="52">
        <v>-1.5E-3</v>
      </c>
      <c r="BE75" s="52">
        <v>-15.5</v>
      </c>
    </row>
    <row r="76" spans="1:57" x14ac:dyDescent="0.25">
      <c r="A76" s="55">
        <v>46262.881921296299</v>
      </c>
      <c r="B76" s="52">
        <v>1</v>
      </c>
      <c r="C76" s="52" t="s">
        <v>1256</v>
      </c>
      <c r="D76" s="52">
        <v>2.5132140173499922E-5</v>
      </c>
      <c r="E76" s="52">
        <v>0</v>
      </c>
      <c r="F76" s="56" t="s">
        <v>1371</v>
      </c>
      <c r="I76" s="55">
        <v>46262.881921296299</v>
      </c>
      <c r="J76" s="52" t="s">
        <v>1256</v>
      </c>
      <c r="K76" s="52" t="s">
        <v>148</v>
      </c>
      <c r="L76" s="52">
        <v>275</v>
      </c>
      <c r="M76" s="52">
        <v>175</v>
      </c>
      <c r="N76" s="52">
        <v>2500</v>
      </c>
      <c r="O76" s="52" t="s">
        <v>1214</v>
      </c>
      <c r="P76" s="52">
        <v>50</v>
      </c>
      <c r="Q76" s="52">
        <v>50</v>
      </c>
      <c r="R76" s="52"/>
      <c r="S76" s="52">
        <v>0</v>
      </c>
      <c r="T76" s="52">
        <v>0</v>
      </c>
      <c r="U76" s="52">
        <v>0</v>
      </c>
      <c r="V76" s="52">
        <v>0</v>
      </c>
      <c r="W76" s="56" t="s">
        <v>1215</v>
      </c>
      <c r="Z76" s="55">
        <v>46262.881921296299</v>
      </c>
      <c r="AA76" s="52" t="s">
        <v>1376</v>
      </c>
      <c r="AB76" s="52" t="s">
        <v>1459</v>
      </c>
      <c r="AC76" s="52">
        <v>13484456989.234287</v>
      </c>
      <c r="AD76" s="52" t="s">
        <v>1393</v>
      </c>
      <c r="AE76" s="56" t="s">
        <v>1460</v>
      </c>
      <c r="AX76" s="55">
        <v>46262.881921296299</v>
      </c>
      <c r="AY76" s="52">
        <v>3</v>
      </c>
      <c r="AZ76" s="52" t="s">
        <v>433</v>
      </c>
      <c r="BA76" s="52" t="s">
        <v>1565</v>
      </c>
      <c r="BB76" s="52" t="s">
        <v>148</v>
      </c>
      <c r="BC76" s="52">
        <v>4</v>
      </c>
      <c r="BD76" s="52">
        <v>0</v>
      </c>
      <c r="BE76" s="52">
        <v>0</v>
      </c>
    </row>
    <row r="77" spans="1:57" x14ac:dyDescent="0.25">
      <c r="A77" s="55">
        <v>46262.881921296299</v>
      </c>
      <c r="B77" s="52">
        <v>1</v>
      </c>
      <c r="C77" s="52" t="s">
        <v>1257</v>
      </c>
      <c r="D77" s="52">
        <v>8.3505490669331521E-5</v>
      </c>
      <c r="E77" s="52">
        <v>0</v>
      </c>
      <c r="F77" s="56" t="s">
        <v>1371</v>
      </c>
      <c r="I77" s="55">
        <v>46262.881921296299</v>
      </c>
      <c r="J77" s="52" t="s">
        <v>1257</v>
      </c>
      <c r="K77" s="52" t="s">
        <v>148</v>
      </c>
      <c r="L77" s="52">
        <v>325</v>
      </c>
      <c r="M77" s="52">
        <v>175</v>
      </c>
      <c r="N77" s="52">
        <v>2500</v>
      </c>
      <c r="O77" s="52" t="s">
        <v>1214</v>
      </c>
      <c r="P77" s="52">
        <v>50</v>
      </c>
      <c r="Q77" s="52">
        <v>50</v>
      </c>
      <c r="R77" s="52"/>
      <c r="S77" s="52">
        <v>0</v>
      </c>
      <c r="T77" s="52">
        <v>0</v>
      </c>
      <c r="U77" s="52">
        <v>0</v>
      </c>
      <c r="V77" s="52">
        <v>0</v>
      </c>
      <c r="W77" s="56" t="s">
        <v>1215</v>
      </c>
      <c r="Z77" s="55">
        <v>46262.881921296299</v>
      </c>
      <c r="AA77" s="52" t="s">
        <v>1376</v>
      </c>
      <c r="AB77" s="52" t="s">
        <v>1461</v>
      </c>
      <c r="AC77" s="52">
        <v>115</v>
      </c>
      <c r="AD77" s="52" t="s">
        <v>48</v>
      </c>
      <c r="AE77" s="56" t="s">
        <v>1462</v>
      </c>
      <c r="AX77" s="55">
        <v>46262.881921296299</v>
      </c>
      <c r="AY77" s="52">
        <v>3</v>
      </c>
      <c r="AZ77" s="52" t="s">
        <v>433</v>
      </c>
      <c r="BA77" s="52" t="s">
        <v>1565</v>
      </c>
      <c r="BB77" s="52" t="s">
        <v>1331</v>
      </c>
      <c r="BC77" s="52">
        <v>1</v>
      </c>
      <c r="BD77" s="52">
        <v>-10</v>
      </c>
      <c r="BE77" s="52">
        <v>-20300</v>
      </c>
    </row>
    <row r="78" spans="1:57" x14ac:dyDescent="0.25">
      <c r="A78" s="55">
        <v>46262.881921296299</v>
      </c>
      <c r="B78" s="52">
        <v>1</v>
      </c>
      <c r="C78" s="52" t="s">
        <v>1258</v>
      </c>
      <c r="D78" s="52">
        <v>1.4187884116516312E-4</v>
      </c>
      <c r="E78" s="52">
        <v>0</v>
      </c>
      <c r="F78" s="56" t="s">
        <v>1371</v>
      </c>
      <c r="I78" s="55">
        <v>46262.881921296299</v>
      </c>
      <c r="J78" s="52" t="s">
        <v>1258</v>
      </c>
      <c r="K78" s="52" t="s">
        <v>148</v>
      </c>
      <c r="L78" s="52">
        <v>375</v>
      </c>
      <c r="M78" s="52">
        <v>175</v>
      </c>
      <c r="N78" s="52">
        <v>2500</v>
      </c>
      <c r="O78" s="52" t="s">
        <v>1214</v>
      </c>
      <c r="P78" s="52">
        <v>50</v>
      </c>
      <c r="Q78" s="52">
        <v>50</v>
      </c>
      <c r="R78" s="52"/>
      <c r="S78" s="52">
        <v>0</v>
      </c>
      <c r="T78" s="52">
        <v>0</v>
      </c>
      <c r="U78" s="52">
        <v>0</v>
      </c>
      <c r="V78" s="52">
        <v>0</v>
      </c>
      <c r="W78" s="56" t="s">
        <v>1215</v>
      </c>
      <c r="Z78" s="55">
        <v>46262.881921296299</v>
      </c>
      <c r="AA78" s="52" t="s">
        <v>1376</v>
      </c>
      <c r="AB78" s="52" t="s">
        <v>1463</v>
      </c>
      <c r="AC78" s="52">
        <v>28</v>
      </c>
      <c r="AD78" s="52" t="s">
        <v>48</v>
      </c>
      <c r="AE78" s="56" t="s">
        <v>1464</v>
      </c>
      <c r="AX78" s="55">
        <v>46262.881921296299</v>
      </c>
      <c r="AY78" s="52">
        <v>3</v>
      </c>
      <c r="AZ78" s="52" t="s">
        <v>433</v>
      </c>
      <c r="BA78" s="52" t="s">
        <v>1565</v>
      </c>
      <c r="BB78" s="52" t="s">
        <v>1331</v>
      </c>
      <c r="BC78" s="52">
        <v>2</v>
      </c>
      <c r="BD78" s="52">
        <v>-2.5000000000000001E-2</v>
      </c>
      <c r="BE78" s="52">
        <v>-350</v>
      </c>
    </row>
    <row r="79" spans="1:57" x14ac:dyDescent="0.25">
      <c r="A79" s="55">
        <v>46262.881921296299</v>
      </c>
      <c r="B79" s="52">
        <v>1</v>
      </c>
      <c r="C79" s="52" t="s">
        <v>1259</v>
      </c>
      <c r="D79" s="52">
        <v>2.0025219166099474E-4</v>
      </c>
      <c r="E79" s="52">
        <v>0</v>
      </c>
      <c r="F79" s="56" t="s">
        <v>1371</v>
      </c>
      <c r="I79" s="55">
        <v>46262.881921296299</v>
      </c>
      <c r="J79" s="52" t="s">
        <v>1259</v>
      </c>
      <c r="K79" s="52" t="s">
        <v>148</v>
      </c>
      <c r="L79" s="52">
        <v>425</v>
      </c>
      <c r="M79" s="52">
        <v>175</v>
      </c>
      <c r="N79" s="52">
        <v>2500</v>
      </c>
      <c r="O79" s="52" t="s">
        <v>1214</v>
      </c>
      <c r="P79" s="52">
        <v>50</v>
      </c>
      <c r="Q79" s="52">
        <v>50</v>
      </c>
      <c r="R79" s="52"/>
      <c r="S79" s="52">
        <v>0</v>
      </c>
      <c r="T79" s="52">
        <v>0</v>
      </c>
      <c r="U79" s="52">
        <v>0</v>
      </c>
      <c r="V79" s="52">
        <v>0</v>
      </c>
      <c r="W79" s="56" t="s">
        <v>1215</v>
      </c>
      <c r="Z79" s="55">
        <v>46262.881921296299</v>
      </c>
      <c r="AA79" s="52" t="s">
        <v>1376</v>
      </c>
      <c r="AB79" s="52" t="s">
        <v>1465</v>
      </c>
      <c r="AC79" s="52" t="s">
        <v>247</v>
      </c>
      <c r="AD79" s="52" t="s">
        <v>35</v>
      </c>
      <c r="AE79" s="56" t="s">
        <v>1466</v>
      </c>
      <c r="AX79" s="55">
        <v>46262.881921296299</v>
      </c>
      <c r="AY79" s="52">
        <v>3</v>
      </c>
      <c r="AZ79" s="52" t="s">
        <v>433</v>
      </c>
      <c r="BA79" s="52" t="s">
        <v>1565</v>
      </c>
      <c r="BB79" s="52" t="s">
        <v>1331</v>
      </c>
      <c r="BC79" s="52">
        <v>3</v>
      </c>
      <c r="BD79" s="52">
        <v>-1.75E-3</v>
      </c>
      <c r="BE79" s="52">
        <v>-350</v>
      </c>
    </row>
    <row r="80" spans="1:57" x14ac:dyDescent="0.25">
      <c r="A80" s="55">
        <v>46262.881921296299</v>
      </c>
      <c r="B80" s="52">
        <v>1</v>
      </c>
      <c r="C80" s="52" t="s">
        <v>1260</v>
      </c>
      <c r="D80" s="52">
        <v>2.5862554215682633E-4</v>
      </c>
      <c r="E80" s="52">
        <v>0</v>
      </c>
      <c r="F80" s="56" t="s">
        <v>1371</v>
      </c>
      <c r="I80" s="55">
        <v>46262.881921296299</v>
      </c>
      <c r="J80" s="52" t="s">
        <v>1260</v>
      </c>
      <c r="K80" s="52" t="s">
        <v>148</v>
      </c>
      <c r="L80" s="52">
        <v>475</v>
      </c>
      <c r="M80" s="52">
        <v>175</v>
      </c>
      <c r="N80" s="52">
        <v>2500</v>
      </c>
      <c r="O80" s="52" t="s">
        <v>1214</v>
      </c>
      <c r="P80" s="52">
        <v>50</v>
      </c>
      <c r="Q80" s="52">
        <v>50</v>
      </c>
      <c r="R80" s="52"/>
      <c r="S80" s="52">
        <v>0</v>
      </c>
      <c r="T80" s="52">
        <v>0</v>
      </c>
      <c r="U80" s="52">
        <v>0</v>
      </c>
      <c r="V80" s="52">
        <v>0</v>
      </c>
      <c r="W80" s="56" t="s">
        <v>1215</v>
      </c>
      <c r="Z80" s="55">
        <v>46262.881921296299</v>
      </c>
      <c r="AA80" s="52" t="s">
        <v>1376</v>
      </c>
      <c r="AB80" s="52" t="s">
        <v>1467</v>
      </c>
      <c r="AC80" s="52" t="s">
        <v>249</v>
      </c>
      <c r="AD80" s="52" t="s">
        <v>35</v>
      </c>
      <c r="AE80" s="56" t="s">
        <v>1468</v>
      </c>
      <c r="AX80" s="55">
        <v>46262.881921296299</v>
      </c>
      <c r="AY80" s="52">
        <v>3</v>
      </c>
      <c r="AZ80" s="52" t="s">
        <v>433</v>
      </c>
      <c r="BA80" s="52" t="s">
        <v>1565</v>
      </c>
      <c r="BB80" s="52" t="s">
        <v>1331</v>
      </c>
      <c r="BC80" s="52">
        <v>4</v>
      </c>
      <c r="BD80" s="52">
        <v>0</v>
      </c>
      <c r="BE80" s="52">
        <v>0</v>
      </c>
    </row>
    <row r="81" spans="1:57" x14ac:dyDescent="0.25">
      <c r="A81" s="55">
        <v>46262.881921296299</v>
      </c>
      <c r="B81" s="52">
        <v>1</v>
      </c>
      <c r="C81" s="52" t="s">
        <v>1261</v>
      </c>
      <c r="D81" s="52">
        <v>3.1699889265265793E-4</v>
      </c>
      <c r="E81" s="52">
        <v>0</v>
      </c>
      <c r="F81" s="56" t="s">
        <v>1371</v>
      </c>
      <c r="I81" s="55">
        <v>46262.881921296299</v>
      </c>
      <c r="J81" s="52" t="s">
        <v>1261</v>
      </c>
      <c r="K81" s="52" t="s">
        <v>148</v>
      </c>
      <c r="L81" s="52">
        <v>525</v>
      </c>
      <c r="M81" s="52">
        <v>175</v>
      </c>
      <c r="N81" s="52">
        <v>2500</v>
      </c>
      <c r="O81" s="52" t="s">
        <v>1214</v>
      </c>
      <c r="P81" s="52">
        <v>50</v>
      </c>
      <c r="Q81" s="52">
        <v>50</v>
      </c>
      <c r="R81" s="52"/>
      <c r="S81" s="52">
        <v>0</v>
      </c>
      <c r="T81" s="52">
        <v>0</v>
      </c>
      <c r="U81" s="52">
        <v>0</v>
      </c>
      <c r="V81" s="52">
        <v>0</v>
      </c>
      <c r="W81" s="56" t="s">
        <v>1215</v>
      </c>
      <c r="Z81" s="55">
        <v>46262.881921296299</v>
      </c>
      <c r="AA81" s="52" t="s">
        <v>1376</v>
      </c>
      <c r="AB81" s="52" t="s">
        <v>1469</v>
      </c>
      <c r="AC81" s="52" t="s">
        <v>251</v>
      </c>
      <c r="AD81" s="52" t="s">
        <v>35</v>
      </c>
      <c r="AE81" s="56" t="s">
        <v>1470</v>
      </c>
      <c r="AX81" s="55">
        <v>46262.881921296299</v>
      </c>
      <c r="AY81" s="52">
        <v>3</v>
      </c>
      <c r="AZ81" s="52" t="s">
        <v>433</v>
      </c>
      <c r="BA81" s="52" t="s">
        <v>1565</v>
      </c>
      <c r="BB81" s="52" t="s">
        <v>1331</v>
      </c>
      <c r="BC81" s="52">
        <v>5</v>
      </c>
      <c r="BD81" s="52">
        <v>1.75E-3</v>
      </c>
      <c r="BE81" s="52">
        <v>350</v>
      </c>
    </row>
    <row r="82" spans="1:57" x14ac:dyDescent="0.25">
      <c r="A82" s="55">
        <v>46262.881921296299</v>
      </c>
      <c r="B82" s="52">
        <v>1</v>
      </c>
      <c r="C82" s="52" t="s">
        <v>1262</v>
      </c>
      <c r="D82" s="52">
        <v>3.7537224314848953E-4</v>
      </c>
      <c r="E82" s="52">
        <v>0</v>
      </c>
      <c r="F82" s="56" t="s">
        <v>1371</v>
      </c>
      <c r="I82" s="55">
        <v>46262.881921296299</v>
      </c>
      <c r="J82" s="52" t="s">
        <v>1262</v>
      </c>
      <c r="K82" s="52" t="s">
        <v>148</v>
      </c>
      <c r="L82" s="52">
        <v>575</v>
      </c>
      <c r="M82" s="52">
        <v>175</v>
      </c>
      <c r="N82" s="52">
        <v>2500</v>
      </c>
      <c r="O82" s="52" t="s">
        <v>1214</v>
      </c>
      <c r="P82" s="52">
        <v>50</v>
      </c>
      <c r="Q82" s="52">
        <v>50</v>
      </c>
      <c r="R82" s="52"/>
      <c r="S82" s="52">
        <v>0</v>
      </c>
      <c r="T82" s="52">
        <v>0</v>
      </c>
      <c r="U82" s="52">
        <v>0</v>
      </c>
      <c r="V82" s="52">
        <v>0</v>
      </c>
      <c r="W82" s="56" t="s">
        <v>1215</v>
      </c>
      <c r="Z82" s="55">
        <v>46262.881921296299</v>
      </c>
      <c r="AA82" s="52" t="s">
        <v>1376</v>
      </c>
      <c r="AB82" s="52" t="s">
        <v>1471</v>
      </c>
      <c r="AC82" s="52" t="s">
        <v>253</v>
      </c>
      <c r="AD82" s="52" t="s">
        <v>35</v>
      </c>
      <c r="AE82" s="56" t="s">
        <v>1472</v>
      </c>
      <c r="AX82" s="55">
        <v>46262.881921296299</v>
      </c>
      <c r="AY82" s="52">
        <v>3</v>
      </c>
      <c r="AZ82" s="52" t="s">
        <v>433</v>
      </c>
      <c r="BA82" s="52" t="s">
        <v>1565</v>
      </c>
      <c r="BB82" s="52" t="s">
        <v>1331</v>
      </c>
      <c r="BC82" s="52">
        <v>6</v>
      </c>
      <c r="BD82" s="52">
        <v>2.5000000000000001E-2</v>
      </c>
      <c r="BE82" s="52">
        <v>350</v>
      </c>
    </row>
    <row r="83" spans="1:57" x14ac:dyDescent="0.25">
      <c r="A83" s="55">
        <v>46262.881921296299</v>
      </c>
      <c r="B83" s="52">
        <v>1</v>
      </c>
      <c r="C83" s="52" t="s">
        <v>1263</v>
      </c>
      <c r="D83" s="52">
        <v>-1.6464349033362249E-4</v>
      </c>
      <c r="E83" s="52">
        <v>-1.7013160667807656</v>
      </c>
      <c r="F83" s="56" t="s">
        <v>235</v>
      </c>
      <c r="I83" s="55">
        <v>46262.881921296299</v>
      </c>
      <c r="J83" s="52" t="s">
        <v>1263</v>
      </c>
      <c r="K83" s="52" t="s">
        <v>148</v>
      </c>
      <c r="L83" s="52">
        <v>25</v>
      </c>
      <c r="M83" s="52">
        <v>225</v>
      </c>
      <c r="N83" s="52">
        <v>2500</v>
      </c>
      <c r="O83" s="52" t="s">
        <v>1214</v>
      </c>
      <c r="P83" s="52">
        <v>50</v>
      </c>
      <c r="Q83" s="52">
        <v>50</v>
      </c>
      <c r="R83" s="52"/>
      <c r="S83" s="52">
        <v>0</v>
      </c>
      <c r="T83" s="52">
        <v>0</v>
      </c>
      <c r="U83" s="52">
        <v>0</v>
      </c>
      <c r="V83" s="52">
        <v>0</v>
      </c>
      <c r="W83" s="56" t="s">
        <v>1215</v>
      </c>
      <c r="Z83" s="55">
        <v>46262.881921296299</v>
      </c>
      <c r="AA83" s="52" t="s">
        <v>1376</v>
      </c>
      <c r="AB83" s="52" t="s">
        <v>1473</v>
      </c>
      <c r="AC83" s="52" t="s">
        <v>255</v>
      </c>
      <c r="AD83" s="52" t="s">
        <v>35</v>
      </c>
      <c r="AE83" s="56" t="s">
        <v>1474</v>
      </c>
      <c r="AX83" s="55">
        <v>46262.881921296299</v>
      </c>
      <c r="AY83" s="52">
        <v>3</v>
      </c>
      <c r="AZ83" s="52" t="s">
        <v>433</v>
      </c>
      <c r="BA83" s="52" t="s">
        <v>1565</v>
      </c>
      <c r="BB83" s="52" t="s">
        <v>1331</v>
      </c>
      <c r="BC83" s="52">
        <v>7</v>
      </c>
      <c r="BD83" s="52">
        <v>10</v>
      </c>
      <c r="BE83" s="52">
        <v>20300</v>
      </c>
    </row>
    <row r="84" spans="1:57" x14ac:dyDescent="0.25">
      <c r="A84" s="55">
        <v>46262.881921296299</v>
      </c>
      <c r="B84" s="52">
        <v>1</v>
      </c>
      <c r="C84" s="52" t="s">
        <v>1264</v>
      </c>
      <c r="D84" s="52">
        <v>-1.0627013983779088E-4</v>
      </c>
      <c r="E84" s="52">
        <v>-1.098124778323839</v>
      </c>
      <c r="F84" s="56" t="s">
        <v>235</v>
      </c>
      <c r="I84" s="55">
        <v>46262.881921296299</v>
      </c>
      <c r="J84" s="52" t="s">
        <v>1264</v>
      </c>
      <c r="K84" s="52" t="s">
        <v>148</v>
      </c>
      <c r="L84" s="52">
        <v>75</v>
      </c>
      <c r="M84" s="52">
        <v>225</v>
      </c>
      <c r="N84" s="52">
        <v>2500</v>
      </c>
      <c r="O84" s="52" t="s">
        <v>1214</v>
      </c>
      <c r="P84" s="52">
        <v>50</v>
      </c>
      <c r="Q84" s="52">
        <v>50</v>
      </c>
      <c r="R84" s="52"/>
      <c r="S84" s="52">
        <v>0</v>
      </c>
      <c r="T84" s="52">
        <v>0</v>
      </c>
      <c r="U84" s="52">
        <v>0</v>
      </c>
      <c r="V84" s="52">
        <v>0</v>
      </c>
      <c r="W84" s="56" t="s">
        <v>1215</v>
      </c>
      <c r="Z84" s="55">
        <v>46262.881921296299</v>
      </c>
      <c r="AA84" s="52" t="s">
        <v>1376</v>
      </c>
      <c r="AB84" s="52" t="s">
        <v>1475</v>
      </c>
      <c r="AC84" s="52" t="s">
        <v>257</v>
      </c>
      <c r="AD84" s="52" t="s">
        <v>35</v>
      </c>
      <c r="AE84" s="56" t="s">
        <v>1476</v>
      </c>
      <c r="AX84" s="55">
        <v>46262.881921296299</v>
      </c>
      <c r="AY84" s="52">
        <v>3</v>
      </c>
      <c r="AZ84" s="52" t="s">
        <v>1566</v>
      </c>
      <c r="BA84" s="52" t="s">
        <v>311</v>
      </c>
      <c r="BB84" s="52" t="s">
        <v>148</v>
      </c>
      <c r="BC84" s="52">
        <v>1</v>
      </c>
      <c r="BD84" s="52">
        <v>-3.5000000000000001E-3</v>
      </c>
      <c r="BE84" s="52">
        <v>-15.5</v>
      </c>
    </row>
    <row r="85" spans="1:57" x14ac:dyDescent="0.25">
      <c r="A85" s="55">
        <v>46262.881921296299</v>
      </c>
      <c r="B85" s="52">
        <v>1</v>
      </c>
      <c r="C85" s="52" t="s">
        <v>1265</v>
      </c>
      <c r="D85" s="52">
        <v>-4.7896789341959271E-5</v>
      </c>
      <c r="E85" s="52">
        <v>-0.49493348986691243</v>
      </c>
      <c r="F85" s="56" t="s">
        <v>235</v>
      </c>
      <c r="I85" s="55">
        <v>46262.881921296299</v>
      </c>
      <c r="J85" s="52" t="s">
        <v>1265</v>
      </c>
      <c r="K85" s="52" t="s">
        <v>148</v>
      </c>
      <c r="L85" s="52">
        <v>125</v>
      </c>
      <c r="M85" s="52">
        <v>225</v>
      </c>
      <c r="N85" s="52">
        <v>2500</v>
      </c>
      <c r="O85" s="52" t="s">
        <v>1214</v>
      </c>
      <c r="P85" s="52">
        <v>50</v>
      </c>
      <c r="Q85" s="52">
        <v>50</v>
      </c>
      <c r="R85" s="52"/>
      <c r="S85" s="52">
        <v>0</v>
      </c>
      <c r="T85" s="52">
        <v>0</v>
      </c>
      <c r="U85" s="52">
        <v>0</v>
      </c>
      <c r="V85" s="52">
        <v>0</v>
      </c>
      <c r="W85" s="56" t="s">
        <v>1215</v>
      </c>
      <c r="Z85" s="55">
        <v>46262.881921296299</v>
      </c>
      <c r="AA85" s="52" t="s">
        <v>1376</v>
      </c>
      <c r="AB85" s="52" t="s">
        <v>1477</v>
      </c>
      <c r="AC85" s="52" t="s">
        <v>235</v>
      </c>
      <c r="AD85" s="52" t="s">
        <v>35</v>
      </c>
      <c r="AE85" s="56" t="s">
        <v>1478</v>
      </c>
      <c r="AX85" s="55">
        <v>46262.881921296299</v>
      </c>
      <c r="AY85" s="52">
        <v>3</v>
      </c>
      <c r="AZ85" s="52" t="s">
        <v>1566</v>
      </c>
      <c r="BA85" s="52" t="s">
        <v>311</v>
      </c>
      <c r="BB85" s="52" t="s">
        <v>148</v>
      </c>
      <c r="BC85" s="52">
        <v>2</v>
      </c>
      <c r="BD85" s="52">
        <v>-1.5E-3</v>
      </c>
      <c r="BE85" s="52">
        <v>-15.5</v>
      </c>
    </row>
    <row r="86" spans="1:57" x14ac:dyDescent="0.25">
      <c r="A86" s="55">
        <v>46262.881921296299</v>
      </c>
      <c r="B86" s="52">
        <v>1</v>
      </c>
      <c r="C86" s="52" t="s">
        <v>1266</v>
      </c>
      <c r="D86" s="52">
        <v>1.0476561153872333E-5</v>
      </c>
      <c r="E86" s="52">
        <v>0</v>
      </c>
      <c r="F86" s="56" t="s">
        <v>1371</v>
      </c>
      <c r="I86" s="55">
        <v>46262.881921296299</v>
      </c>
      <c r="J86" s="52" t="s">
        <v>1266</v>
      </c>
      <c r="K86" s="52" t="s">
        <v>148</v>
      </c>
      <c r="L86" s="52">
        <v>175</v>
      </c>
      <c r="M86" s="52">
        <v>225</v>
      </c>
      <c r="N86" s="52">
        <v>2500</v>
      </c>
      <c r="O86" s="52" t="s">
        <v>1214</v>
      </c>
      <c r="P86" s="52">
        <v>50</v>
      </c>
      <c r="Q86" s="52">
        <v>50</v>
      </c>
      <c r="R86" s="52"/>
      <c r="S86" s="52">
        <v>0</v>
      </c>
      <c r="T86" s="52">
        <v>0</v>
      </c>
      <c r="U86" s="52">
        <v>0</v>
      </c>
      <c r="V86" s="52">
        <v>0</v>
      </c>
      <c r="W86" s="56" t="s">
        <v>1215</v>
      </c>
      <c r="Z86" s="55">
        <v>46262.881921296299</v>
      </c>
      <c r="AA86" s="52" t="s">
        <v>1376</v>
      </c>
      <c r="AB86" s="52" t="s">
        <v>1479</v>
      </c>
      <c r="AC86" s="52" t="s">
        <v>273</v>
      </c>
      <c r="AD86" s="52" t="s">
        <v>35</v>
      </c>
      <c r="AE86" s="56" t="s">
        <v>1480</v>
      </c>
      <c r="AX86" s="55">
        <v>46262.881921296299</v>
      </c>
      <c r="AY86" s="52">
        <v>3</v>
      </c>
      <c r="AZ86" s="52" t="s">
        <v>1566</v>
      </c>
      <c r="BA86" s="52" t="s">
        <v>311</v>
      </c>
      <c r="BB86" s="52" t="s">
        <v>148</v>
      </c>
      <c r="BC86" s="52">
        <v>3</v>
      </c>
      <c r="BD86" s="52">
        <v>0</v>
      </c>
      <c r="BE86" s="52">
        <v>0</v>
      </c>
    </row>
    <row r="87" spans="1:57" x14ac:dyDescent="0.25">
      <c r="A87" s="55">
        <v>46262.881921296299</v>
      </c>
      <c r="B87" s="52">
        <v>1</v>
      </c>
      <c r="C87" s="52" t="s">
        <v>1267</v>
      </c>
      <c r="D87" s="52">
        <v>6.8849911649703933E-5</v>
      </c>
      <c r="E87" s="52">
        <v>0</v>
      </c>
      <c r="F87" s="56" t="s">
        <v>1371</v>
      </c>
      <c r="I87" s="55">
        <v>46262.881921296299</v>
      </c>
      <c r="J87" s="52" t="s">
        <v>1267</v>
      </c>
      <c r="K87" s="52" t="s">
        <v>148</v>
      </c>
      <c r="L87" s="52">
        <v>225</v>
      </c>
      <c r="M87" s="52">
        <v>225</v>
      </c>
      <c r="N87" s="52">
        <v>2500</v>
      </c>
      <c r="O87" s="52" t="s">
        <v>1214</v>
      </c>
      <c r="P87" s="52">
        <v>50</v>
      </c>
      <c r="Q87" s="52">
        <v>50</v>
      </c>
      <c r="R87" s="52"/>
      <c r="S87" s="52">
        <v>0</v>
      </c>
      <c r="T87" s="52">
        <v>0</v>
      </c>
      <c r="U87" s="52">
        <v>0</v>
      </c>
      <c r="V87" s="52">
        <v>0</v>
      </c>
      <c r="W87" s="56" t="s">
        <v>1215</v>
      </c>
      <c r="Z87" s="55">
        <v>46262.881921296299</v>
      </c>
      <c r="AA87" s="52" t="s">
        <v>1376</v>
      </c>
      <c r="AB87" s="52" t="s">
        <v>1481</v>
      </c>
      <c r="AC87" s="52" t="s">
        <v>275</v>
      </c>
      <c r="AD87" s="52" t="s">
        <v>35</v>
      </c>
      <c r="AE87" s="56" t="s">
        <v>1482</v>
      </c>
      <c r="AX87" s="55">
        <v>46262.881921296299</v>
      </c>
      <c r="AY87" s="52">
        <v>3</v>
      </c>
      <c r="AZ87" s="52" t="s">
        <v>1566</v>
      </c>
      <c r="BA87" s="52" t="s">
        <v>311</v>
      </c>
      <c r="BB87" s="52" t="s">
        <v>1331</v>
      </c>
      <c r="BC87" s="52">
        <v>1</v>
      </c>
      <c r="BD87" s="52">
        <v>-2.5000000000000001E-2</v>
      </c>
      <c r="BE87" s="52">
        <v>-350</v>
      </c>
    </row>
    <row r="88" spans="1:57" x14ac:dyDescent="0.25">
      <c r="A88" s="55">
        <v>46262.881921296299</v>
      </c>
      <c r="B88" s="52">
        <v>1</v>
      </c>
      <c r="C88" s="52" t="s">
        <v>1268</v>
      </c>
      <c r="D88" s="52">
        <v>1.2722326214553554E-4</v>
      </c>
      <c r="E88" s="52">
        <v>0</v>
      </c>
      <c r="F88" s="56" t="s">
        <v>1371</v>
      </c>
      <c r="I88" s="55">
        <v>46262.881921296299</v>
      </c>
      <c r="J88" s="52" t="s">
        <v>1268</v>
      </c>
      <c r="K88" s="52" t="s">
        <v>148</v>
      </c>
      <c r="L88" s="52">
        <v>275</v>
      </c>
      <c r="M88" s="52">
        <v>225</v>
      </c>
      <c r="N88" s="52">
        <v>2500</v>
      </c>
      <c r="O88" s="52" t="s">
        <v>1214</v>
      </c>
      <c r="P88" s="52">
        <v>50</v>
      </c>
      <c r="Q88" s="52">
        <v>50</v>
      </c>
      <c r="R88" s="52"/>
      <c r="S88" s="52">
        <v>0</v>
      </c>
      <c r="T88" s="52">
        <v>0</v>
      </c>
      <c r="U88" s="52">
        <v>0</v>
      </c>
      <c r="V88" s="52">
        <v>0</v>
      </c>
      <c r="W88" s="56" t="s">
        <v>1215</v>
      </c>
      <c r="Z88" s="55">
        <v>46262.881921296299</v>
      </c>
      <c r="AA88" s="52" t="s">
        <v>1376</v>
      </c>
      <c r="AB88" s="52" t="s">
        <v>1483</v>
      </c>
      <c r="AC88" s="52" t="s">
        <v>233</v>
      </c>
      <c r="AD88" s="52" t="s">
        <v>35</v>
      </c>
      <c r="AE88" s="56" t="s">
        <v>1484</v>
      </c>
      <c r="AX88" s="55">
        <v>46262.881921296299</v>
      </c>
      <c r="AY88" s="52">
        <v>3</v>
      </c>
      <c r="AZ88" s="52" t="s">
        <v>1566</v>
      </c>
      <c r="BA88" s="52" t="s">
        <v>311</v>
      </c>
      <c r="BB88" s="52" t="s">
        <v>1331</v>
      </c>
      <c r="BC88" s="52">
        <v>2</v>
      </c>
      <c r="BD88" s="52">
        <v>-1.75E-3</v>
      </c>
      <c r="BE88" s="52">
        <v>-350</v>
      </c>
    </row>
    <row r="89" spans="1:57" x14ac:dyDescent="0.25">
      <c r="A89" s="55">
        <v>46262.881921296299</v>
      </c>
      <c r="B89" s="52">
        <v>1</v>
      </c>
      <c r="C89" s="52" t="s">
        <v>1269</v>
      </c>
      <c r="D89" s="52">
        <v>1.8559661264136714E-4</v>
      </c>
      <c r="E89" s="52">
        <v>0</v>
      </c>
      <c r="F89" s="56" t="s">
        <v>1371</v>
      </c>
      <c r="I89" s="55">
        <v>46262.881921296299</v>
      </c>
      <c r="J89" s="52" t="s">
        <v>1269</v>
      </c>
      <c r="K89" s="52" t="s">
        <v>148</v>
      </c>
      <c r="L89" s="52">
        <v>325</v>
      </c>
      <c r="M89" s="52">
        <v>225</v>
      </c>
      <c r="N89" s="52">
        <v>2500</v>
      </c>
      <c r="O89" s="52" t="s">
        <v>1214</v>
      </c>
      <c r="P89" s="52">
        <v>50</v>
      </c>
      <c r="Q89" s="52">
        <v>50</v>
      </c>
      <c r="R89" s="52"/>
      <c r="S89" s="52">
        <v>0</v>
      </c>
      <c r="T89" s="52">
        <v>0</v>
      </c>
      <c r="U89" s="52">
        <v>0</v>
      </c>
      <c r="V89" s="52">
        <v>0</v>
      </c>
      <c r="W89" s="56" t="s">
        <v>1215</v>
      </c>
      <c r="Z89" s="55">
        <v>46262.881921296299</v>
      </c>
      <c r="AA89" s="52" t="s">
        <v>1376</v>
      </c>
      <c r="AB89" s="52" t="s">
        <v>1485</v>
      </c>
      <c r="AC89" s="52" t="s">
        <v>234</v>
      </c>
      <c r="AD89" s="52" t="s">
        <v>35</v>
      </c>
      <c r="AE89" s="56" t="s">
        <v>1486</v>
      </c>
      <c r="AX89" s="55">
        <v>46262.881921296299</v>
      </c>
      <c r="AY89" s="52">
        <v>3</v>
      </c>
      <c r="AZ89" s="52" t="s">
        <v>1566</v>
      </c>
      <c r="BA89" s="52" t="s">
        <v>311</v>
      </c>
      <c r="BB89" s="52" t="s">
        <v>1331</v>
      </c>
      <c r="BC89" s="52">
        <v>3</v>
      </c>
      <c r="BD89" s="52">
        <v>0</v>
      </c>
      <c r="BE89" s="52">
        <v>0</v>
      </c>
    </row>
    <row r="90" spans="1:57" x14ac:dyDescent="0.25">
      <c r="A90" s="55">
        <v>46262.881921296299</v>
      </c>
      <c r="B90" s="52">
        <v>1</v>
      </c>
      <c r="C90" s="52" t="s">
        <v>1270</v>
      </c>
      <c r="D90" s="52">
        <v>2.4396996313719876E-4</v>
      </c>
      <c r="E90" s="52">
        <v>0</v>
      </c>
      <c r="F90" s="56" t="s">
        <v>1371</v>
      </c>
      <c r="I90" s="55">
        <v>46262.881921296299</v>
      </c>
      <c r="J90" s="52" t="s">
        <v>1270</v>
      </c>
      <c r="K90" s="52" t="s">
        <v>148</v>
      </c>
      <c r="L90" s="52">
        <v>375</v>
      </c>
      <c r="M90" s="52">
        <v>225</v>
      </c>
      <c r="N90" s="52">
        <v>2500</v>
      </c>
      <c r="O90" s="52" t="s">
        <v>1214</v>
      </c>
      <c r="P90" s="52">
        <v>50</v>
      </c>
      <c r="Q90" s="52">
        <v>50</v>
      </c>
      <c r="R90" s="52"/>
      <c r="S90" s="52">
        <v>0</v>
      </c>
      <c r="T90" s="52">
        <v>0</v>
      </c>
      <c r="U90" s="52">
        <v>0</v>
      </c>
      <c r="V90" s="52">
        <v>0</v>
      </c>
      <c r="W90" s="56" t="s">
        <v>1215</v>
      </c>
      <c r="Z90" s="55">
        <v>46262.881921296299</v>
      </c>
      <c r="AA90" s="52" t="s">
        <v>1376</v>
      </c>
      <c r="AB90" s="52" t="s">
        <v>1487</v>
      </c>
      <c r="AC90" s="52" t="s">
        <v>312</v>
      </c>
      <c r="AD90" s="52" t="s">
        <v>35</v>
      </c>
      <c r="AE90" s="56" t="s">
        <v>1488</v>
      </c>
      <c r="AX90" s="55">
        <v>46262.881921296299</v>
      </c>
      <c r="AY90" s="52">
        <v>3</v>
      </c>
      <c r="AZ90" s="52" t="s">
        <v>1566</v>
      </c>
      <c r="BA90" s="52" t="s">
        <v>311</v>
      </c>
      <c r="BB90" s="52" t="s">
        <v>1331</v>
      </c>
      <c r="BC90" s="52">
        <v>4</v>
      </c>
      <c r="BD90" s="52">
        <v>1.75E-3</v>
      </c>
      <c r="BE90" s="52">
        <v>350</v>
      </c>
    </row>
    <row r="91" spans="1:57" x14ac:dyDescent="0.25">
      <c r="A91" s="55">
        <v>46262.881921296299</v>
      </c>
      <c r="B91" s="52">
        <v>1</v>
      </c>
      <c r="C91" s="52" t="s">
        <v>1271</v>
      </c>
      <c r="D91" s="52">
        <v>3.0234331363303036E-4</v>
      </c>
      <c r="E91" s="52">
        <v>0</v>
      </c>
      <c r="F91" s="56" t="s">
        <v>1371</v>
      </c>
      <c r="I91" s="55">
        <v>46262.881921296299</v>
      </c>
      <c r="J91" s="52" t="s">
        <v>1271</v>
      </c>
      <c r="K91" s="52" t="s">
        <v>148</v>
      </c>
      <c r="L91" s="52">
        <v>425</v>
      </c>
      <c r="M91" s="52">
        <v>225</v>
      </c>
      <c r="N91" s="52">
        <v>2500</v>
      </c>
      <c r="O91" s="52" t="s">
        <v>1214</v>
      </c>
      <c r="P91" s="52">
        <v>50</v>
      </c>
      <c r="Q91" s="52">
        <v>50</v>
      </c>
      <c r="R91" s="52"/>
      <c r="S91" s="52">
        <v>0</v>
      </c>
      <c r="T91" s="52">
        <v>0</v>
      </c>
      <c r="U91" s="52">
        <v>0</v>
      </c>
      <c r="V91" s="52">
        <v>0</v>
      </c>
      <c r="W91" s="56" t="s">
        <v>1215</v>
      </c>
      <c r="Z91" s="55">
        <v>46262.881921296299</v>
      </c>
      <c r="AA91" s="52" t="s">
        <v>1376</v>
      </c>
      <c r="AB91" s="52" t="s">
        <v>1489</v>
      </c>
      <c r="AC91" s="52" t="s">
        <v>234</v>
      </c>
      <c r="AD91" s="52" t="s">
        <v>35</v>
      </c>
      <c r="AE91" s="56" t="s">
        <v>1490</v>
      </c>
      <c r="AX91" s="55">
        <v>46262.881921296299</v>
      </c>
      <c r="AY91" s="52">
        <v>3</v>
      </c>
      <c r="AZ91" s="52" t="s">
        <v>1566</v>
      </c>
      <c r="BA91" s="52" t="s">
        <v>311</v>
      </c>
      <c r="BB91" s="52" t="s">
        <v>1331</v>
      </c>
      <c r="BC91" s="52">
        <v>5</v>
      </c>
      <c r="BD91" s="52">
        <v>2.5000000000000001E-2</v>
      </c>
      <c r="BE91" s="52">
        <v>350</v>
      </c>
    </row>
    <row r="92" spans="1:57" x14ac:dyDescent="0.25">
      <c r="A92" s="55">
        <v>46262.881921296299</v>
      </c>
      <c r="B92" s="52">
        <v>1</v>
      </c>
      <c r="C92" s="52" t="s">
        <v>1272</v>
      </c>
      <c r="D92" s="52">
        <v>3.6071666412886195E-4</v>
      </c>
      <c r="E92" s="52">
        <v>0</v>
      </c>
      <c r="F92" s="56" t="s">
        <v>1371</v>
      </c>
      <c r="I92" s="55">
        <v>46262.881921296299</v>
      </c>
      <c r="J92" s="52" t="s">
        <v>1272</v>
      </c>
      <c r="K92" s="52" t="s">
        <v>148</v>
      </c>
      <c r="L92" s="52">
        <v>475</v>
      </c>
      <c r="M92" s="52">
        <v>225</v>
      </c>
      <c r="N92" s="52">
        <v>2500</v>
      </c>
      <c r="O92" s="52" t="s">
        <v>1214</v>
      </c>
      <c r="P92" s="52">
        <v>50</v>
      </c>
      <c r="Q92" s="52">
        <v>50</v>
      </c>
      <c r="R92" s="52"/>
      <c r="S92" s="52">
        <v>0</v>
      </c>
      <c r="T92" s="52">
        <v>0</v>
      </c>
      <c r="U92" s="52">
        <v>0</v>
      </c>
      <c r="V92" s="52">
        <v>0</v>
      </c>
      <c r="W92" s="56" t="s">
        <v>1215</v>
      </c>
      <c r="Z92" s="55">
        <v>46262.881921296299</v>
      </c>
      <c r="AA92" s="52" t="s">
        <v>1376</v>
      </c>
      <c r="AB92" s="52" t="s">
        <v>1491</v>
      </c>
      <c r="AC92" s="52">
        <v>-3.5000000000000001E-3</v>
      </c>
      <c r="AD92" s="52" t="s">
        <v>35</v>
      </c>
      <c r="AE92" s="56" t="s">
        <v>1492</v>
      </c>
      <c r="AX92" s="55">
        <v>46262.881921296299</v>
      </c>
      <c r="AY92" s="52">
        <v>4</v>
      </c>
      <c r="AZ92" s="52" t="s">
        <v>433</v>
      </c>
      <c r="BA92" s="52" t="s">
        <v>1565</v>
      </c>
      <c r="BB92" s="52" t="s">
        <v>148</v>
      </c>
      <c r="BC92" s="52">
        <v>1</v>
      </c>
      <c r="BD92" s="52">
        <v>-10</v>
      </c>
      <c r="BE92" s="52">
        <v>-3264.3625000000002</v>
      </c>
    </row>
    <row r="93" spans="1:57" x14ac:dyDescent="0.25">
      <c r="A93" s="55">
        <v>46262.881921296299</v>
      </c>
      <c r="B93" s="52">
        <v>1</v>
      </c>
      <c r="C93" s="52" t="s">
        <v>1273</v>
      </c>
      <c r="D93" s="52">
        <v>4.1909001462469355E-4</v>
      </c>
      <c r="E93" s="52">
        <v>0</v>
      </c>
      <c r="F93" s="56" t="s">
        <v>1371</v>
      </c>
      <c r="I93" s="55">
        <v>46262.881921296299</v>
      </c>
      <c r="J93" s="52" t="s">
        <v>1273</v>
      </c>
      <c r="K93" s="52" t="s">
        <v>148</v>
      </c>
      <c r="L93" s="52">
        <v>525</v>
      </c>
      <c r="M93" s="52">
        <v>225</v>
      </c>
      <c r="N93" s="52">
        <v>2500</v>
      </c>
      <c r="O93" s="52" t="s">
        <v>1214</v>
      </c>
      <c r="P93" s="52">
        <v>50</v>
      </c>
      <c r="Q93" s="52">
        <v>50</v>
      </c>
      <c r="R93" s="52"/>
      <c r="S93" s="52">
        <v>0</v>
      </c>
      <c r="T93" s="52">
        <v>0</v>
      </c>
      <c r="U93" s="52">
        <v>0</v>
      </c>
      <c r="V93" s="52">
        <v>0</v>
      </c>
      <c r="W93" s="56" t="s">
        <v>1215</v>
      </c>
      <c r="Z93" s="55">
        <v>46262.881921296299</v>
      </c>
      <c r="AA93" s="52" t="s">
        <v>1376</v>
      </c>
      <c r="AB93" s="52" t="s">
        <v>1493</v>
      </c>
      <c r="AC93" s="52">
        <v>-2.5000000000000001E-2</v>
      </c>
      <c r="AD93" s="52" t="s">
        <v>35</v>
      </c>
      <c r="AE93" s="56" t="s">
        <v>1494</v>
      </c>
      <c r="AX93" s="55">
        <v>46262.881921296299</v>
      </c>
      <c r="AY93" s="52">
        <v>4</v>
      </c>
      <c r="AZ93" s="52" t="s">
        <v>433</v>
      </c>
      <c r="BA93" s="52" t="s">
        <v>1565</v>
      </c>
      <c r="BB93" s="52" t="s">
        <v>148</v>
      </c>
      <c r="BC93" s="52">
        <v>2</v>
      </c>
      <c r="BD93" s="52">
        <v>-3.5000000000000001E-3</v>
      </c>
      <c r="BE93" s="52">
        <v>-15.5</v>
      </c>
    </row>
    <row r="94" spans="1:57" x14ac:dyDescent="0.25">
      <c r="A94" s="55">
        <v>46262.881921296299</v>
      </c>
      <c r="B94" s="52">
        <v>1</v>
      </c>
      <c r="C94" s="52" t="s">
        <v>1274</v>
      </c>
      <c r="D94" s="52">
        <v>4.7746336512052514E-4</v>
      </c>
      <c r="E94" s="52">
        <v>0</v>
      </c>
      <c r="F94" s="56" t="s">
        <v>1371</v>
      </c>
      <c r="I94" s="55">
        <v>46262.881921296299</v>
      </c>
      <c r="J94" s="52" t="s">
        <v>1274</v>
      </c>
      <c r="K94" s="52" t="s">
        <v>148</v>
      </c>
      <c r="L94" s="52">
        <v>575</v>
      </c>
      <c r="M94" s="52">
        <v>225</v>
      </c>
      <c r="N94" s="52">
        <v>2500</v>
      </c>
      <c r="O94" s="52" t="s">
        <v>1214</v>
      </c>
      <c r="P94" s="52">
        <v>50</v>
      </c>
      <c r="Q94" s="52">
        <v>50</v>
      </c>
      <c r="R94" s="52"/>
      <c r="S94" s="52">
        <v>0</v>
      </c>
      <c r="T94" s="52">
        <v>0</v>
      </c>
      <c r="U94" s="52">
        <v>0</v>
      </c>
      <c r="V94" s="52">
        <v>0</v>
      </c>
      <c r="W94" s="56" t="s">
        <v>1215</v>
      </c>
      <c r="Z94" s="55">
        <v>46262.881921296299</v>
      </c>
      <c r="AA94" s="52" t="s">
        <v>1376</v>
      </c>
      <c r="AB94" s="52" t="s">
        <v>1495</v>
      </c>
      <c r="AC94" s="52">
        <v>2.5000000000000001E-2</v>
      </c>
      <c r="AD94" s="52" t="s">
        <v>35</v>
      </c>
      <c r="AE94" s="56" t="s">
        <v>1496</v>
      </c>
      <c r="AX94" s="55">
        <v>46262.881921296299</v>
      </c>
      <c r="AY94" s="52">
        <v>4</v>
      </c>
      <c r="AZ94" s="52" t="s">
        <v>433</v>
      </c>
      <c r="BA94" s="52" t="s">
        <v>1565</v>
      </c>
      <c r="BB94" s="52" t="s">
        <v>148</v>
      </c>
      <c r="BC94" s="52">
        <v>3</v>
      </c>
      <c r="BD94" s="52">
        <v>-1.5E-3</v>
      </c>
      <c r="BE94" s="52">
        <v>-15.5</v>
      </c>
    </row>
    <row r="95" spans="1:57" x14ac:dyDescent="0.25">
      <c r="A95" s="55">
        <v>46262.881921296299</v>
      </c>
      <c r="B95" s="52">
        <v>1</v>
      </c>
      <c r="C95" s="52" t="s">
        <v>1275</v>
      </c>
      <c r="D95" s="52">
        <v>-6.2552368361586859E-5</v>
      </c>
      <c r="E95" s="52">
        <v>-0.64637447306973084</v>
      </c>
      <c r="F95" s="56" t="s">
        <v>235</v>
      </c>
      <c r="I95" s="55">
        <v>46262.881921296299</v>
      </c>
      <c r="J95" s="52" t="s">
        <v>1275</v>
      </c>
      <c r="K95" s="52" t="s">
        <v>148</v>
      </c>
      <c r="L95" s="52">
        <v>25</v>
      </c>
      <c r="M95" s="52">
        <v>275</v>
      </c>
      <c r="N95" s="52">
        <v>2500</v>
      </c>
      <c r="O95" s="52" t="s">
        <v>1214</v>
      </c>
      <c r="P95" s="52">
        <v>50</v>
      </c>
      <c r="Q95" s="52">
        <v>50</v>
      </c>
      <c r="R95" s="52"/>
      <c r="S95" s="52">
        <v>0</v>
      </c>
      <c r="T95" s="52">
        <v>0</v>
      </c>
      <c r="U95" s="52">
        <v>0</v>
      </c>
      <c r="V95" s="52">
        <v>0</v>
      </c>
      <c r="W95" s="56" t="s">
        <v>1215</v>
      </c>
      <c r="Z95" s="55">
        <v>46262.881921296299</v>
      </c>
      <c r="AA95" s="52" t="s">
        <v>1376</v>
      </c>
      <c r="AB95" s="52" t="s">
        <v>1497</v>
      </c>
      <c r="AC95" s="52" t="s">
        <v>239</v>
      </c>
      <c r="AD95" s="52" t="s">
        <v>35</v>
      </c>
      <c r="AE95" s="56" t="s">
        <v>1484</v>
      </c>
      <c r="AX95" s="55">
        <v>46262.881921296299</v>
      </c>
      <c r="AY95" s="52">
        <v>4</v>
      </c>
      <c r="AZ95" s="52" t="s">
        <v>433</v>
      </c>
      <c r="BA95" s="52" t="s">
        <v>1565</v>
      </c>
      <c r="BB95" s="52" t="s">
        <v>148</v>
      </c>
      <c r="BC95" s="52">
        <v>4</v>
      </c>
      <c r="BD95" s="52">
        <v>0</v>
      </c>
      <c r="BE95" s="52">
        <v>0</v>
      </c>
    </row>
    <row r="96" spans="1:57" x14ac:dyDescent="0.25">
      <c r="A96" s="55">
        <v>46262.881921296299</v>
      </c>
      <c r="B96" s="52">
        <v>1</v>
      </c>
      <c r="C96" s="52" t="s">
        <v>1276</v>
      </c>
      <c r="D96" s="52">
        <v>-4.1790178657552561E-6</v>
      </c>
      <c r="E96" s="52">
        <v>-4.3183184612804314E-2</v>
      </c>
      <c r="F96" s="56" t="s">
        <v>235</v>
      </c>
      <c r="I96" s="55">
        <v>46262.881921296299</v>
      </c>
      <c r="J96" s="52" t="s">
        <v>1276</v>
      </c>
      <c r="K96" s="52" t="s">
        <v>148</v>
      </c>
      <c r="L96" s="52">
        <v>75</v>
      </c>
      <c r="M96" s="52">
        <v>275</v>
      </c>
      <c r="N96" s="52">
        <v>2500</v>
      </c>
      <c r="O96" s="52" t="s">
        <v>1214</v>
      </c>
      <c r="P96" s="52">
        <v>50</v>
      </c>
      <c r="Q96" s="52">
        <v>50</v>
      </c>
      <c r="R96" s="52"/>
      <c r="S96" s="52">
        <v>0</v>
      </c>
      <c r="T96" s="52">
        <v>0</v>
      </c>
      <c r="U96" s="52">
        <v>0</v>
      </c>
      <c r="V96" s="52">
        <v>0</v>
      </c>
      <c r="W96" s="56" t="s">
        <v>1215</v>
      </c>
      <c r="Z96" s="55">
        <v>46262.881921296299</v>
      </c>
      <c r="AA96" s="52" t="s">
        <v>1376</v>
      </c>
      <c r="AB96" s="52" t="s">
        <v>1498</v>
      </c>
      <c r="AC96" s="52" t="s">
        <v>238</v>
      </c>
      <c r="AD96" s="52" t="s">
        <v>35</v>
      </c>
      <c r="AE96" s="56" t="s">
        <v>1486</v>
      </c>
      <c r="AX96" s="55">
        <v>46262.881921296299</v>
      </c>
      <c r="AY96" s="52">
        <v>4</v>
      </c>
      <c r="AZ96" s="52" t="s">
        <v>433</v>
      </c>
      <c r="BA96" s="52" t="s">
        <v>1565</v>
      </c>
      <c r="BB96" s="52" t="s">
        <v>1331</v>
      </c>
      <c r="BC96" s="52">
        <v>1</v>
      </c>
      <c r="BD96" s="52">
        <v>-10</v>
      </c>
      <c r="BE96" s="52">
        <v>-20300</v>
      </c>
    </row>
    <row r="97" spans="1:57" x14ac:dyDescent="0.25">
      <c r="A97" s="55">
        <v>46262.881921296299</v>
      </c>
      <c r="B97" s="52">
        <v>1</v>
      </c>
      <c r="C97" s="52" t="s">
        <v>1277</v>
      </c>
      <c r="D97" s="52">
        <v>5.4194332630076345E-5</v>
      </c>
      <c r="E97" s="52">
        <v>0</v>
      </c>
      <c r="F97" s="56" t="s">
        <v>1371</v>
      </c>
      <c r="I97" s="55">
        <v>46262.881921296299</v>
      </c>
      <c r="J97" s="52" t="s">
        <v>1277</v>
      </c>
      <c r="K97" s="52" t="s">
        <v>148</v>
      </c>
      <c r="L97" s="52">
        <v>125</v>
      </c>
      <c r="M97" s="52">
        <v>275</v>
      </c>
      <c r="N97" s="52">
        <v>2500</v>
      </c>
      <c r="O97" s="52" t="s">
        <v>1214</v>
      </c>
      <c r="P97" s="52">
        <v>50</v>
      </c>
      <c r="Q97" s="52">
        <v>50</v>
      </c>
      <c r="R97" s="52"/>
      <c r="S97" s="52">
        <v>0</v>
      </c>
      <c r="T97" s="52">
        <v>0</v>
      </c>
      <c r="U97" s="52">
        <v>0</v>
      </c>
      <c r="V97" s="52">
        <v>0</v>
      </c>
      <c r="W97" s="56" t="s">
        <v>1215</v>
      </c>
      <c r="Z97" s="55">
        <v>46262.881921296299</v>
      </c>
      <c r="AA97" s="52" t="s">
        <v>1376</v>
      </c>
      <c r="AB97" s="52" t="s">
        <v>1499</v>
      </c>
      <c r="AC97" s="52" t="s">
        <v>315</v>
      </c>
      <c r="AD97" s="52" t="s">
        <v>35</v>
      </c>
      <c r="AE97" s="56" t="s">
        <v>1488</v>
      </c>
      <c r="AX97" s="55">
        <v>46262.881921296299</v>
      </c>
      <c r="AY97" s="52">
        <v>4</v>
      </c>
      <c r="AZ97" s="52" t="s">
        <v>433</v>
      </c>
      <c r="BA97" s="52" t="s">
        <v>1565</v>
      </c>
      <c r="BB97" s="52" t="s">
        <v>1331</v>
      </c>
      <c r="BC97" s="52">
        <v>2</v>
      </c>
      <c r="BD97" s="52">
        <v>-2.5000000000000001E-2</v>
      </c>
      <c r="BE97" s="52">
        <v>-350</v>
      </c>
    </row>
    <row r="98" spans="1:57" x14ac:dyDescent="0.25">
      <c r="A98" s="55">
        <v>46262.881921296299</v>
      </c>
      <c r="B98" s="52">
        <v>1</v>
      </c>
      <c r="C98" s="52" t="s">
        <v>1278</v>
      </c>
      <c r="D98" s="52">
        <v>1.1256768312590795E-4</v>
      </c>
      <c r="E98" s="52">
        <v>0</v>
      </c>
      <c r="F98" s="56" t="s">
        <v>1371</v>
      </c>
      <c r="I98" s="55">
        <v>46262.881921296299</v>
      </c>
      <c r="J98" s="52" t="s">
        <v>1278</v>
      </c>
      <c r="K98" s="52" t="s">
        <v>148</v>
      </c>
      <c r="L98" s="52">
        <v>175</v>
      </c>
      <c r="M98" s="52">
        <v>275</v>
      </c>
      <c r="N98" s="52">
        <v>2500</v>
      </c>
      <c r="O98" s="52" t="s">
        <v>1214</v>
      </c>
      <c r="P98" s="52">
        <v>50</v>
      </c>
      <c r="Q98" s="52">
        <v>50</v>
      </c>
      <c r="R98" s="52"/>
      <c r="S98" s="52">
        <v>0</v>
      </c>
      <c r="T98" s="52">
        <v>0</v>
      </c>
      <c r="U98" s="52">
        <v>0</v>
      </c>
      <c r="V98" s="52">
        <v>0</v>
      </c>
      <c r="W98" s="56" t="s">
        <v>1215</v>
      </c>
      <c r="Z98" s="55">
        <v>46262.881921296299</v>
      </c>
      <c r="AA98" s="52" t="s">
        <v>1376</v>
      </c>
      <c r="AB98" s="52" t="s">
        <v>1500</v>
      </c>
      <c r="AC98" s="52" t="s">
        <v>234</v>
      </c>
      <c r="AD98" s="52" t="s">
        <v>35</v>
      </c>
      <c r="AE98" s="56" t="s">
        <v>1490</v>
      </c>
      <c r="AX98" s="55">
        <v>46262.881921296299</v>
      </c>
      <c r="AY98" s="52">
        <v>4</v>
      </c>
      <c r="AZ98" s="52" t="s">
        <v>433</v>
      </c>
      <c r="BA98" s="52" t="s">
        <v>1565</v>
      </c>
      <c r="BB98" s="52" t="s">
        <v>1331</v>
      </c>
      <c r="BC98" s="52">
        <v>3</v>
      </c>
      <c r="BD98" s="52">
        <v>-1.75E-3</v>
      </c>
      <c r="BE98" s="52">
        <v>-350</v>
      </c>
    </row>
    <row r="99" spans="1:57" x14ac:dyDescent="0.25">
      <c r="A99" s="55">
        <v>46262.881921296299</v>
      </c>
      <c r="B99" s="52">
        <v>1</v>
      </c>
      <c r="C99" s="52" t="s">
        <v>1279</v>
      </c>
      <c r="D99" s="52">
        <v>1.7094103362173956E-4</v>
      </c>
      <c r="E99" s="52">
        <v>0</v>
      </c>
      <c r="F99" s="56" t="s">
        <v>1371</v>
      </c>
      <c r="I99" s="55">
        <v>46262.881921296299</v>
      </c>
      <c r="J99" s="52" t="s">
        <v>1279</v>
      </c>
      <c r="K99" s="52" t="s">
        <v>148</v>
      </c>
      <c r="L99" s="52">
        <v>225</v>
      </c>
      <c r="M99" s="52">
        <v>275</v>
      </c>
      <c r="N99" s="52">
        <v>2500</v>
      </c>
      <c r="O99" s="52" t="s">
        <v>1214</v>
      </c>
      <c r="P99" s="52">
        <v>50</v>
      </c>
      <c r="Q99" s="52">
        <v>50</v>
      </c>
      <c r="R99" s="52"/>
      <c r="S99" s="52">
        <v>0</v>
      </c>
      <c r="T99" s="52">
        <v>0</v>
      </c>
      <c r="U99" s="52">
        <v>0</v>
      </c>
      <c r="V99" s="52">
        <v>0</v>
      </c>
      <c r="W99" s="56" t="s">
        <v>1215</v>
      </c>
      <c r="Z99" s="55">
        <v>46262.881921296299</v>
      </c>
      <c r="AA99" s="52" t="s">
        <v>1376</v>
      </c>
      <c r="AB99" s="52" t="s">
        <v>1501</v>
      </c>
      <c r="AC99" s="52">
        <v>-3.5000000000000001E-3</v>
      </c>
      <c r="AD99" s="52" t="s">
        <v>35</v>
      </c>
      <c r="AE99" s="56" t="s">
        <v>1492</v>
      </c>
      <c r="AX99" s="55">
        <v>46262.881921296299</v>
      </c>
      <c r="AY99" s="52">
        <v>4</v>
      </c>
      <c r="AZ99" s="52" t="s">
        <v>433</v>
      </c>
      <c r="BA99" s="52" t="s">
        <v>1565</v>
      </c>
      <c r="BB99" s="52" t="s">
        <v>1331</v>
      </c>
      <c r="BC99" s="52">
        <v>4</v>
      </c>
      <c r="BD99" s="52">
        <v>0</v>
      </c>
      <c r="BE99" s="52">
        <v>0</v>
      </c>
    </row>
    <row r="100" spans="1:57" x14ac:dyDescent="0.25">
      <c r="A100" s="55">
        <v>46262.881921296299</v>
      </c>
      <c r="B100" s="52">
        <v>1</v>
      </c>
      <c r="C100" s="52" t="s">
        <v>1280</v>
      </c>
      <c r="D100" s="52">
        <v>3.9538753610448757E-5</v>
      </c>
      <c r="E100" s="52">
        <v>0</v>
      </c>
      <c r="F100" s="56" t="s">
        <v>1371</v>
      </c>
      <c r="I100" s="55">
        <v>46262.881921296299</v>
      </c>
      <c r="J100" s="52" t="s">
        <v>1280</v>
      </c>
      <c r="K100" s="52" t="s">
        <v>148</v>
      </c>
      <c r="L100" s="52">
        <v>25</v>
      </c>
      <c r="M100" s="52">
        <v>325</v>
      </c>
      <c r="N100" s="52">
        <v>2500</v>
      </c>
      <c r="O100" s="52" t="s">
        <v>1214</v>
      </c>
      <c r="P100" s="52">
        <v>50</v>
      </c>
      <c r="Q100" s="52">
        <v>50</v>
      </c>
      <c r="R100" s="52"/>
      <c r="S100" s="52">
        <v>0</v>
      </c>
      <c r="T100" s="52">
        <v>0</v>
      </c>
      <c r="U100" s="52">
        <v>0</v>
      </c>
      <c r="V100" s="52">
        <v>0</v>
      </c>
      <c r="W100" s="56" t="s">
        <v>1215</v>
      </c>
      <c r="Z100" s="55">
        <v>46262.881921296299</v>
      </c>
      <c r="AA100" s="52" t="s">
        <v>1376</v>
      </c>
      <c r="AB100" s="52" t="s">
        <v>1502</v>
      </c>
      <c r="AC100" s="52">
        <v>1.4999999999999999E-4</v>
      </c>
      <c r="AD100" s="52" t="s">
        <v>35</v>
      </c>
      <c r="AE100" s="56" t="s">
        <v>1503</v>
      </c>
      <c r="AX100" s="55">
        <v>46262.881921296299</v>
      </c>
      <c r="AY100" s="52">
        <v>4</v>
      </c>
      <c r="AZ100" s="52" t="s">
        <v>433</v>
      </c>
      <c r="BA100" s="52" t="s">
        <v>1565</v>
      </c>
      <c r="BB100" s="52" t="s">
        <v>1331</v>
      </c>
      <c r="BC100" s="52">
        <v>5</v>
      </c>
      <c r="BD100" s="52">
        <v>1.75E-3</v>
      </c>
      <c r="BE100" s="52">
        <v>350</v>
      </c>
    </row>
    <row r="101" spans="1:57" x14ac:dyDescent="0.25">
      <c r="A101" s="55">
        <v>46262.881921296299</v>
      </c>
      <c r="B101" s="52">
        <v>1</v>
      </c>
      <c r="C101" s="52" t="s">
        <v>1281</v>
      </c>
      <c r="D101" s="52">
        <v>9.7912104106280366E-5</v>
      </c>
      <c r="E101" s="52">
        <v>0</v>
      </c>
      <c r="F101" s="56" t="s">
        <v>1371</v>
      </c>
      <c r="I101" s="55">
        <v>46262.881921296299</v>
      </c>
      <c r="J101" s="52" t="s">
        <v>1281</v>
      </c>
      <c r="K101" s="52" t="s">
        <v>148</v>
      </c>
      <c r="L101" s="52">
        <v>75</v>
      </c>
      <c r="M101" s="52">
        <v>325</v>
      </c>
      <c r="N101" s="52">
        <v>2500</v>
      </c>
      <c r="O101" s="52" t="s">
        <v>1214</v>
      </c>
      <c r="P101" s="52">
        <v>50</v>
      </c>
      <c r="Q101" s="52">
        <v>50</v>
      </c>
      <c r="R101" s="52"/>
      <c r="S101" s="52">
        <v>0</v>
      </c>
      <c r="T101" s="52">
        <v>0</v>
      </c>
      <c r="U101" s="52">
        <v>0</v>
      </c>
      <c r="V101" s="52">
        <v>0</v>
      </c>
      <c r="W101" s="56" t="s">
        <v>1215</v>
      </c>
      <c r="Z101" s="55">
        <v>46262.881921296299</v>
      </c>
      <c r="AA101" s="52" t="s">
        <v>1376</v>
      </c>
      <c r="AB101" s="52" t="s">
        <v>1504</v>
      </c>
      <c r="AC101" s="52">
        <v>-2.5000000000000001E-2</v>
      </c>
      <c r="AD101" s="52" t="s">
        <v>35</v>
      </c>
      <c r="AE101" s="56" t="s">
        <v>1494</v>
      </c>
      <c r="AX101" s="55">
        <v>46262.881921296299</v>
      </c>
      <c r="AY101" s="52">
        <v>4</v>
      </c>
      <c r="AZ101" s="52" t="s">
        <v>433</v>
      </c>
      <c r="BA101" s="52" t="s">
        <v>1565</v>
      </c>
      <c r="BB101" s="52" t="s">
        <v>1331</v>
      </c>
      <c r="BC101" s="52">
        <v>6</v>
      </c>
      <c r="BD101" s="52">
        <v>2.5000000000000001E-2</v>
      </c>
      <c r="BE101" s="52">
        <v>350</v>
      </c>
    </row>
    <row r="102" spans="1:57" x14ac:dyDescent="0.25">
      <c r="A102" s="55">
        <v>46262.881921296299</v>
      </c>
      <c r="B102" s="52">
        <v>1</v>
      </c>
      <c r="C102" s="52" t="s">
        <v>1282</v>
      </c>
      <c r="D102" s="52">
        <v>1.5628545460211196E-4</v>
      </c>
      <c r="E102" s="52">
        <v>0</v>
      </c>
      <c r="F102" s="56" t="s">
        <v>1371</v>
      </c>
      <c r="I102" s="55">
        <v>46262.881921296299</v>
      </c>
      <c r="J102" s="52" t="s">
        <v>1282</v>
      </c>
      <c r="K102" s="52" t="s">
        <v>148</v>
      </c>
      <c r="L102" s="52">
        <v>125</v>
      </c>
      <c r="M102" s="52">
        <v>325</v>
      </c>
      <c r="N102" s="52">
        <v>2500</v>
      </c>
      <c r="O102" s="52" t="s">
        <v>1214</v>
      </c>
      <c r="P102" s="52">
        <v>50</v>
      </c>
      <c r="Q102" s="52">
        <v>50</v>
      </c>
      <c r="R102" s="52"/>
      <c r="S102" s="52">
        <v>0</v>
      </c>
      <c r="T102" s="52">
        <v>0</v>
      </c>
      <c r="U102" s="52">
        <v>0</v>
      </c>
      <c r="V102" s="52">
        <v>0</v>
      </c>
      <c r="W102" s="56" t="s">
        <v>1215</v>
      </c>
      <c r="Z102" s="55">
        <v>46262.881921296299</v>
      </c>
      <c r="AA102" s="52" t="s">
        <v>1376</v>
      </c>
      <c r="AB102" s="52" t="s">
        <v>1505</v>
      </c>
      <c r="AC102" s="52">
        <v>2.5000000000000001E-2</v>
      </c>
      <c r="AD102" s="52" t="s">
        <v>35</v>
      </c>
      <c r="AE102" s="56" t="s">
        <v>1496</v>
      </c>
      <c r="AX102" s="55">
        <v>46262.881921296299</v>
      </c>
      <c r="AY102" s="52">
        <v>4</v>
      </c>
      <c r="AZ102" s="52" t="s">
        <v>433</v>
      </c>
      <c r="BA102" s="52" t="s">
        <v>1565</v>
      </c>
      <c r="BB102" s="52" t="s">
        <v>1331</v>
      </c>
      <c r="BC102" s="52">
        <v>7</v>
      </c>
      <c r="BD102" s="52">
        <v>10</v>
      </c>
      <c r="BE102" s="52">
        <v>20300</v>
      </c>
    </row>
    <row r="103" spans="1:57" x14ac:dyDescent="0.25">
      <c r="A103" s="55">
        <v>46262.881921296299</v>
      </c>
      <c r="B103" s="52">
        <v>1</v>
      </c>
      <c r="C103" s="52" t="s">
        <v>1283</v>
      </c>
      <c r="D103" s="52">
        <v>2.1465880509794356E-4</v>
      </c>
      <c r="E103" s="52">
        <v>0</v>
      </c>
      <c r="F103" s="56" t="s">
        <v>1371</v>
      </c>
      <c r="I103" s="55">
        <v>46262.881921296299</v>
      </c>
      <c r="J103" s="52" t="s">
        <v>1283</v>
      </c>
      <c r="K103" s="52" t="s">
        <v>148</v>
      </c>
      <c r="L103" s="52">
        <v>175</v>
      </c>
      <c r="M103" s="52">
        <v>325</v>
      </c>
      <c r="N103" s="52">
        <v>2500</v>
      </c>
      <c r="O103" s="52" t="s">
        <v>1214</v>
      </c>
      <c r="P103" s="52">
        <v>50</v>
      </c>
      <c r="Q103" s="52">
        <v>50</v>
      </c>
      <c r="R103" s="52"/>
      <c r="S103" s="52">
        <v>0</v>
      </c>
      <c r="T103" s="52">
        <v>0</v>
      </c>
      <c r="U103" s="52">
        <v>0</v>
      </c>
      <c r="V103" s="52">
        <v>0</v>
      </c>
      <c r="W103" s="56" t="s">
        <v>1215</v>
      </c>
      <c r="Z103" s="55">
        <v>46262.881921296299</v>
      </c>
      <c r="AA103" s="52" t="s">
        <v>1376</v>
      </c>
      <c r="AB103" s="52" t="s">
        <v>1506</v>
      </c>
      <c r="AC103" s="52" t="s">
        <v>239</v>
      </c>
      <c r="AD103" s="52" t="s">
        <v>35</v>
      </c>
      <c r="AE103" s="56" t="s">
        <v>1484</v>
      </c>
      <c r="AX103" s="55">
        <v>46262.881921296299</v>
      </c>
      <c r="AY103" s="52">
        <v>4</v>
      </c>
      <c r="AZ103" s="52" t="s">
        <v>1566</v>
      </c>
      <c r="BA103" s="52" t="s">
        <v>311</v>
      </c>
      <c r="BB103" s="52" t="s">
        <v>148</v>
      </c>
      <c r="BC103" s="52">
        <v>1</v>
      </c>
      <c r="BD103" s="52">
        <v>-3.5000000000000001E-3</v>
      </c>
      <c r="BE103" s="52">
        <v>-15.5</v>
      </c>
    </row>
    <row r="104" spans="1:57" x14ac:dyDescent="0.25">
      <c r="A104" s="55">
        <v>46262.881921296299</v>
      </c>
      <c r="B104" s="52">
        <v>1</v>
      </c>
      <c r="C104" s="52" t="s">
        <v>1284</v>
      </c>
      <c r="D104" s="52">
        <v>2.7303215559377515E-4</v>
      </c>
      <c r="E104" s="52">
        <v>0</v>
      </c>
      <c r="F104" s="56" t="s">
        <v>1371</v>
      </c>
      <c r="I104" s="55">
        <v>46262.881921296299</v>
      </c>
      <c r="J104" s="52" t="s">
        <v>1284</v>
      </c>
      <c r="K104" s="52" t="s">
        <v>148</v>
      </c>
      <c r="L104" s="52">
        <v>225</v>
      </c>
      <c r="M104" s="52">
        <v>325</v>
      </c>
      <c r="N104" s="52">
        <v>2500</v>
      </c>
      <c r="O104" s="52" t="s">
        <v>1214</v>
      </c>
      <c r="P104" s="52">
        <v>50</v>
      </c>
      <c r="Q104" s="52">
        <v>50</v>
      </c>
      <c r="R104" s="52"/>
      <c r="S104" s="52">
        <v>0</v>
      </c>
      <c r="T104" s="52">
        <v>0</v>
      </c>
      <c r="U104" s="52">
        <v>0</v>
      </c>
      <c r="V104" s="52">
        <v>0</v>
      </c>
      <c r="W104" s="56" t="s">
        <v>1215</v>
      </c>
      <c r="Z104" s="55">
        <v>46262.881921296299</v>
      </c>
      <c r="AA104" s="52" t="s">
        <v>1376</v>
      </c>
      <c r="AB104" s="52" t="s">
        <v>1507</v>
      </c>
      <c r="AC104" s="52" t="s">
        <v>234</v>
      </c>
      <c r="AD104" s="52" t="s">
        <v>35</v>
      </c>
      <c r="AE104" s="56" t="s">
        <v>1486</v>
      </c>
      <c r="AX104" s="55">
        <v>46262.881921296299</v>
      </c>
      <c r="AY104" s="52">
        <v>4</v>
      </c>
      <c r="AZ104" s="52" t="s">
        <v>1566</v>
      </c>
      <c r="BA104" s="52" t="s">
        <v>311</v>
      </c>
      <c r="BB104" s="52" t="s">
        <v>148</v>
      </c>
      <c r="BC104" s="52">
        <v>2</v>
      </c>
      <c r="BD104" s="52">
        <v>-1.5E-3</v>
      </c>
      <c r="BE104" s="52">
        <v>-15.5</v>
      </c>
    </row>
    <row r="105" spans="1:57" x14ac:dyDescent="0.25">
      <c r="A105" s="55">
        <v>46262.881921296299</v>
      </c>
      <c r="B105" s="52">
        <v>1</v>
      </c>
      <c r="C105" s="52" t="s">
        <v>1285</v>
      </c>
      <c r="D105" s="52">
        <v>1.4162987558248439E-4</v>
      </c>
      <c r="E105" s="52">
        <v>0</v>
      </c>
      <c r="F105" s="56" t="s">
        <v>1371</v>
      </c>
      <c r="I105" s="55">
        <v>46262.881921296299</v>
      </c>
      <c r="J105" s="52" t="s">
        <v>1285</v>
      </c>
      <c r="K105" s="52" t="s">
        <v>148</v>
      </c>
      <c r="L105" s="52">
        <v>25</v>
      </c>
      <c r="M105" s="52">
        <v>375</v>
      </c>
      <c r="N105" s="52">
        <v>2500</v>
      </c>
      <c r="O105" s="52" t="s">
        <v>1214</v>
      </c>
      <c r="P105" s="52">
        <v>50</v>
      </c>
      <c r="Q105" s="52">
        <v>50</v>
      </c>
      <c r="R105" s="52"/>
      <c r="S105" s="52">
        <v>0</v>
      </c>
      <c r="T105" s="52">
        <v>0</v>
      </c>
      <c r="U105" s="52">
        <v>0</v>
      </c>
      <c r="V105" s="52">
        <v>0</v>
      </c>
      <c r="W105" s="56" t="s">
        <v>1215</v>
      </c>
      <c r="Z105" s="55">
        <v>46262.881921296299</v>
      </c>
      <c r="AA105" s="52" t="s">
        <v>1376</v>
      </c>
      <c r="AB105" s="52" t="s">
        <v>1508</v>
      </c>
      <c r="AC105" s="52" t="s">
        <v>312</v>
      </c>
      <c r="AD105" s="52" t="s">
        <v>35</v>
      </c>
      <c r="AE105" s="56" t="s">
        <v>1488</v>
      </c>
      <c r="AX105" s="55">
        <v>46262.881921296299</v>
      </c>
      <c r="AY105" s="52">
        <v>4</v>
      </c>
      <c r="AZ105" s="52" t="s">
        <v>1566</v>
      </c>
      <c r="BA105" s="52" t="s">
        <v>311</v>
      </c>
      <c r="BB105" s="52" t="s">
        <v>148</v>
      </c>
      <c r="BC105" s="52">
        <v>3</v>
      </c>
      <c r="BD105" s="52">
        <v>0</v>
      </c>
      <c r="BE105" s="52">
        <v>0</v>
      </c>
    </row>
    <row r="106" spans="1:57" x14ac:dyDescent="0.25">
      <c r="A106" s="55">
        <v>46262.881921296299</v>
      </c>
      <c r="B106" s="52">
        <v>1</v>
      </c>
      <c r="C106" s="52" t="s">
        <v>1286</v>
      </c>
      <c r="D106" s="52">
        <v>2.0000322607831598E-4</v>
      </c>
      <c r="E106" s="52">
        <v>0</v>
      </c>
      <c r="F106" s="56" t="s">
        <v>1371</v>
      </c>
      <c r="I106" s="55">
        <v>46262.881921296299</v>
      </c>
      <c r="J106" s="52" t="s">
        <v>1286</v>
      </c>
      <c r="K106" s="52" t="s">
        <v>148</v>
      </c>
      <c r="L106" s="52">
        <v>75</v>
      </c>
      <c r="M106" s="52">
        <v>375</v>
      </c>
      <c r="N106" s="52">
        <v>2500</v>
      </c>
      <c r="O106" s="52" t="s">
        <v>1214</v>
      </c>
      <c r="P106" s="52">
        <v>50</v>
      </c>
      <c r="Q106" s="52">
        <v>50</v>
      </c>
      <c r="R106" s="52"/>
      <c r="S106" s="52">
        <v>0</v>
      </c>
      <c r="T106" s="52">
        <v>0</v>
      </c>
      <c r="U106" s="52">
        <v>0</v>
      </c>
      <c r="V106" s="52">
        <v>0</v>
      </c>
      <c r="W106" s="56" t="s">
        <v>1215</v>
      </c>
      <c r="Z106" s="55">
        <v>46262.881921296299</v>
      </c>
      <c r="AA106" s="52" t="s">
        <v>1376</v>
      </c>
      <c r="AB106" s="52" t="s">
        <v>1509</v>
      </c>
      <c r="AC106" s="52" t="s">
        <v>234</v>
      </c>
      <c r="AD106" s="52" t="s">
        <v>35</v>
      </c>
      <c r="AE106" s="56" t="s">
        <v>1490</v>
      </c>
      <c r="AX106" s="55">
        <v>46262.881921296299</v>
      </c>
      <c r="AY106" s="52">
        <v>4</v>
      </c>
      <c r="AZ106" s="52" t="s">
        <v>1566</v>
      </c>
      <c r="BA106" s="52" t="s">
        <v>311</v>
      </c>
      <c r="BB106" s="52" t="s">
        <v>1331</v>
      </c>
      <c r="BC106" s="52">
        <v>1</v>
      </c>
      <c r="BD106" s="52">
        <v>-2.5000000000000001E-2</v>
      </c>
      <c r="BE106" s="52">
        <v>-350</v>
      </c>
    </row>
    <row r="107" spans="1:57" x14ac:dyDescent="0.25">
      <c r="A107" s="55">
        <v>46262.881921296299</v>
      </c>
      <c r="B107" s="52">
        <v>1</v>
      </c>
      <c r="C107" s="52" t="s">
        <v>1287</v>
      </c>
      <c r="D107" s="52">
        <v>2.5837657657414758E-4</v>
      </c>
      <c r="E107" s="52">
        <v>0</v>
      </c>
      <c r="F107" s="56" t="s">
        <v>1371</v>
      </c>
      <c r="I107" s="55">
        <v>46262.881921296299</v>
      </c>
      <c r="J107" s="52" t="s">
        <v>1287</v>
      </c>
      <c r="K107" s="52" t="s">
        <v>148</v>
      </c>
      <c r="L107" s="52">
        <v>125</v>
      </c>
      <c r="M107" s="52">
        <v>375</v>
      </c>
      <c r="N107" s="52">
        <v>2500</v>
      </c>
      <c r="O107" s="52" t="s">
        <v>1214</v>
      </c>
      <c r="P107" s="52">
        <v>50</v>
      </c>
      <c r="Q107" s="52">
        <v>50</v>
      </c>
      <c r="R107" s="52"/>
      <c r="S107" s="52">
        <v>0</v>
      </c>
      <c r="T107" s="52">
        <v>0</v>
      </c>
      <c r="U107" s="52">
        <v>0</v>
      </c>
      <c r="V107" s="52">
        <v>0</v>
      </c>
      <c r="W107" s="56" t="s">
        <v>1215</v>
      </c>
      <c r="Z107" s="55">
        <v>46262.881921296299</v>
      </c>
      <c r="AA107" s="52" t="s">
        <v>1376</v>
      </c>
      <c r="AB107" s="52" t="s">
        <v>1510</v>
      </c>
      <c r="AC107" s="52">
        <v>-3.5000000000000001E-3</v>
      </c>
      <c r="AD107" s="52" t="s">
        <v>35</v>
      </c>
      <c r="AE107" s="56" t="s">
        <v>1492</v>
      </c>
      <c r="AX107" s="55">
        <v>46262.881921296299</v>
      </c>
      <c r="AY107" s="52">
        <v>4</v>
      </c>
      <c r="AZ107" s="52" t="s">
        <v>1566</v>
      </c>
      <c r="BA107" s="52" t="s">
        <v>311</v>
      </c>
      <c r="BB107" s="52" t="s">
        <v>1331</v>
      </c>
      <c r="BC107" s="52">
        <v>2</v>
      </c>
      <c r="BD107" s="52">
        <v>-1.75E-3</v>
      </c>
      <c r="BE107" s="52">
        <v>-350</v>
      </c>
    </row>
    <row r="108" spans="1:57" x14ac:dyDescent="0.25">
      <c r="A108" s="55">
        <v>46262.881921296299</v>
      </c>
      <c r="B108" s="52">
        <v>1</v>
      </c>
      <c r="C108" s="52" t="s">
        <v>1288</v>
      </c>
      <c r="D108" s="52">
        <v>3.1674992706997917E-4</v>
      </c>
      <c r="E108" s="52">
        <v>0</v>
      </c>
      <c r="F108" s="56" t="s">
        <v>1371</v>
      </c>
      <c r="I108" s="55">
        <v>46262.881921296299</v>
      </c>
      <c r="J108" s="52" t="s">
        <v>1288</v>
      </c>
      <c r="K108" s="52" t="s">
        <v>148</v>
      </c>
      <c r="L108" s="52">
        <v>175</v>
      </c>
      <c r="M108" s="52">
        <v>375</v>
      </c>
      <c r="N108" s="52">
        <v>2500</v>
      </c>
      <c r="O108" s="52" t="s">
        <v>1214</v>
      </c>
      <c r="P108" s="52">
        <v>50</v>
      </c>
      <c r="Q108" s="52">
        <v>50</v>
      </c>
      <c r="R108" s="52"/>
      <c r="S108" s="52">
        <v>0</v>
      </c>
      <c r="T108" s="52">
        <v>0</v>
      </c>
      <c r="U108" s="52">
        <v>0</v>
      </c>
      <c r="V108" s="52">
        <v>0</v>
      </c>
      <c r="W108" s="56" t="s">
        <v>1215</v>
      </c>
      <c r="Z108" s="55">
        <v>46262.881921296299</v>
      </c>
      <c r="AA108" s="52" t="s">
        <v>1376</v>
      </c>
      <c r="AB108" s="52" t="s">
        <v>1511</v>
      </c>
      <c r="AC108" s="52">
        <v>-2.5000000000000001E-2</v>
      </c>
      <c r="AD108" s="52" t="s">
        <v>35</v>
      </c>
      <c r="AE108" s="56" t="s">
        <v>1494</v>
      </c>
      <c r="AX108" s="55">
        <v>46262.881921296299</v>
      </c>
      <c r="AY108" s="52">
        <v>4</v>
      </c>
      <c r="AZ108" s="52" t="s">
        <v>1566</v>
      </c>
      <c r="BA108" s="52" t="s">
        <v>311</v>
      </c>
      <c r="BB108" s="52" t="s">
        <v>1331</v>
      </c>
      <c r="BC108" s="52">
        <v>3</v>
      </c>
      <c r="BD108" s="52">
        <v>0</v>
      </c>
      <c r="BE108" s="52">
        <v>0</v>
      </c>
    </row>
    <row r="109" spans="1:57" x14ac:dyDescent="0.25">
      <c r="A109" s="55">
        <v>46262.881921296299</v>
      </c>
      <c r="B109" s="52">
        <v>1</v>
      </c>
      <c r="C109" s="52" t="s">
        <v>1289</v>
      </c>
      <c r="D109" s="52">
        <v>3.7512327756581077E-4</v>
      </c>
      <c r="E109" s="52">
        <v>0</v>
      </c>
      <c r="F109" s="56" t="s">
        <v>1371</v>
      </c>
      <c r="I109" s="55">
        <v>46262.881921296299</v>
      </c>
      <c r="J109" s="52" t="s">
        <v>1289</v>
      </c>
      <c r="K109" s="52" t="s">
        <v>148</v>
      </c>
      <c r="L109" s="52">
        <v>225</v>
      </c>
      <c r="M109" s="52">
        <v>375</v>
      </c>
      <c r="N109" s="52">
        <v>2500</v>
      </c>
      <c r="O109" s="52" t="s">
        <v>1214</v>
      </c>
      <c r="P109" s="52">
        <v>50</v>
      </c>
      <c r="Q109" s="52">
        <v>50</v>
      </c>
      <c r="R109" s="52"/>
      <c r="S109" s="52">
        <v>0</v>
      </c>
      <c r="T109" s="52">
        <v>0</v>
      </c>
      <c r="U109" s="52">
        <v>0</v>
      </c>
      <c r="V109" s="52">
        <v>0</v>
      </c>
      <c r="W109" s="56" t="s">
        <v>1215</v>
      </c>
      <c r="Z109" s="55">
        <v>46262.881921296299</v>
      </c>
      <c r="AA109" s="52" t="s">
        <v>1376</v>
      </c>
      <c r="AB109" s="52" t="s">
        <v>1512</v>
      </c>
      <c r="AC109" s="52">
        <v>2.5000000000000001E-2</v>
      </c>
      <c r="AD109" s="52" t="s">
        <v>35</v>
      </c>
      <c r="AE109" s="56" t="s">
        <v>1496</v>
      </c>
      <c r="AX109" s="55">
        <v>46262.881921296299</v>
      </c>
      <c r="AY109" s="52">
        <v>4</v>
      </c>
      <c r="AZ109" s="52" t="s">
        <v>1566</v>
      </c>
      <c r="BA109" s="52" t="s">
        <v>311</v>
      </c>
      <c r="BB109" s="52" t="s">
        <v>1331</v>
      </c>
      <c r="BC109" s="52">
        <v>4</v>
      </c>
      <c r="BD109" s="52">
        <v>1.75E-3</v>
      </c>
      <c r="BE109" s="52">
        <v>350</v>
      </c>
    </row>
    <row r="110" spans="1:57" x14ac:dyDescent="0.25">
      <c r="A110" s="55">
        <v>46262.881921296299</v>
      </c>
      <c r="B110" s="52">
        <v>1</v>
      </c>
      <c r="C110" s="52" t="s">
        <v>1290</v>
      </c>
      <c r="D110" s="52">
        <v>2.4372099755452E-4</v>
      </c>
      <c r="E110" s="52">
        <v>0</v>
      </c>
      <c r="F110" s="56" t="s">
        <v>1371</v>
      </c>
      <c r="I110" s="55">
        <v>46262.881921296299</v>
      </c>
      <c r="J110" s="52" t="s">
        <v>1290</v>
      </c>
      <c r="K110" s="52" t="s">
        <v>148</v>
      </c>
      <c r="L110" s="52">
        <v>25</v>
      </c>
      <c r="M110" s="52">
        <v>425</v>
      </c>
      <c r="N110" s="52">
        <v>2500</v>
      </c>
      <c r="O110" s="52" t="s">
        <v>1214</v>
      </c>
      <c r="P110" s="52">
        <v>50</v>
      </c>
      <c r="Q110" s="52">
        <v>50</v>
      </c>
      <c r="R110" s="52"/>
      <c r="S110" s="52">
        <v>0</v>
      </c>
      <c r="T110" s="52">
        <v>0</v>
      </c>
      <c r="U110" s="52">
        <v>0</v>
      </c>
      <c r="V110" s="52">
        <v>0</v>
      </c>
      <c r="W110" s="56" t="s">
        <v>1215</v>
      </c>
      <c r="Z110" s="55">
        <v>46262.881921296299</v>
      </c>
      <c r="AA110" s="52">
        <v>1</v>
      </c>
      <c r="AB110" s="52" t="s">
        <v>1513</v>
      </c>
      <c r="AC110" s="52">
        <v>-6.5324021445569856E-4</v>
      </c>
      <c r="AD110" s="52" t="s">
        <v>35</v>
      </c>
      <c r="AE110" s="56" t="s">
        <v>1514</v>
      </c>
      <c r="AX110" s="55">
        <v>46262.881921296299</v>
      </c>
      <c r="AY110" s="52">
        <v>4</v>
      </c>
      <c r="AZ110" s="52" t="s">
        <v>1566</v>
      </c>
      <c r="BA110" s="52" t="s">
        <v>311</v>
      </c>
      <c r="BB110" s="52" t="s">
        <v>1331</v>
      </c>
      <c r="BC110" s="52">
        <v>5</v>
      </c>
      <c r="BD110" s="52">
        <v>2.5000000000000001E-2</v>
      </c>
      <c r="BE110" s="52">
        <v>350</v>
      </c>
    </row>
    <row r="111" spans="1:57" x14ac:dyDescent="0.25">
      <c r="A111" s="55">
        <v>46262.881921296299</v>
      </c>
      <c r="B111" s="52">
        <v>1</v>
      </c>
      <c r="C111" s="52" t="s">
        <v>1291</v>
      </c>
      <c r="D111" s="52">
        <v>3.020943480503516E-4</v>
      </c>
      <c r="E111" s="52">
        <v>0</v>
      </c>
      <c r="F111" s="56" t="s">
        <v>1371</v>
      </c>
      <c r="I111" s="55">
        <v>46262.881921296299</v>
      </c>
      <c r="J111" s="52" t="s">
        <v>1291</v>
      </c>
      <c r="K111" s="52" t="s">
        <v>148</v>
      </c>
      <c r="L111" s="52">
        <v>75</v>
      </c>
      <c r="M111" s="52">
        <v>425</v>
      </c>
      <c r="N111" s="52">
        <v>2500</v>
      </c>
      <c r="O111" s="52" t="s">
        <v>1214</v>
      </c>
      <c r="P111" s="52">
        <v>50</v>
      </c>
      <c r="Q111" s="52">
        <v>50</v>
      </c>
      <c r="R111" s="52"/>
      <c r="S111" s="52">
        <v>0</v>
      </c>
      <c r="T111" s="52">
        <v>0</v>
      </c>
      <c r="U111" s="52">
        <v>0</v>
      </c>
      <c r="V111" s="52">
        <v>0</v>
      </c>
      <c r="W111" s="56" t="s">
        <v>1215</v>
      </c>
      <c r="Z111" s="55">
        <v>46262.881921296299</v>
      </c>
      <c r="AA111" s="52">
        <v>1</v>
      </c>
      <c r="AB111" s="52" t="s">
        <v>1515</v>
      </c>
      <c r="AC111" s="52">
        <v>2.0418224394407124E-6</v>
      </c>
      <c r="AD111" s="52" t="s">
        <v>257</v>
      </c>
      <c r="AE111" s="56" t="s">
        <v>1516</v>
      </c>
      <c r="AX111" s="55">
        <v>46262.881921296299</v>
      </c>
      <c r="AY111" s="52">
        <v>5</v>
      </c>
      <c r="AZ111" s="52" t="s">
        <v>433</v>
      </c>
      <c r="BA111" s="52" t="s">
        <v>1565</v>
      </c>
      <c r="BB111" s="52" t="s">
        <v>148</v>
      </c>
      <c r="BC111" s="52">
        <v>1</v>
      </c>
      <c r="BD111" s="52">
        <v>-10</v>
      </c>
      <c r="BE111" s="52">
        <v>-3264.3625000000002</v>
      </c>
    </row>
    <row r="112" spans="1:57" x14ac:dyDescent="0.25">
      <c r="A112" s="55">
        <v>46262.881921296299</v>
      </c>
      <c r="B112" s="52">
        <v>1</v>
      </c>
      <c r="C112" s="52" t="s">
        <v>1292</v>
      </c>
      <c r="D112" s="52">
        <v>3.6046769854618319E-4</v>
      </c>
      <c r="E112" s="52">
        <v>0</v>
      </c>
      <c r="F112" s="56" t="s">
        <v>1371</v>
      </c>
      <c r="I112" s="55">
        <v>46262.881921296299</v>
      </c>
      <c r="J112" s="52" t="s">
        <v>1292</v>
      </c>
      <c r="K112" s="52" t="s">
        <v>148</v>
      </c>
      <c r="L112" s="52">
        <v>125</v>
      </c>
      <c r="M112" s="52">
        <v>425</v>
      </c>
      <c r="N112" s="52">
        <v>2500</v>
      </c>
      <c r="O112" s="52" t="s">
        <v>1214</v>
      </c>
      <c r="P112" s="52">
        <v>50</v>
      </c>
      <c r="Q112" s="52">
        <v>50</v>
      </c>
      <c r="R112" s="52"/>
      <c r="S112" s="52">
        <v>0</v>
      </c>
      <c r="T112" s="52">
        <v>0</v>
      </c>
      <c r="U112" s="52">
        <v>0</v>
      </c>
      <c r="V112" s="52">
        <v>0</v>
      </c>
      <c r="W112" s="56" t="s">
        <v>1215</v>
      </c>
      <c r="Z112" s="55">
        <v>46262.881921296299</v>
      </c>
      <c r="AA112" s="52">
        <v>1</v>
      </c>
      <c r="AB112" s="52" t="s">
        <v>1517</v>
      </c>
      <c r="AC112" s="52">
        <v>1.1674670099166321E-6</v>
      </c>
      <c r="AD112" s="52" t="s">
        <v>257</v>
      </c>
      <c r="AE112" s="56" t="s">
        <v>1518</v>
      </c>
      <c r="AX112" s="55">
        <v>46262.881921296299</v>
      </c>
      <c r="AY112" s="52">
        <v>5</v>
      </c>
      <c r="AZ112" s="52" t="s">
        <v>433</v>
      </c>
      <c r="BA112" s="52" t="s">
        <v>1565</v>
      </c>
      <c r="BB112" s="52" t="s">
        <v>148</v>
      </c>
      <c r="BC112" s="52">
        <v>2</v>
      </c>
      <c r="BD112" s="52">
        <v>-3.5000000000000001E-3</v>
      </c>
      <c r="BE112" s="52">
        <v>-15.5</v>
      </c>
    </row>
    <row r="113" spans="1:57" x14ac:dyDescent="0.25">
      <c r="A113" s="55">
        <v>46262.881921296299</v>
      </c>
      <c r="B113" s="52">
        <v>1</v>
      </c>
      <c r="C113" s="52" t="s">
        <v>1293</v>
      </c>
      <c r="D113" s="52">
        <v>4.1884104904201479E-4</v>
      </c>
      <c r="E113" s="52">
        <v>0</v>
      </c>
      <c r="F113" s="56" t="s">
        <v>1371</v>
      </c>
      <c r="I113" s="55">
        <v>46262.881921296299</v>
      </c>
      <c r="J113" s="52" t="s">
        <v>1293</v>
      </c>
      <c r="K113" s="52" t="s">
        <v>148</v>
      </c>
      <c r="L113" s="52">
        <v>175</v>
      </c>
      <c r="M113" s="52">
        <v>425</v>
      </c>
      <c r="N113" s="52">
        <v>2500</v>
      </c>
      <c r="O113" s="52" t="s">
        <v>1214</v>
      </c>
      <c r="P113" s="52">
        <v>50</v>
      </c>
      <c r="Q113" s="52">
        <v>50</v>
      </c>
      <c r="R113" s="52"/>
      <c r="S113" s="52">
        <v>0</v>
      </c>
      <c r="T113" s="52">
        <v>0</v>
      </c>
      <c r="U113" s="52">
        <v>0</v>
      </c>
      <c r="V113" s="52">
        <v>0</v>
      </c>
      <c r="W113" s="56" t="s">
        <v>1215</v>
      </c>
      <c r="Z113" s="55">
        <v>46262.881921296299</v>
      </c>
      <c r="AA113" s="52">
        <v>1</v>
      </c>
      <c r="AB113" s="52" t="s">
        <v>1519</v>
      </c>
      <c r="AC113" s="52">
        <v>-99.999999999999986</v>
      </c>
      <c r="AD113" s="52" t="s">
        <v>251</v>
      </c>
      <c r="AE113" s="56" t="s">
        <v>1520</v>
      </c>
      <c r="AX113" s="55">
        <v>46262.881921296299</v>
      </c>
      <c r="AY113" s="52">
        <v>5</v>
      </c>
      <c r="AZ113" s="52" t="s">
        <v>433</v>
      </c>
      <c r="BA113" s="52" t="s">
        <v>1565</v>
      </c>
      <c r="BB113" s="52" t="s">
        <v>148</v>
      </c>
      <c r="BC113" s="52">
        <v>3</v>
      </c>
      <c r="BD113" s="52">
        <v>-1.5E-3</v>
      </c>
      <c r="BE113" s="52">
        <v>-15.5</v>
      </c>
    </row>
    <row r="114" spans="1:57" x14ac:dyDescent="0.25">
      <c r="A114" s="55">
        <v>46262.881921296299</v>
      </c>
      <c r="B114" s="52">
        <v>1</v>
      </c>
      <c r="C114" s="52" t="s">
        <v>1294</v>
      </c>
      <c r="D114" s="52">
        <v>4.7721439953784639E-4</v>
      </c>
      <c r="E114" s="52">
        <v>0</v>
      </c>
      <c r="F114" s="56" t="s">
        <v>1371</v>
      </c>
      <c r="I114" s="55">
        <v>46262.881921296299</v>
      </c>
      <c r="J114" s="52" t="s">
        <v>1294</v>
      </c>
      <c r="K114" s="52" t="s">
        <v>148</v>
      </c>
      <c r="L114" s="52">
        <v>225</v>
      </c>
      <c r="M114" s="52">
        <v>425</v>
      </c>
      <c r="N114" s="52">
        <v>2500</v>
      </c>
      <c r="O114" s="52" t="s">
        <v>1214</v>
      </c>
      <c r="P114" s="52">
        <v>50</v>
      </c>
      <c r="Q114" s="52">
        <v>50</v>
      </c>
      <c r="R114" s="52"/>
      <c r="S114" s="52">
        <v>0</v>
      </c>
      <c r="T114" s="52">
        <v>0</v>
      </c>
      <c r="U114" s="52">
        <v>0</v>
      </c>
      <c r="V114" s="52">
        <v>0</v>
      </c>
      <c r="W114" s="56" t="s">
        <v>1215</v>
      </c>
      <c r="Z114" s="55">
        <v>46262.881921296299</v>
      </c>
      <c r="AA114" s="52">
        <v>1</v>
      </c>
      <c r="AB114" s="52" t="s">
        <v>1521</v>
      </c>
      <c r="AC114" s="52">
        <v>216.30434782608697</v>
      </c>
      <c r="AD114" s="52" t="s">
        <v>247</v>
      </c>
      <c r="AE114" s="56" t="s">
        <v>1522</v>
      </c>
      <c r="AX114" s="55">
        <v>46262.881921296299</v>
      </c>
      <c r="AY114" s="52">
        <v>5</v>
      </c>
      <c r="AZ114" s="52" t="s">
        <v>433</v>
      </c>
      <c r="BA114" s="52" t="s">
        <v>1565</v>
      </c>
      <c r="BB114" s="52" t="s">
        <v>148</v>
      </c>
      <c r="BC114" s="52">
        <v>4</v>
      </c>
      <c r="BD114" s="52">
        <v>0</v>
      </c>
      <c r="BE114" s="52">
        <v>0</v>
      </c>
    </row>
    <row r="115" spans="1:57" x14ac:dyDescent="0.25">
      <c r="A115" s="55">
        <v>46262.881921296299</v>
      </c>
      <c r="B115" s="52">
        <v>1</v>
      </c>
      <c r="C115" s="52" t="s">
        <v>1295</v>
      </c>
      <c r="D115" s="52">
        <v>3.4581211952655562E-4</v>
      </c>
      <c r="E115" s="52">
        <v>0</v>
      </c>
      <c r="F115" s="56" t="s">
        <v>1371</v>
      </c>
      <c r="I115" s="55">
        <v>46262.881921296299</v>
      </c>
      <c r="J115" s="52" t="s">
        <v>1295</v>
      </c>
      <c r="K115" s="52" t="s">
        <v>148</v>
      </c>
      <c r="L115" s="52">
        <v>25</v>
      </c>
      <c r="M115" s="52">
        <v>475</v>
      </c>
      <c r="N115" s="52">
        <v>2500</v>
      </c>
      <c r="O115" s="52" t="s">
        <v>1214</v>
      </c>
      <c r="P115" s="52">
        <v>50</v>
      </c>
      <c r="Q115" s="52">
        <v>50</v>
      </c>
      <c r="R115" s="52"/>
      <c r="S115" s="52">
        <v>0</v>
      </c>
      <c r="T115" s="52">
        <v>0</v>
      </c>
      <c r="U115" s="52">
        <v>0</v>
      </c>
      <c r="V115" s="52">
        <v>0</v>
      </c>
      <c r="W115" s="56" t="s">
        <v>1215</v>
      </c>
      <c r="Z115" s="55">
        <v>46262.881921296299</v>
      </c>
      <c r="AA115" s="52">
        <v>1</v>
      </c>
      <c r="AB115" s="52" t="s">
        <v>1523</v>
      </c>
      <c r="AC115" s="52">
        <v>316.30434782608694</v>
      </c>
      <c r="AD115" s="52" t="s">
        <v>247</v>
      </c>
      <c r="AE115" s="56" t="s">
        <v>1524</v>
      </c>
      <c r="AX115" s="55">
        <v>46262.881921296299</v>
      </c>
      <c r="AY115" s="52">
        <v>5</v>
      </c>
      <c r="AZ115" s="52" t="s">
        <v>433</v>
      </c>
      <c r="BA115" s="52" t="s">
        <v>1565</v>
      </c>
      <c r="BB115" s="52" t="s">
        <v>1331</v>
      </c>
      <c r="BC115" s="52">
        <v>1</v>
      </c>
      <c r="BD115" s="52">
        <v>-10</v>
      </c>
      <c r="BE115" s="52">
        <v>-20300</v>
      </c>
    </row>
    <row r="116" spans="1:57" x14ac:dyDescent="0.25">
      <c r="A116" s="55">
        <v>46262.881921296299</v>
      </c>
      <c r="B116" s="52">
        <v>1</v>
      </c>
      <c r="C116" s="52" t="s">
        <v>1296</v>
      </c>
      <c r="D116" s="52">
        <v>4.0418547002238722E-4</v>
      </c>
      <c r="E116" s="52">
        <v>0</v>
      </c>
      <c r="F116" s="56" t="s">
        <v>1371</v>
      </c>
      <c r="I116" s="55">
        <v>46262.881921296299</v>
      </c>
      <c r="J116" s="52" t="s">
        <v>1296</v>
      </c>
      <c r="K116" s="52" t="s">
        <v>148</v>
      </c>
      <c r="L116" s="52">
        <v>75</v>
      </c>
      <c r="M116" s="52">
        <v>475</v>
      </c>
      <c r="N116" s="52">
        <v>2500</v>
      </c>
      <c r="O116" s="52" t="s">
        <v>1214</v>
      </c>
      <c r="P116" s="52">
        <v>50</v>
      </c>
      <c r="Q116" s="52">
        <v>50</v>
      </c>
      <c r="R116" s="52"/>
      <c r="S116" s="52">
        <v>0</v>
      </c>
      <c r="T116" s="52">
        <v>0</v>
      </c>
      <c r="U116" s="52">
        <v>0</v>
      </c>
      <c r="V116" s="52">
        <v>0</v>
      </c>
      <c r="W116" s="56" t="s">
        <v>1215</v>
      </c>
      <c r="Z116" s="55">
        <v>46262.881921296299</v>
      </c>
      <c r="AA116" s="52">
        <v>1</v>
      </c>
      <c r="AB116" s="52" t="s">
        <v>2</v>
      </c>
      <c r="AC116" s="52">
        <v>-100</v>
      </c>
      <c r="AD116" s="52" t="s">
        <v>251</v>
      </c>
      <c r="AE116" s="56" t="s">
        <v>1525</v>
      </c>
      <c r="AX116" s="55">
        <v>46262.881921296299</v>
      </c>
      <c r="AY116" s="52">
        <v>5</v>
      </c>
      <c r="AZ116" s="52" t="s">
        <v>433</v>
      </c>
      <c r="BA116" s="52" t="s">
        <v>1565</v>
      </c>
      <c r="BB116" s="52" t="s">
        <v>1331</v>
      </c>
      <c r="BC116" s="52">
        <v>2</v>
      </c>
      <c r="BD116" s="52">
        <v>-2.5000000000000001E-2</v>
      </c>
      <c r="BE116" s="52">
        <v>-350</v>
      </c>
    </row>
    <row r="117" spans="1:57" x14ac:dyDescent="0.25">
      <c r="A117" s="55">
        <v>46262.881921296299</v>
      </c>
      <c r="B117" s="52">
        <v>1</v>
      </c>
      <c r="C117" s="52" t="s">
        <v>1297</v>
      </c>
      <c r="D117" s="52">
        <v>4.6255882051821881E-4</v>
      </c>
      <c r="E117" s="52">
        <v>0</v>
      </c>
      <c r="F117" s="56" t="s">
        <v>1371</v>
      </c>
      <c r="I117" s="55">
        <v>46262.881921296299</v>
      </c>
      <c r="J117" s="52" t="s">
        <v>1297</v>
      </c>
      <c r="K117" s="52" t="s">
        <v>148</v>
      </c>
      <c r="L117" s="52">
        <v>125</v>
      </c>
      <c r="M117" s="52">
        <v>475</v>
      </c>
      <c r="N117" s="52">
        <v>2500</v>
      </c>
      <c r="O117" s="52" t="s">
        <v>1214</v>
      </c>
      <c r="P117" s="52">
        <v>50</v>
      </c>
      <c r="Q117" s="52">
        <v>50</v>
      </c>
      <c r="R117" s="52"/>
      <c r="S117" s="52">
        <v>0</v>
      </c>
      <c r="T117" s="52">
        <v>0</v>
      </c>
      <c r="U117" s="52">
        <v>0</v>
      </c>
      <c r="V117" s="52">
        <v>0</v>
      </c>
      <c r="W117" s="56" t="s">
        <v>1215</v>
      </c>
      <c r="Z117" s="55">
        <v>46262.881921296299</v>
      </c>
      <c r="AA117" s="52">
        <v>1</v>
      </c>
      <c r="AB117" s="52" t="s">
        <v>1526</v>
      </c>
      <c r="AC117" s="52">
        <v>50</v>
      </c>
      <c r="AD117" s="52" t="s">
        <v>253</v>
      </c>
      <c r="AE117" s="56" t="s">
        <v>1527</v>
      </c>
      <c r="AX117" s="55">
        <v>46262.881921296299</v>
      </c>
      <c r="AY117" s="52">
        <v>5</v>
      </c>
      <c r="AZ117" s="52" t="s">
        <v>433</v>
      </c>
      <c r="BA117" s="52" t="s">
        <v>1565</v>
      </c>
      <c r="BB117" s="52" t="s">
        <v>1331</v>
      </c>
      <c r="BC117" s="52">
        <v>3</v>
      </c>
      <c r="BD117" s="52">
        <v>-1.75E-3</v>
      </c>
      <c r="BE117" s="52">
        <v>-350</v>
      </c>
    </row>
    <row r="118" spans="1:57" x14ac:dyDescent="0.25">
      <c r="A118" s="55">
        <v>46262.881921296299</v>
      </c>
      <c r="B118" s="52">
        <v>1</v>
      </c>
      <c r="C118" s="52" t="s">
        <v>1298</v>
      </c>
      <c r="D118" s="52">
        <v>5.2093217101405046E-4</v>
      </c>
      <c r="E118" s="52">
        <v>0</v>
      </c>
      <c r="F118" s="56" t="s">
        <v>1371</v>
      </c>
      <c r="I118" s="55">
        <v>46262.881921296299</v>
      </c>
      <c r="J118" s="52" t="s">
        <v>1298</v>
      </c>
      <c r="K118" s="52" t="s">
        <v>148</v>
      </c>
      <c r="L118" s="52">
        <v>175</v>
      </c>
      <c r="M118" s="52">
        <v>475</v>
      </c>
      <c r="N118" s="52">
        <v>2500</v>
      </c>
      <c r="O118" s="52" t="s">
        <v>1214</v>
      </c>
      <c r="P118" s="52">
        <v>50</v>
      </c>
      <c r="Q118" s="52">
        <v>50</v>
      </c>
      <c r="R118" s="52"/>
      <c r="S118" s="52">
        <v>0</v>
      </c>
      <c r="T118" s="52">
        <v>0</v>
      </c>
      <c r="U118" s="52">
        <v>0</v>
      </c>
      <c r="V118" s="52">
        <v>0</v>
      </c>
      <c r="W118" s="56" t="s">
        <v>1215</v>
      </c>
      <c r="Z118" s="55">
        <v>46262.881921296299</v>
      </c>
      <c r="AA118" s="52">
        <v>1</v>
      </c>
      <c r="AB118" s="52" t="s">
        <v>1528</v>
      </c>
      <c r="AC118" s="52">
        <v>0</v>
      </c>
      <c r="AD118" s="52" t="s">
        <v>253</v>
      </c>
      <c r="AE118" s="56" t="s">
        <v>1529</v>
      </c>
      <c r="AX118" s="55">
        <v>46262.881921296299</v>
      </c>
      <c r="AY118" s="52">
        <v>5</v>
      </c>
      <c r="AZ118" s="52" t="s">
        <v>433</v>
      </c>
      <c r="BA118" s="52" t="s">
        <v>1565</v>
      </c>
      <c r="BB118" s="52" t="s">
        <v>1331</v>
      </c>
      <c r="BC118" s="52">
        <v>4</v>
      </c>
      <c r="BD118" s="52">
        <v>0</v>
      </c>
      <c r="BE118" s="52">
        <v>0</v>
      </c>
    </row>
    <row r="119" spans="1:57" x14ac:dyDescent="0.25">
      <c r="A119" s="55">
        <v>46262.881921296299</v>
      </c>
      <c r="B119" s="52">
        <v>1</v>
      </c>
      <c r="C119" s="52" t="s">
        <v>1299</v>
      </c>
      <c r="D119" s="52">
        <v>5.7930552150988206E-4</v>
      </c>
      <c r="E119" s="52">
        <v>0</v>
      </c>
      <c r="F119" s="56" t="s">
        <v>1371</v>
      </c>
      <c r="I119" s="55">
        <v>46262.881921296299</v>
      </c>
      <c r="J119" s="52" t="s">
        <v>1299</v>
      </c>
      <c r="K119" s="52" t="s">
        <v>148</v>
      </c>
      <c r="L119" s="52">
        <v>225</v>
      </c>
      <c r="M119" s="52">
        <v>475</v>
      </c>
      <c r="N119" s="52">
        <v>2500</v>
      </c>
      <c r="O119" s="52" t="s">
        <v>1214</v>
      </c>
      <c r="P119" s="52">
        <v>50</v>
      </c>
      <c r="Q119" s="52">
        <v>50</v>
      </c>
      <c r="R119" s="52"/>
      <c r="S119" s="52">
        <v>0</v>
      </c>
      <c r="T119" s="52">
        <v>0</v>
      </c>
      <c r="U119" s="52">
        <v>0</v>
      </c>
      <c r="V119" s="52">
        <v>0</v>
      </c>
      <c r="W119" s="56" t="s">
        <v>1215</v>
      </c>
      <c r="Z119" s="55">
        <v>46262.881921296299</v>
      </c>
      <c r="AA119" s="52">
        <v>1</v>
      </c>
      <c r="AB119" s="52" t="s">
        <v>1530</v>
      </c>
      <c r="AC119" s="52">
        <v>81.630434782608688</v>
      </c>
      <c r="AD119" s="52" t="s">
        <v>253</v>
      </c>
      <c r="AE119" s="56" t="s">
        <v>1531</v>
      </c>
      <c r="AX119" s="55">
        <v>46262.881921296299</v>
      </c>
      <c r="AY119" s="52">
        <v>5</v>
      </c>
      <c r="AZ119" s="52" t="s">
        <v>433</v>
      </c>
      <c r="BA119" s="52" t="s">
        <v>1565</v>
      </c>
      <c r="BB119" s="52" t="s">
        <v>1331</v>
      </c>
      <c r="BC119" s="52">
        <v>5</v>
      </c>
      <c r="BD119" s="52">
        <v>1.75E-3</v>
      </c>
      <c r="BE119" s="52">
        <v>350</v>
      </c>
    </row>
    <row r="120" spans="1:57" x14ac:dyDescent="0.25">
      <c r="A120" s="55">
        <v>46262.881921296299</v>
      </c>
      <c r="B120" s="52">
        <v>1</v>
      </c>
      <c r="C120" s="52" t="s">
        <v>1300</v>
      </c>
      <c r="D120" s="52">
        <v>4.4790324149859124E-4</v>
      </c>
      <c r="E120" s="52">
        <v>0</v>
      </c>
      <c r="F120" s="56" t="s">
        <v>1371</v>
      </c>
      <c r="I120" s="55">
        <v>46262.881921296299</v>
      </c>
      <c r="J120" s="52" t="s">
        <v>1300</v>
      </c>
      <c r="K120" s="52" t="s">
        <v>148</v>
      </c>
      <c r="L120" s="52">
        <v>25</v>
      </c>
      <c r="M120" s="52">
        <v>525</v>
      </c>
      <c r="N120" s="52">
        <v>2500</v>
      </c>
      <c r="O120" s="52" t="s">
        <v>1214</v>
      </c>
      <c r="P120" s="52">
        <v>50</v>
      </c>
      <c r="Q120" s="52">
        <v>50</v>
      </c>
      <c r="R120" s="52"/>
      <c r="S120" s="52">
        <v>0</v>
      </c>
      <c r="T120" s="52">
        <v>0</v>
      </c>
      <c r="U120" s="52">
        <v>0</v>
      </c>
      <c r="V120" s="52">
        <v>0</v>
      </c>
      <c r="W120" s="56" t="s">
        <v>1215</v>
      </c>
      <c r="Z120" s="55">
        <v>46262.881921296299</v>
      </c>
      <c r="AA120" s="52">
        <v>1</v>
      </c>
      <c r="AB120" s="52" t="s">
        <v>1532</v>
      </c>
      <c r="AC120" s="52">
        <v>21.630434782608695</v>
      </c>
      <c r="AD120" s="52" t="s">
        <v>253</v>
      </c>
      <c r="AE120" s="56" t="s">
        <v>1533</v>
      </c>
      <c r="AX120" s="55">
        <v>46262.881921296299</v>
      </c>
      <c r="AY120" s="52">
        <v>5</v>
      </c>
      <c r="AZ120" s="52" t="s">
        <v>433</v>
      </c>
      <c r="BA120" s="52" t="s">
        <v>1565</v>
      </c>
      <c r="BB120" s="52" t="s">
        <v>1331</v>
      </c>
      <c r="BC120" s="52">
        <v>6</v>
      </c>
      <c r="BD120" s="52">
        <v>2.5000000000000001E-2</v>
      </c>
      <c r="BE120" s="52">
        <v>350</v>
      </c>
    </row>
    <row r="121" spans="1:57" x14ac:dyDescent="0.25">
      <c r="A121" s="55">
        <v>46262.881921296299</v>
      </c>
      <c r="B121" s="52">
        <v>1</v>
      </c>
      <c r="C121" s="52" t="s">
        <v>1301</v>
      </c>
      <c r="D121" s="52">
        <v>5.0627659199442283E-4</v>
      </c>
      <c r="E121" s="52">
        <v>0</v>
      </c>
      <c r="F121" s="56" t="s">
        <v>1371</v>
      </c>
      <c r="I121" s="55">
        <v>46262.881921296299</v>
      </c>
      <c r="J121" s="52" t="s">
        <v>1301</v>
      </c>
      <c r="K121" s="52" t="s">
        <v>148</v>
      </c>
      <c r="L121" s="52">
        <v>75</v>
      </c>
      <c r="M121" s="52">
        <v>525</v>
      </c>
      <c r="N121" s="52">
        <v>2500</v>
      </c>
      <c r="O121" s="52" t="s">
        <v>1214</v>
      </c>
      <c r="P121" s="52">
        <v>50</v>
      </c>
      <c r="Q121" s="52">
        <v>50</v>
      </c>
      <c r="R121" s="52"/>
      <c r="S121" s="52">
        <v>0</v>
      </c>
      <c r="T121" s="52">
        <v>0</v>
      </c>
      <c r="U121" s="52">
        <v>0</v>
      </c>
      <c r="V121" s="52">
        <v>0</v>
      </c>
      <c r="W121" s="56" t="s">
        <v>1215</v>
      </c>
      <c r="Z121" s="55">
        <v>46262.881921296299</v>
      </c>
      <c r="AA121" s="52">
        <v>1</v>
      </c>
      <c r="AB121" s="52" t="s">
        <v>1534</v>
      </c>
      <c r="AC121" s="52" t="s">
        <v>580</v>
      </c>
      <c r="AD121" s="52" t="s">
        <v>35</v>
      </c>
      <c r="AE121" s="56" t="s">
        <v>1535</v>
      </c>
      <c r="AX121" s="55">
        <v>46262.881921296299</v>
      </c>
      <c r="AY121" s="52">
        <v>5</v>
      </c>
      <c r="AZ121" s="52" t="s">
        <v>433</v>
      </c>
      <c r="BA121" s="52" t="s">
        <v>1565</v>
      </c>
      <c r="BB121" s="52" t="s">
        <v>1331</v>
      </c>
      <c r="BC121" s="52">
        <v>7</v>
      </c>
      <c r="BD121" s="52">
        <v>10</v>
      </c>
      <c r="BE121" s="52">
        <v>20300</v>
      </c>
    </row>
    <row r="122" spans="1:57" x14ac:dyDescent="0.25">
      <c r="A122" s="55">
        <v>46262.881921296299</v>
      </c>
      <c r="B122" s="52">
        <v>1</v>
      </c>
      <c r="C122" s="52" t="s">
        <v>1302</v>
      </c>
      <c r="D122" s="52">
        <v>5.6464994249025443E-4</v>
      </c>
      <c r="E122" s="52">
        <v>0</v>
      </c>
      <c r="F122" s="56" t="s">
        <v>1371</v>
      </c>
      <c r="I122" s="55">
        <v>46262.881921296299</v>
      </c>
      <c r="J122" s="52" t="s">
        <v>1302</v>
      </c>
      <c r="K122" s="52" t="s">
        <v>148</v>
      </c>
      <c r="L122" s="52">
        <v>125</v>
      </c>
      <c r="M122" s="52">
        <v>525</v>
      </c>
      <c r="N122" s="52">
        <v>2500</v>
      </c>
      <c r="O122" s="52" t="s">
        <v>1214</v>
      </c>
      <c r="P122" s="52">
        <v>50</v>
      </c>
      <c r="Q122" s="52">
        <v>50</v>
      </c>
      <c r="R122" s="52"/>
      <c r="S122" s="52">
        <v>0</v>
      </c>
      <c r="T122" s="52">
        <v>0</v>
      </c>
      <c r="U122" s="52">
        <v>0</v>
      </c>
      <c r="V122" s="52">
        <v>0</v>
      </c>
      <c r="W122" s="56" t="s">
        <v>1215</v>
      </c>
      <c r="Z122" s="55">
        <v>46262.881921296299</v>
      </c>
      <c r="AA122" s="52">
        <v>1</v>
      </c>
      <c r="AB122" s="52" t="s">
        <v>1536</v>
      </c>
      <c r="AC122" s="52" t="s">
        <v>580</v>
      </c>
      <c r="AD122" s="52" t="s">
        <v>35</v>
      </c>
      <c r="AE122" s="56" t="s">
        <v>1537</v>
      </c>
      <c r="AX122" s="55">
        <v>46262.881921296299</v>
      </c>
      <c r="AY122" s="52">
        <v>5</v>
      </c>
      <c r="AZ122" s="52" t="s">
        <v>1566</v>
      </c>
      <c r="BA122" s="52" t="s">
        <v>311</v>
      </c>
      <c r="BB122" s="52" t="s">
        <v>148</v>
      </c>
      <c r="BC122" s="52">
        <v>1</v>
      </c>
      <c r="BD122" s="52">
        <v>-3.5000000000000001E-3</v>
      </c>
      <c r="BE122" s="52">
        <v>-15.5</v>
      </c>
    </row>
    <row r="123" spans="1:57" x14ac:dyDescent="0.25">
      <c r="A123" s="55">
        <v>46262.881921296299</v>
      </c>
      <c r="B123" s="52">
        <v>1</v>
      </c>
      <c r="C123" s="52" t="s">
        <v>1303</v>
      </c>
      <c r="D123" s="52">
        <v>6.2302329298608602E-4</v>
      </c>
      <c r="E123" s="52">
        <v>0</v>
      </c>
      <c r="F123" s="56" t="s">
        <v>1371</v>
      </c>
      <c r="I123" s="55">
        <v>46262.881921296299</v>
      </c>
      <c r="J123" s="52" t="s">
        <v>1303</v>
      </c>
      <c r="K123" s="52" t="s">
        <v>148</v>
      </c>
      <c r="L123" s="52">
        <v>175</v>
      </c>
      <c r="M123" s="52">
        <v>525</v>
      </c>
      <c r="N123" s="52">
        <v>2500</v>
      </c>
      <c r="O123" s="52" t="s">
        <v>1214</v>
      </c>
      <c r="P123" s="52">
        <v>50</v>
      </c>
      <c r="Q123" s="52">
        <v>50</v>
      </c>
      <c r="R123" s="52"/>
      <c r="S123" s="52">
        <v>0</v>
      </c>
      <c r="T123" s="52">
        <v>0</v>
      </c>
      <c r="U123" s="52">
        <v>0</v>
      </c>
      <c r="V123" s="52">
        <v>0</v>
      </c>
      <c r="W123" s="56" t="s">
        <v>1215</v>
      </c>
      <c r="Z123" s="55">
        <v>46262.881921296299</v>
      </c>
      <c r="AA123" s="52">
        <v>1</v>
      </c>
      <c r="AB123" s="52" t="s">
        <v>1538</v>
      </c>
      <c r="AC123" s="52" t="s">
        <v>580</v>
      </c>
      <c r="AD123" s="52" t="s">
        <v>35</v>
      </c>
      <c r="AE123" s="56" t="s">
        <v>1539</v>
      </c>
      <c r="AX123" s="55">
        <v>46262.881921296299</v>
      </c>
      <c r="AY123" s="52">
        <v>5</v>
      </c>
      <c r="AZ123" s="52" t="s">
        <v>1566</v>
      </c>
      <c r="BA123" s="52" t="s">
        <v>311</v>
      </c>
      <c r="BB123" s="52" t="s">
        <v>148</v>
      </c>
      <c r="BC123" s="52">
        <v>2</v>
      </c>
      <c r="BD123" s="52">
        <v>-1.5E-3</v>
      </c>
      <c r="BE123" s="52">
        <v>-15.5</v>
      </c>
    </row>
    <row r="124" spans="1:57" x14ac:dyDescent="0.25">
      <c r="A124" s="55">
        <v>46262.881921296299</v>
      </c>
      <c r="B124" s="52">
        <v>1</v>
      </c>
      <c r="C124" s="52" t="s">
        <v>1304</v>
      </c>
      <c r="D124" s="52">
        <v>6.8139664348191762E-4</v>
      </c>
      <c r="E124" s="52">
        <v>0</v>
      </c>
      <c r="F124" s="56" t="s">
        <v>1371</v>
      </c>
      <c r="I124" s="55">
        <v>46262.881921296299</v>
      </c>
      <c r="J124" s="52" t="s">
        <v>1304</v>
      </c>
      <c r="K124" s="52" t="s">
        <v>148</v>
      </c>
      <c r="L124" s="52">
        <v>225</v>
      </c>
      <c r="M124" s="52">
        <v>525</v>
      </c>
      <c r="N124" s="52">
        <v>2500</v>
      </c>
      <c r="O124" s="52" t="s">
        <v>1214</v>
      </c>
      <c r="P124" s="52">
        <v>50</v>
      </c>
      <c r="Q124" s="52">
        <v>50</v>
      </c>
      <c r="R124" s="52"/>
      <c r="S124" s="52">
        <v>0</v>
      </c>
      <c r="T124" s="52">
        <v>0</v>
      </c>
      <c r="U124" s="52">
        <v>0</v>
      </c>
      <c r="V124" s="52">
        <v>0</v>
      </c>
      <c r="W124" s="56" t="s">
        <v>1215</v>
      </c>
      <c r="Z124" s="55">
        <v>46262.881921296299</v>
      </c>
      <c r="AA124" s="52">
        <v>1</v>
      </c>
      <c r="AB124" s="52" t="s">
        <v>6</v>
      </c>
      <c r="AC124" s="52" t="s">
        <v>10</v>
      </c>
      <c r="AD124" s="52" t="s">
        <v>35</v>
      </c>
      <c r="AE124" s="56" t="s">
        <v>1540</v>
      </c>
      <c r="AX124" s="55">
        <v>46262.881921296299</v>
      </c>
      <c r="AY124" s="52">
        <v>5</v>
      </c>
      <c r="AZ124" s="52" t="s">
        <v>1566</v>
      </c>
      <c r="BA124" s="52" t="s">
        <v>311</v>
      </c>
      <c r="BB124" s="52" t="s">
        <v>148</v>
      </c>
      <c r="BC124" s="52">
        <v>3</v>
      </c>
      <c r="BD124" s="52">
        <v>0</v>
      </c>
      <c r="BE124" s="52">
        <v>0</v>
      </c>
    </row>
    <row r="125" spans="1:57" x14ac:dyDescent="0.25">
      <c r="A125" s="55">
        <v>46262.881921296299</v>
      </c>
      <c r="B125" s="52">
        <v>1</v>
      </c>
      <c r="C125" s="52" t="s">
        <v>1305</v>
      </c>
      <c r="D125" s="52">
        <v>5.499943634706268E-4</v>
      </c>
      <c r="E125" s="52">
        <v>0</v>
      </c>
      <c r="F125" s="56" t="s">
        <v>1371</v>
      </c>
      <c r="I125" s="55">
        <v>46262.881921296299</v>
      </c>
      <c r="J125" s="52" t="s">
        <v>1305</v>
      </c>
      <c r="K125" s="52" t="s">
        <v>148</v>
      </c>
      <c r="L125" s="52">
        <v>25</v>
      </c>
      <c r="M125" s="52">
        <v>575</v>
      </c>
      <c r="N125" s="52">
        <v>2500</v>
      </c>
      <c r="O125" s="52" t="s">
        <v>1214</v>
      </c>
      <c r="P125" s="52">
        <v>50</v>
      </c>
      <c r="Q125" s="52">
        <v>50</v>
      </c>
      <c r="R125" s="52"/>
      <c r="S125" s="52">
        <v>0</v>
      </c>
      <c r="T125" s="52">
        <v>0</v>
      </c>
      <c r="U125" s="52">
        <v>0</v>
      </c>
      <c r="V125" s="52">
        <v>0</v>
      </c>
      <c r="W125" s="56" t="s">
        <v>1215</v>
      </c>
      <c r="Z125" s="55">
        <v>46262.881921296299</v>
      </c>
      <c r="AA125" s="52">
        <v>1</v>
      </c>
      <c r="AB125" s="52" t="s">
        <v>1541</v>
      </c>
      <c r="AC125" s="52" t="s">
        <v>436</v>
      </c>
      <c r="AD125" s="52" t="s">
        <v>35</v>
      </c>
      <c r="AE125" s="56" t="s">
        <v>1542</v>
      </c>
      <c r="AX125" s="55">
        <v>46262.881921296299</v>
      </c>
      <c r="AY125" s="52">
        <v>5</v>
      </c>
      <c r="AZ125" s="52" t="s">
        <v>1566</v>
      </c>
      <c r="BA125" s="52" t="s">
        <v>311</v>
      </c>
      <c r="BB125" s="52" t="s">
        <v>1331</v>
      </c>
      <c r="BC125" s="52">
        <v>1</v>
      </c>
      <c r="BD125" s="52">
        <v>-2.5000000000000001E-2</v>
      </c>
      <c r="BE125" s="52">
        <v>-350</v>
      </c>
    </row>
    <row r="126" spans="1:57" x14ac:dyDescent="0.25">
      <c r="A126" s="55">
        <v>46262.881921296299</v>
      </c>
      <c r="B126" s="52">
        <v>1</v>
      </c>
      <c r="C126" s="52" t="s">
        <v>1306</v>
      </c>
      <c r="D126" s="52">
        <v>6.083677139664585E-4</v>
      </c>
      <c r="E126" s="52">
        <v>0</v>
      </c>
      <c r="F126" s="56" t="s">
        <v>1371</v>
      </c>
      <c r="I126" s="55">
        <v>46262.881921296299</v>
      </c>
      <c r="J126" s="52" t="s">
        <v>1306</v>
      </c>
      <c r="K126" s="52" t="s">
        <v>148</v>
      </c>
      <c r="L126" s="52">
        <v>75</v>
      </c>
      <c r="M126" s="52">
        <v>575</v>
      </c>
      <c r="N126" s="52">
        <v>2500</v>
      </c>
      <c r="O126" s="52" t="s">
        <v>1214</v>
      </c>
      <c r="P126" s="52">
        <v>50</v>
      </c>
      <c r="Q126" s="52">
        <v>50</v>
      </c>
      <c r="R126" s="52"/>
      <c r="S126" s="52">
        <v>0</v>
      </c>
      <c r="T126" s="52">
        <v>0</v>
      </c>
      <c r="U126" s="52">
        <v>0</v>
      </c>
      <c r="V126" s="52">
        <v>0</v>
      </c>
      <c r="W126" s="56" t="s">
        <v>1215</v>
      </c>
      <c r="Z126" s="55">
        <v>46262.881921296299</v>
      </c>
      <c r="AA126" s="52">
        <v>1</v>
      </c>
      <c r="AB126" s="52" t="s">
        <v>1543</v>
      </c>
      <c r="AC126" s="52">
        <v>2.9034539056820607</v>
      </c>
      <c r="AD126" s="52" t="s">
        <v>35</v>
      </c>
      <c r="AE126" s="56" t="s">
        <v>1544</v>
      </c>
      <c r="AX126" s="55">
        <v>46262.881921296299</v>
      </c>
      <c r="AY126" s="52">
        <v>5</v>
      </c>
      <c r="AZ126" s="52" t="s">
        <v>1566</v>
      </c>
      <c r="BA126" s="52" t="s">
        <v>311</v>
      </c>
      <c r="BB126" s="52" t="s">
        <v>1331</v>
      </c>
      <c r="BC126" s="52">
        <v>2</v>
      </c>
      <c r="BD126" s="52">
        <v>-1.75E-3</v>
      </c>
      <c r="BE126" s="52">
        <v>-350</v>
      </c>
    </row>
    <row r="127" spans="1:57" x14ac:dyDescent="0.25">
      <c r="A127" s="55">
        <v>46262.881921296299</v>
      </c>
      <c r="B127" s="52">
        <v>1</v>
      </c>
      <c r="C127" s="52" t="s">
        <v>1307</v>
      </c>
      <c r="D127" s="52">
        <v>6.667410644622901E-4</v>
      </c>
      <c r="E127" s="52">
        <v>0</v>
      </c>
      <c r="F127" s="56" t="s">
        <v>1371</v>
      </c>
      <c r="I127" s="55">
        <v>46262.881921296299</v>
      </c>
      <c r="J127" s="52" t="s">
        <v>1307</v>
      </c>
      <c r="K127" s="52" t="s">
        <v>148</v>
      </c>
      <c r="L127" s="52">
        <v>125</v>
      </c>
      <c r="M127" s="52">
        <v>575</v>
      </c>
      <c r="N127" s="52">
        <v>2500</v>
      </c>
      <c r="O127" s="52" t="s">
        <v>1214</v>
      </c>
      <c r="P127" s="52">
        <v>50</v>
      </c>
      <c r="Q127" s="52">
        <v>50</v>
      </c>
      <c r="R127" s="52"/>
      <c r="S127" s="52">
        <v>0</v>
      </c>
      <c r="T127" s="52">
        <v>0</v>
      </c>
      <c r="U127" s="52">
        <v>0</v>
      </c>
      <c r="V127" s="52">
        <v>0</v>
      </c>
      <c r="W127" s="56" t="s">
        <v>1215</v>
      </c>
      <c r="Z127" s="55">
        <v>46262.881921296299</v>
      </c>
      <c r="AA127" s="52">
        <v>1</v>
      </c>
      <c r="AB127" s="52" t="s">
        <v>1545</v>
      </c>
      <c r="AC127" s="52"/>
      <c r="AD127" s="52" t="s">
        <v>251</v>
      </c>
      <c r="AE127" s="56" t="s">
        <v>1546</v>
      </c>
      <c r="AX127" s="55">
        <v>46262.881921296299</v>
      </c>
      <c r="AY127" s="52">
        <v>5</v>
      </c>
      <c r="AZ127" s="52" t="s">
        <v>1566</v>
      </c>
      <c r="BA127" s="52" t="s">
        <v>311</v>
      </c>
      <c r="BB127" s="52" t="s">
        <v>1331</v>
      </c>
      <c r="BC127" s="52">
        <v>3</v>
      </c>
      <c r="BD127" s="52">
        <v>0</v>
      </c>
      <c r="BE127" s="52">
        <v>0</v>
      </c>
    </row>
    <row r="128" spans="1:57" x14ac:dyDescent="0.25">
      <c r="A128" s="55">
        <v>46262.881921296299</v>
      </c>
      <c r="B128" s="52">
        <v>1</v>
      </c>
      <c r="C128" s="52" t="s">
        <v>1308</v>
      </c>
      <c r="D128" s="52">
        <v>7.2511441495812169E-4</v>
      </c>
      <c r="E128" s="52">
        <v>0</v>
      </c>
      <c r="F128" s="56" t="s">
        <v>1371</v>
      </c>
      <c r="I128" s="55">
        <v>46262.881921296299</v>
      </c>
      <c r="J128" s="52" t="s">
        <v>1308</v>
      </c>
      <c r="K128" s="52" t="s">
        <v>148</v>
      </c>
      <c r="L128" s="52">
        <v>175</v>
      </c>
      <c r="M128" s="52">
        <v>575</v>
      </c>
      <c r="N128" s="52">
        <v>2500</v>
      </c>
      <c r="O128" s="52" t="s">
        <v>1214</v>
      </c>
      <c r="P128" s="52">
        <v>50</v>
      </c>
      <c r="Q128" s="52">
        <v>50</v>
      </c>
      <c r="R128" s="52"/>
      <c r="S128" s="52">
        <v>0</v>
      </c>
      <c r="T128" s="52">
        <v>0</v>
      </c>
      <c r="U128" s="52">
        <v>0</v>
      </c>
      <c r="V128" s="52">
        <v>0</v>
      </c>
      <c r="W128" s="56" t="s">
        <v>1215</v>
      </c>
      <c r="Z128" s="55">
        <v>46262.881921296299</v>
      </c>
      <c r="AA128" s="52">
        <v>1</v>
      </c>
      <c r="AB128" s="52" t="s">
        <v>1547</v>
      </c>
      <c r="AC128" s="52">
        <v>145.17269528410304</v>
      </c>
      <c r="AD128" s="52" t="s">
        <v>253</v>
      </c>
      <c r="AE128" s="56" t="s">
        <v>1548</v>
      </c>
      <c r="AX128" s="55">
        <v>46262.881921296299</v>
      </c>
      <c r="AY128" s="52">
        <v>5</v>
      </c>
      <c r="AZ128" s="52" t="s">
        <v>1566</v>
      </c>
      <c r="BA128" s="52" t="s">
        <v>311</v>
      </c>
      <c r="BB128" s="52" t="s">
        <v>1331</v>
      </c>
      <c r="BC128" s="52">
        <v>4</v>
      </c>
      <c r="BD128" s="52">
        <v>1.75E-3</v>
      </c>
      <c r="BE128" s="52">
        <v>350</v>
      </c>
    </row>
    <row r="129" spans="1:57" x14ac:dyDescent="0.25">
      <c r="A129" s="55">
        <v>46262.881921296299</v>
      </c>
      <c r="B129" s="52">
        <v>1</v>
      </c>
      <c r="C129" s="52" t="s">
        <v>1309</v>
      </c>
      <c r="D129" s="52">
        <v>7.8348776545395329E-4</v>
      </c>
      <c r="E129" s="52">
        <v>0</v>
      </c>
      <c r="F129" s="56" t="s">
        <v>1371</v>
      </c>
      <c r="I129" s="55">
        <v>46262.881921296299</v>
      </c>
      <c r="J129" s="52" t="s">
        <v>1309</v>
      </c>
      <c r="K129" s="52" t="s">
        <v>148</v>
      </c>
      <c r="L129" s="52">
        <v>225</v>
      </c>
      <c r="M129" s="52">
        <v>575</v>
      </c>
      <c r="N129" s="52">
        <v>2500</v>
      </c>
      <c r="O129" s="52" t="s">
        <v>1214</v>
      </c>
      <c r="P129" s="52">
        <v>50</v>
      </c>
      <c r="Q129" s="52">
        <v>50</v>
      </c>
      <c r="R129" s="52"/>
      <c r="S129" s="52">
        <v>0</v>
      </c>
      <c r="T129" s="52">
        <v>0</v>
      </c>
      <c r="U129" s="52">
        <v>0</v>
      </c>
      <c r="V129" s="52">
        <v>0</v>
      </c>
      <c r="W129" s="56" t="s">
        <v>1215</v>
      </c>
      <c r="Z129" s="55">
        <v>46262.881921296299</v>
      </c>
      <c r="AA129" s="52">
        <v>1</v>
      </c>
      <c r="AB129" s="52" t="s">
        <v>1549</v>
      </c>
      <c r="AC129" s="52"/>
      <c r="AD129" s="52" t="s">
        <v>253</v>
      </c>
      <c r="AE129" s="56" t="s">
        <v>1550</v>
      </c>
      <c r="AX129" s="55">
        <v>46262.881921296299</v>
      </c>
      <c r="AY129" s="52">
        <v>5</v>
      </c>
      <c r="AZ129" s="52" t="s">
        <v>1566</v>
      </c>
      <c r="BA129" s="52" t="s">
        <v>311</v>
      </c>
      <c r="BB129" s="52" t="s">
        <v>1331</v>
      </c>
      <c r="BC129" s="52">
        <v>5</v>
      </c>
      <c r="BD129" s="52">
        <v>2.5000000000000001E-2</v>
      </c>
      <c r="BE129" s="52">
        <v>350</v>
      </c>
    </row>
    <row r="130" spans="1:57" x14ac:dyDescent="0.25">
      <c r="A130" s="55">
        <v>46262.881921296299</v>
      </c>
      <c r="B130" s="52">
        <v>1</v>
      </c>
      <c r="C130" s="52" t="s">
        <v>1310</v>
      </c>
      <c r="D130" s="52">
        <v>6.5208548544266247E-4</v>
      </c>
      <c r="E130" s="52">
        <v>0</v>
      </c>
      <c r="F130" s="56" t="s">
        <v>1371</v>
      </c>
      <c r="I130" s="55">
        <v>46262.881921296299</v>
      </c>
      <c r="J130" s="52" t="s">
        <v>1310</v>
      </c>
      <c r="K130" s="52" t="s">
        <v>148</v>
      </c>
      <c r="L130" s="52">
        <v>25</v>
      </c>
      <c r="M130" s="52">
        <v>625</v>
      </c>
      <c r="N130" s="52">
        <v>2500</v>
      </c>
      <c r="O130" s="52" t="s">
        <v>1214</v>
      </c>
      <c r="P130" s="52">
        <v>50</v>
      </c>
      <c r="Q130" s="52">
        <v>50</v>
      </c>
      <c r="R130" s="52"/>
      <c r="S130" s="52">
        <v>0</v>
      </c>
      <c r="T130" s="52">
        <v>0</v>
      </c>
      <c r="U130" s="52">
        <v>0</v>
      </c>
      <c r="V130" s="52">
        <v>0</v>
      </c>
      <c r="W130" s="56" t="s">
        <v>1215</v>
      </c>
      <c r="Z130" s="55">
        <v>46262.881921296299</v>
      </c>
      <c r="AA130" s="52">
        <v>1</v>
      </c>
      <c r="AB130" s="52" t="s">
        <v>1551</v>
      </c>
      <c r="AC130" s="52" t="s">
        <v>588</v>
      </c>
      <c r="AD130" s="52" t="s">
        <v>35</v>
      </c>
      <c r="AE130" s="56" t="s">
        <v>1552</v>
      </c>
    </row>
    <row r="131" spans="1:57" x14ac:dyDescent="0.25">
      <c r="A131" s="55">
        <v>46262.881921296299</v>
      </c>
      <c r="B131" s="52">
        <v>1</v>
      </c>
      <c r="C131" s="52" t="s">
        <v>1311</v>
      </c>
      <c r="D131" s="52">
        <v>7.1045883593849406E-4</v>
      </c>
      <c r="E131" s="52">
        <v>0</v>
      </c>
      <c r="F131" s="56" t="s">
        <v>1371</v>
      </c>
      <c r="I131" s="55">
        <v>46262.881921296299</v>
      </c>
      <c r="J131" s="52" t="s">
        <v>1311</v>
      </c>
      <c r="K131" s="52" t="s">
        <v>148</v>
      </c>
      <c r="L131" s="52">
        <v>75</v>
      </c>
      <c r="M131" s="52">
        <v>625</v>
      </c>
      <c r="N131" s="52">
        <v>2500</v>
      </c>
      <c r="O131" s="52" t="s">
        <v>1214</v>
      </c>
      <c r="P131" s="52">
        <v>50</v>
      </c>
      <c r="Q131" s="52">
        <v>50</v>
      </c>
      <c r="R131" s="52"/>
      <c r="S131" s="52">
        <v>0</v>
      </c>
      <c r="T131" s="52">
        <v>0</v>
      </c>
      <c r="U131" s="52">
        <v>0</v>
      </c>
      <c r="V131" s="52">
        <v>0</v>
      </c>
      <c r="W131" s="56" t="s">
        <v>1215</v>
      </c>
      <c r="Z131" s="55">
        <v>46262.881921296299</v>
      </c>
      <c r="AA131" s="52">
        <v>1</v>
      </c>
      <c r="AB131" s="52" t="s">
        <v>1553</v>
      </c>
      <c r="AC131" s="52" t="b">
        <v>0</v>
      </c>
      <c r="AD131" s="52" t="s">
        <v>35</v>
      </c>
      <c r="AE131" s="56" t="s">
        <v>1554</v>
      </c>
    </row>
    <row r="132" spans="1:57" x14ac:dyDescent="0.25">
      <c r="A132" s="55">
        <v>46262.881921296299</v>
      </c>
      <c r="B132" s="52">
        <v>1</v>
      </c>
      <c r="C132" s="52" t="s">
        <v>1312</v>
      </c>
      <c r="D132" s="52">
        <v>7.6883218643432566E-4</v>
      </c>
      <c r="E132" s="52">
        <v>0</v>
      </c>
      <c r="F132" s="56" t="s">
        <v>1371</v>
      </c>
      <c r="I132" s="55">
        <v>46262.881921296299</v>
      </c>
      <c r="J132" s="52" t="s">
        <v>1312</v>
      </c>
      <c r="K132" s="52" t="s">
        <v>148</v>
      </c>
      <c r="L132" s="52">
        <v>125</v>
      </c>
      <c r="M132" s="52">
        <v>625</v>
      </c>
      <c r="N132" s="52">
        <v>2500</v>
      </c>
      <c r="O132" s="52" t="s">
        <v>1214</v>
      </c>
      <c r="P132" s="52">
        <v>50</v>
      </c>
      <c r="Q132" s="52">
        <v>50</v>
      </c>
      <c r="R132" s="52"/>
      <c r="S132" s="52">
        <v>0</v>
      </c>
      <c r="T132" s="52">
        <v>0</v>
      </c>
      <c r="U132" s="52">
        <v>0</v>
      </c>
      <c r="V132" s="52">
        <v>0</v>
      </c>
      <c r="W132" s="56" t="s">
        <v>1215</v>
      </c>
      <c r="Z132" s="55">
        <v>46262.881921296299</v>
      </c>
      <c r="AA132" s="52">
        <v>1</v>
      </c>
      <c r="AB132" s="52" t="s">
        <v>1555</v>
      </c>
      <c r="AC132" s="52" t="b">
        <v>1</v>
      </c>
      <c r="AD132" s="52" t="s">
        <v>35</v>
      </c>
      <c r="AE132" s="56" t="s">
        <v>1556</v>
      </c>
    </row>
    <row r="133" spans="1:57" x14ac:dyDescent="0.25">
      <c r="A133" s="55">
        <v>46262.881921296299</v>
      </c>
      <c r="B133" s="52">
        <v>1</v>
      </c>
      <c r="C133" s="52" t="s">
        <v>1313</v>
      </c>
      <c r="D133" s="52">
        <v>8.2720553693015726E-4</v>
      </c>
      <c r="E133" s="52">
        <v>0</v>
      </c>
      <c r="F133" s="56" t="s">
        <v>1371</v>
      </c>
      <c r="I133" s="55">
        <v>46262.881921296299</v>
      </c>
      <c r="J133" s="52" t="s">
        <v>1313</v>
      </c>
      <c r="K133" s="52" t="s">
        <v>148</v>
      </c>
      <c r="L133" s="52">
        <v>175</v>
      </c>
      <c r="M133" s="52">
        <v>625</v>
      </c>
      <c r="N133" s="52">
        <v>2500</v>
      </c>
      <c r="O133" s="52" t="s">
        <v>1214</v>
      </c>
      <c r="P133" s="52">
        <v>50</v>
      </c>
      <c r="Q133" s="52">
        <v>50</v>
      </c>
      <c r="R133" s="52"/>
      <c r="S133" s="52">
        <v>0</v>
      </c>
      <c r="T133" s="52">
        <v>0</v>
      </c>
      <c r="U133" s="52">
        <v>0</v>
      </c>
      <c r="V133" s="52">
        <v>0</v>
      </c>
      <c r="W133" s="56" t="s">
        <v>1215</v>
      </c>
      <c r="Z133" s="55">
        <v>46262.881921296299</v>
      </c>
      <c r="AA133" s="52">
        <v>2</v>
      </c>
      <c r="AB133" s="52" t="s">
        <v>1513</v>
      </c>
      <c r="AC133" s="52">
        <v>-9.5169254192362064E-4</v>
      </c>
      <c r="AD133" s="52" t="s">
        <v>35</v>
      </c>
      <c r="AE133" s="56" t="s">
        <v>1514</v>
      </c>
    </row>
    <row r="134" spans="1:57" x14ac:dyDescent="0.25">
      <c r="A134" s="55">
        <v>46262.881921296299</v>
      </c>
      <c r="B134" s="52">
        <v>1</v>
      </c>
      <c r="C134" s="52" t="s">
        <v>1314</v>
      </c>
      <c r="D134" s="52">
        <v>8.8557888742598885E-4</v>
      </c>
      <c r="E134" s="52">
        <v>0</v>
      </c>
      <c r="F134" s="56" t="s">
        <v>1371</v>
      </c>
      <c r="I134" s="55">
        <v>46262.881921296299</v>
      </c>
      <c r="J134" s="52" t="s">
        <v>1314</v>
      </c>
      <c r="K134" s="52" t="s">
        <v>148</v>
      </c>
      <c r="L134" s="52">
        <v>225</v>
      </c>
      <c r="M134" s="52">
        <v>625</v>
      </c>
      <c r="N134" s="52">
        <v>2500</v>
      </c>
      <c r="O134" s="52" t="s">
        <v>1214</v>
      </c>
      <c r="P134" s="52">
        <v>50</v>
      </c>
      <c r="Q134" s="52">
        <v>50</v>
      </c>
      <c r="R134" s="52"/>
      <c r="S134" s="52">
        <v>0</v>
      </c>
      <c r="T134" s="52">
        <v>0</v>
      </c>
      <c r="U134" s="52">
        <v>0</v>
      </c>
      <c r="V134" s="52">
        <v>0</v>
      </c>
      <c r="W134" s="56" t="s">
        <v>1215</v>
      </c>
      <c r="Z134" s="55">
        <v>46262.881921296299</v>
      </c>
      <c r="AA134" s="52">
        <v>2</v>
      </c>
      <c r="AB134" s="52" t="s">
        <v>1515</v>
      </c>
      <c r="AC134" s="52">
        <v>1.0982233780495667E-6</v>
      </c>
      <c r="AD134" s="52" t="s">
        <v>257</v>
      </c>
      <c r="AE134" s="56" t="s">
        <v>1516</v>
      </c>
    </row>
    <row r="135" spans="1:57" x14ac:dyDescent="0.25">
      <c r="A135" s="55">
        <v>46262.881921296299</v>
      </c>
      <c r="B135" s="52">
        <v>1</v>
      </c>
      <c r="C135" s="52" t="s">
        <v>1315</v>
      </c>
      <c r="D135" s="52">
        <v>7.5417660741469803E-4</v>
      </c>
      <c r="E135" s="52">
        <v>0</v>
      </c>
      <c r="F135" s="56" t="s">
        <v>1371</v>
      </c>
      <c r="I135" s="55">
        <v>46262.881921296299</v>
      </c>
      <c r="J135" s="52" t="s">
        <v>1315</v>
      </c>
      <c r="K135" s="52" t="s">
        <v>148</v>
      </c>
      <c r="L135" s="52">
        <v>25</v>
      </c>
      <c r="M135" s="52">
        <v>675</v>
      </c>
      <c r="N135" s="52">
        <v>2500</v>
      </c>
      <c r="O135" s="52" t="s">
        <v>1214</v>
      </c>
      <c r="P135" s="52">
        <v>50</v>
      </c>
      <c r="Q135" s="52">
        <v>50</v>
      </c>
      <c r="R135" s="52"/>
      <c r="S135" s="52">
        <v>0</v>
      </c>
      <c r="T135" s="52">
        <v>0</v>
      </c>
      <c r="U135" s="52">
        <v>0</v>
      </c>
      <c r="V135" s="52">
        <v>0</v>
      </c>
      <c r="W135" s="56" t="s">
        <v>1215</v>
      </c>
      <c r="Z135" s="55">
        <v>46262.881921296299</v>
      </c>
      <c r="AA135" s="52">
        <v>2</v>
      </c>
      <c r="AB135" s="52" t="s">
        <v>1517</v>
      </c>
      <c r="AC135" s="52">
        <v>4.1286130564703105E-6</v>
      </c>
      <c r="AD135" s="52" t="s">
        <v>257</v>
      </c>
      <c r="AE135" s="56" t="s">
        <v>1518</v>
      </c>
    </row>
    <row r="136" spans="1:57" x14ac:dyDescent="0.25">
      <c r="A136" s="55">
        <v>46262.881921296299</v>
      </c>
      <c r="B136" s="52">
        <v>1</v>
      </c>
      <c r="C136" s="52" t="s">
        <v>1316</v>
      </c>
      <c r="D136" s="52">
        <v>8.1254995791052974E-4</v>
      </c>
      <c r="E136" s="52">
        <v>0</v>
      </c>
      <c r="F136" s="56" t="s">
        <v>1371</v>
      </c>
      <c r="I136" s="55">
        <v>46262.881921296299</v>
      </c>
      <c r="J136" s="52" t="s">
        <v>1316</v>
      </c>
      <c r="K136" s="52" t="s">
        <v>148</v>
      </c>
      <c r="L136" s="52">
        <v>75</v>
      </c>
      <c r="M136" s="52">
        <v>675</v>
      </c>
      <c r="N136" s="52">
        <v>2500</v>
      </c>
      <c r="O136" s="52" t="s">
        <v>1214</v>
      </c>
      <c r="P136" s="52">
        <v>50</v>
      </c>
      <c r="Q136" s="52">
        <v>50</v>
      </c>
      <c r="R136" s="52"/>
      <c r="S136" s="52">
        <v>0</v>
      </c>
      <c r="T136" s="52">
        <v>0</v>
      </c>
      <c r="U136" s="52">
        <v>0</v>
      </c>
      <c r="V136" s="52">
        <v>0</v>
      </c>
      <c r="W136" s="56" t="s">
        <v>1215</v>
      </c>
      <c r="Z136" s="55">
        <v>46262.881921296299</v>
      </c>
      <c r="AA136" s="52">
        <v>2</v>
      </c>
      <c r="AB136" s="52" t="s">
        <v>1519</v>
      </c>
      <c r="AC136" s="52">
        <v>-100</v>
      </c>
      <c r="AD136" s="52" t="s">
        <v>251</v>
      </c>
      <c r="AE136" s="56" t="s">
        <v>1520</v>
      </c>
    </row>
    <row r="137" spans="1:57" x14ac:dyDescent="0.25">
      <c r="A137" s="55">
        <v>46262.881921296299</v>
      </c>
      <c r="B137" s="52">
        <v>1</v>
      </c>
      <c r="C137" s="52" t="s">
        <v>1317</v>
      </c>
      <c r="D137" s="52">
        <v>8.7092330840636133E-4</v>
      </c>
      <c r="E137" s="52">
        <v>0</v>
      </c>
      <c r="F137" s="56" t="s">
        <v>1371</v>
      </c>
      <c r="I137" s="55">
        <v>46262.881921296299</v>
      </c>
      <c r="J137" s="52" t="s">
        <v>1317</v>
      </c>
      <c r="K137" s="52" t="s">
        <v>148</v>
      </c>
      <c r="L137" s="52">
        <v>125</v>
      </c>
      <c r="M137" s="52">
        <v>675</v>
      </c>
      <c r="N137" s="52">
        <v>2500</v>
      </c>
      <c r="O137" s="52" t="s">
        <v>1214</v>
      </c>
      <c r="P137" s="52">
        <v>50</v>
      </c>
      <c r="Q137" s="52">
        <v>50</v>
      </c>
      <c r="R137" s="52"/>
      <c r="S137" s="52">
        <v>0</v>
      </c>
      <c r="T137" s="52">
        <v>0</v>
      </c>
      <c r="U137" s="52">
        <v>0</v>
      </c>
      <c r="V137" s="52">
        <v>0</v>
      </c>
      <c r="W137" s="56" t="s">
        <v>1215</v>
      </c>
      <c r="Z137" s="55">
        <v>46262.881921296299</v>
      </c>
      <c r="AA137" s="52">
        <v>2</v>
      </c>
      <c r="AB137" s="52" t="s">
        <v>1521</v>
      </c>
      <c r="AC137" s="52">
        <v>216.30434782608697</v>
      </c>
      <c r="AD137" s="52" t="s">
        <v>247</v>
      </c>
      <c r="AE137" s="56" t="s">
        <v>1522</v>
      </c>
    </row>
    <row r="138" spans="1:57" x14ac:dyDescent="0.25">
      <c r="A138" s="55">
        <v>46262.881921296299</v>
      </c>
      <c r="B138" s="52">
        <v>1</v>
      </c>
      <c r="C138" s="52" t="s">
        <v>1318</v>
      </c>
      <c r="D138" s="52">
        <v>9.2929665890219293E-4</v>
      </c>
      <c r="E138" s="52">
        <v>0</v>
      </c>
      <c r="F138" s="56" t="s">
        <v>1371</v>
      </c>
      <c r="I138" s="55">
        <v>46262.881921296299</v>
      </c>
      <c r="J138" s="52" t="s">
        <v>1318</v>
      </c>
      <c r="K138" s="52" t="s">
        <v>148</v>
      </c>
      <c r="L138" s="52">
        <v>175</v>
      </c>
      <c r="M138" s="52">
        <v>675</v>
      </c>
      <c r="N138" s="52">
        <v>2500</v>
      </c>
      <c r="O138" s="52" t="s">
        <v>1214</v>
      </c>
      <c r="P138" s="52">
        <v>50</v>
      </c>
      <c r="Q138" s="52">
        <v>50</v>
      </c>
      <c r="R138" s="52"/>
      <c r="S138" s="52">
        <v>0</v>
      </c>
      <c r="T138" s="52">
        <v>0</v>
      </c>
      <c r="U138" s="52">
        <v>0</v>
      </c>
      <c r="V138" s="52">
        <v>0</v>
      </c>
      <c r="W138" s="56" t="s">
        <v>1215</v>
      </c>
      <c r="Z138" s="55">
        <v>46262.881921296299</v>
      </c>
      <c r="AA138" s="52">
        <v>2</v>
      </c>
      <c r="AB138" s="52" t="s">
        <v>1523</v>
      </c>
      <c r="AC138" s="52">
        <v>316.30434782608694</v>
      </c>
      <c r="AD138" s="52" t="s">
        <v>247</v>
      </c>
      <c r="AE138" s="56" t="s">
        <v>1524</v>
      </c>
    </row>
    <row r="139" spans="1:57" x14ac:dyDescent="0.25">
      <c r="A139" s="55">
        <v>46262.881921296299</v>
      </c>
      <c r="B139" s="52">
        <v>1</v>
      </c>
      <c r="C139" s="52" t="s">
        <v>1319</v>
      </c>
      <c r="D139" s="52">
        <v>9.8767000939802441E-4</v>
      </c>
      <c r="E139" s="52">
        <v>0</v>
      </c>
      <c r="F139" s="56" t="s">
        <v>1371</v>
      </c>
      <c r="I139" s="55">
        <v>46262.881921296299</v>
      </c>
      <c r="J139" s="52" t="s">
        <v>1319</v>
      </c>
      <c r="K139" s="52" t="s">
        <v>148</v>
      </c>
      <c r="L139" s="52">
        <v>225</v>
      </c>
      <c r="M139" s="52">
        <v>675</v>
      </c>
      <c r="N139" s="52">
        <v>2500</v>
      </c>
      <c r="O139" s="52" t="s">
        <v>1214</v>
      </c>
      <c r="P139" s="52">
        <v>50</v>
      </c>
      <c r="Q139" s="52">
        <v>50</v>
      </c>
      <c r="R139" s="52"/>
      <c r="S139" s="52">
        <v>0</v>
      </c>
      <c r="T139" s="52">
        <v>0</v>
      </c>
      <c r="U139" s="52">
        <v>0</v>
      </c>
      <c r="V139" s="52">
        <v>0</v>
      </c>
      <c r="W139" s="56" t="s">
        <v>1215</v>
      </c>
      <c r="Z139" s="55">
        <v>46262.881921296299</v>
      </c>
      <c r="AA139" s="52">
        <v>2</v>
      </c>
      <c r="AB139" s="52" t="s">
        <v>2</v>
      </c>
      <c r="AC139" s="52">
        <v>-100</v>
      </c>
      <c r="AD139" s="52" t="s">
        <v>251</v>
      </c>
      <c r="AE139" s="56" t="s">
        <v>1525</v>
      </c>
    </row>
    <row r="140" spans="1:57" x14ac:dyDescent="0.25">
      <c r="A140" s="55">
        <v>46262.881921296299</v>
      </c>
      <c r="B140" s="52">
        <v>1</v>
      </c>
      <c r="C140" s="52" t="s">
        <v>1320</v>
      </c>
      <c r="D140" s="52">
        <v>8.562677293867337E-4</v>
      </c>
      <c r="E140" s="52">
        <v>0</v>
      </c>
      <c r="F140" s="56" t="s">
        <v>1371</v>
      </c>
      <c r="I140" s="55">
        <v>46262.881921296299</v>
      </c>
      <c r="J140" s="52" t="s">
        <v>1320</v>
      </c>
      <c r="K140" s="52" t="s">
        <v>148</v>
      </c>
      <c r="L140" s="52">
        <v>25</v>
      </c>
      <c r="M140" s="52">
        <v>725</v>
      </c>
      <c r="N140" s="52">
        <v>2500</v>
      </c>
      <c r="O140" s="52" t="s">
        <v>1214</v>
      </c>
      <c r="P140" s="52">
        <v>50</v>
      </c>
      <c r="Q140" s="52">
        <v>50</v>
      </c>
      <c r="R140" s="52"/>
      <c r="S140" s="52">
        <v>0</v>
      </c>
      <c r="T140" s="52">
        <v>0</v>
      </c>
      <c r="U140" s="52">
        <v>0</v>
      </c>
      <c r="V140" s="52">
        <v>0</v>
      </c>
      <c r="W140" s="56" t="s">
        <v>1215</v>
      </c>
      <c r="Z140" s="55">
        <v>46262.881921296299</v>
      </c>
      <c r="AA140" s="52">
        <v>2</v>
      </c>
      <c r="AB140" s="52" t="s">
        <v>1526</v>
      </c>
      <c r="AC140" s="52">
        <v>0</v>
      </c>
      <c r="AD140" s="52" t="s">
        <v>253</v>
      </c>
      <c r="AE140" s="56" t="s">
        <v>1527</v>
      </c>
    </row>
    <row r="141" spans="1:57" x14ac:dyDescent="0.25">
      <c r="A141" s="55">
        <v>46262.881921296299</v>
      </c>
      <c r="B141" s="52">
        <v>1</v>
      </c>
      <c r="C141" s="52" t="s">
        <v>1321</v>
      </c>
      <c r="D141" s="52">
        <v>9.146410798825653E-4</v>
      </c>
      <c r="E141" s="52">
        <v>0</v>
      </c>
      <c r="F141" s="56" t="s">
        <v>1371</v>
      </c>
      <c r="I141" s="55">
        <v>46262.881921296299</v>
      </c>
      <c r="J141" s="52" t="s">
        <v>1321</v>
      </c>
      <c r="K141" s="52" t="s">
        <v>148</v>
      </c>
      <c r="L141" s="52">
        <v>75</v>
      </c>
      <c r="M141" s="52">
        <v>725</v>
      </c>
      <c r="N141" s="52">
        <v>2500</v>
      </c>
      <c r="O141" s="52" t="s">
        <v>1214</v>
      </c>
      <c r="P141" s="52">
        <v>50</v>
      </c>
      <c r="Q141" s="52">
        <v>50</v>
      </c>
      <c r="R141" s="52"/>
      <c r="S141" s="52">
        <v>0</v>
      </c>
      <c r="T141" s="52">
        <v>0</v>
      </c>
      <c r="U141" s="52">
        <v>0</v>
      </c>
      <c r="V141" s="52">
        <v>0</v>
      </c>
      <c r="W141" s="56" t="s">
        <v>1215</v>
      </c>
      <c r="Z141" s="55">
        <v>46262.881921296299</v>
      </c>
      <c r="AA141" s="52">
        <v>2</v>
      </c>
      <c r="AB141" s="52" t="s">
        <v>1528</v>
      </c>
      <c r="AC141" s="52">
        <v>50</v>
      </c>
      <c r="AD141" s="52" t="s">
        <v>253</v>
      </c>
      <c r="AE141" s="56" t="s">
        <v>1529</v>
      </c>
    </row>
    <row r="142" spans="1:57" x14ac:dyDescent="0.25">
      <c r="A142" s="55">
        <v>46262.881921296299</v>
      </c>
      <c r="B142" s="52">
        <v>1</v>
      </c>
      <c r="C142" s="52" t="s">
        <v>1322</v>
      </c>
      <c r="D142" s="52">
        <v>9.7301443037839689E-4</v>
      </c>
      <c r="E142" s="52">
        <v>0</v>
      </c>
      <c r="F142" s="56" t="s">
        <v>1371</v>
      </c>
      <c r="I142" s="55">
        <v>46262.881921296299</v>
      </c>
      <c r="J142" s="52" t="s">
        <v>1322</v>
      </c>
      <c r="K142" s="52" t="s">
        <v>148</v>
      </c>
      <c r="L142" s="52">
        <v>125</v>
      </c>
      <c r="M142" s="52">
        <v>725</v>
      </c>
      <c r="N142" s="52">
        <v>2500</v>
      </c>
      <c r="O142" s="52" t="s">
        <v>1214</v>
      </c>
      <c r="P142" s="52">
        <v>50</v>
      </c>
      <c r="Q142" s="52">
        <v>50</v>
      </c>
      <c r="R142" s="52"/>
      <c r="S142" s="52">
        <v>0</v>
      </c>
      <c r="T142" s="52">
        <v>0</v>
      </c>
      <c r="U142" s="52">
        <v>0</v>
      </c>
      <c r="V142" s="52">
        <v>0</v>
      </c>
      <c r="W142" s="56" t="s">
        <v>1215</v>
      </c>
      <c r="Z142" s="55">
        <v>46262.881921296299</v>
      </c>
      <c r="AA142" s="52">
        <v>2</v>
      </c>
      <c r="AB142" s="52" t="s">
        <v>1530</v>
      </c>
      <c r="AC142" s="52">
        <v>31.630434782608695</v>
      </c>
      <c r="AD142" s="52" t="s">
        <v>253</v>
      </c>
      <c r="AE142" s="56" t="s">
        <v>1531</v>
      </c>
    </row>
    <row r="143" spans="1:57" x14ac:dyDescent="0.25">
      <c r="A143" s="55">
        <v>46262.881921296299</v>
      </c>
      <c r="B143" s="52">
        <v>1</v>
      </c>
      <c r="C143" s="52" t="s">
        <v>1323</v>
      </c>
      <c r="D143" s="52">
        <v>1.0313877808742285E-3</v>
      </c>
      <c r="E143" s="52">
        <v>0</v>
      </c>
      <c r="F143" s="56" t="s">
        <v>1371</v>
      </c>
      <c r="I143" s="55">
        <v>46262.881921296299</v>
      </c>
      <c r="J143" s="52" t="s">
        <v>1323</v>
      </c>
      <c r="K143" s="52" t="s">
        <v>148</v>
      </c>
      <c r="L143" s="52">
        <v>175</v>
      </c>
      <c r="M143" s="52">
        <v>725</v>
      </c>
      <c r="N143" s="52">
        <v>2500</v>
      </c>
      <c r="O143" s="52" t="s">
        <v>1214</v>
      </c>
      <c r="P143" s="52">
        <v>50</v>
      </c>
      <c r="Q143" s="52">
        <v>50</v>
      </c>
      <c r="R143" s="52"/>
      <c r="S143" s="52">
        <v>0</v>
      </c>
      <c r="T143" s="52">
        <v>0</v>
      </c>
      <c r="U143" s="52">
        <v>0</v>
      </c>
      <c r="V143" s="52">
        <v>0</v>
      </c>
      <c r="W143" s="56" t="s">
        <v>1215</v>
      </c>
      <c r="Z143" s="55">
        <v>46262.881921296299</v>
      </c>
      <c r="AA143" s="52">
        <v>2</v>
      </c>
      <c r="AB143" s="52" t="s">
        <v>1532</v>
      </c>
      <c r="AC143" s="52">
        <v>71.630434782608702</v>
      </c>
      <c r="AD143" s="52" t="s">
        <v>253</v>
      </c>
      <c r="AE143" s="56" t="s">
        <v>1533</v>
      </c>
    </row>
    <row r="144" spans="1:57" x14ac:dyDescent="0.25">
      <c r="A144" s="55">
        <v>46262.881921296299</v>
      </c>
      <c r="B144" s="52">
        <v>1</v>
      </c>
      <c r="C144" s="52" t="s">
        <v>1324</v>
      </c>
      <c r="D144" s="52">
        <v>1.0897611313700601E-3</v>
      </c>
      <c r="E144" s="52">
        <v>0</v>
      </c>
      <c r="F144" s="56" t="s">
        <v>1371</v>
      </c>
      <c r="I144" s="55">
        <v>46262.881921296299</v>
      </c>
      <c r="J144" s="52" t="s">
        <v>1324</v>
      </c>
      <c r="K144" s="52" t="s">
        <v>148</v>
      </c>
      <c r="L144" s="52">
        <v>225</v>
      </c>
      <c r="M144" s="52">
        <v>725</v>
      </c>
      <c r="N144" s="52">
        <v>2500</v>
      </c>
      <c r="O144" s="52" t="s">
        <v>1214</v>
      </c>
      <c r="P144" s="52">
        <v>50</v>
      </c>
      <c r="Q144" s="52">
        <v>50</v>
      </c>
      <c r="R144" s="52"/>
      <c r="S144" s="52">
        <v>0</v>
      </c>
      <c r="T144" s="52">
        <v>0</v>
      </c>
      <c r="U144" s="52">
        <v>0</v>
      </c>
      <c r="V144" s="52">
        <v>0</v>
      </c>
      <c r="W144" s="56" t="s">
        <v>1215</v>
      </c>
      <c r="Z144" s="55">
        <v>46262.881921296299</v>
      </c>
      <c r="AA144" s="52">
        <v>2</v>
      </c>
      <c r="AB144" s="52" t="s">
        <v>1534</v>
      </c>
      <c r="AC144" s="52" t="s">
        <v>580</v>
      </c>
      <c r="AD144" s="52" t="s">
        <v>35</v>
      </c>
      <c r="AE144" s="56" t="s">
        <v>1535</v>
      </c>
    </row>
    <row r="145" spans="1:31" x14ac:dyDescent="0.25">
      <c r="A145" s="55">
        <v>46262.881921296299</v>
      </c>
      <c r="B145" s="52">
        <v>1</v>
      </c>
      <c r="C145" s="52" t="s">
        <v>1325</v>
      </c>
      <c r="D145" s="52">
        <v>9.5835885135876937E-4</v>
      </c>
      <c r="E145" s="52">
        <v>0</v>
      </c>
      <c r="F145" s="56" t="s">
        <v>1371</v>
      </c>
      <c r="I145" s="55">
        <v>46262.881921296299</v>
      </c>
      <c r="J145" s="52" t="s">
        <v>1325</v>
      </c>
      <c r="K145" s="52" t="s">
        <v>148</v>
      </c>
      <c r="L145" s="52">
        <v>25</v>
      </c>
      <c r="M145" s="52">
        <v>775</v>
      </c>
      <c r="N145" s="52">
        <v>2500</v>
      </c>
      <c r="O145" s="52" t="s">
        <v>1214</v>
      </c>
      <c r="P145" s="52">
        <v>50</v>
      </c>
      <c r="Q145" s="52">
        <v>50</v>
      </c>
      <c r="R145" s="52"/>
      <c r="S145" s="52">
        <v>0</v>
      </c>
      <c r="T145" s="52">
        <v>0</v>
      </c>
      <c r="U145" s="52">
        <v>0</v>
      </c>
      <c r="V145" s="52">
        <v>0</v>
      </c>
      <c r="W145" s="56" t="s">
        <v>1215</v>
      </c>
      <c r="Z145" s="55">
        <v>46262.881921296299</v>
      </c>
      <c r="AA145" s="52">
        <v>2</v>
      </c>
      <c r="AB145" s="52" t="s">
        <v>1536</v>
      </c>
      <c r="AC145" s="52" t="s">
        <v>580</v>
      </c>
      <c r="AD145" s="52" t="s">
        <v>35</v>
      </c>
      <c r="AE145" s="56" t="s">
        <v>1537</v>
      </c>
    </row>
    <row r="146" spans="1:31" x14ac:dyDescent="0.25">
      <c r="A146" s="55">
        <v>46262.881921296299</v>
      </c>
      <c r="B146" s="52">
        <v>1</v>
      </c>
      <c r="C146" s="52" t="s">
        <v>1326</v>
      </c>
      <c r="D146" s="52">
        <v>1.016732201854601E-3</v>
      </c>
      <c r="E146" s="52">
        <v>0</v>
      </c>
      <c r="F146" s="56" t="s">
        <v>1371</v>
      </c>
      <c r="I146" s="55">
        <v>46262.881921296299</v>
      </c>
      <c r="J146" s="52" t="s">
        <v>1326</v>
      </c>
      <c r="K146" s="52" t="s">
        <v>148</v>
      </c>
      <c r="L146" s="52">
        <v>75</v>
      </c>
      <c r="M146" s="52">
        <v>775</v>
      </c>
      <c r="N146" s="52">
        <v>2500</v>
      </c>
      <c r="O146" s="52" t="s">
        <v>1214</v>
      </c>
      <c r="P146" s="52">
        <v>50</v>
      </c>
      <c r="Q146" s="52">
        <v>50</v>
      </c>
      <c r="R146" s="52"/>
      <c r="S146" s="52">
        <v>0</v>
      </c>
      <c r="T146" s="52">
        <v>0</v>
      </c>
      <c r="U146" s="52">
        <v>0</v>
      </c>
      <c r="V146" s="52">
        <v>0</v>
      </c>
      <c r="W146" s="56" t="s">
        <v>1215</v>
      </c>
      <c r="Z146" s="55">
        <v>46262.881921296299</v>
      </c>
      <c r="AA146" s="52">
        <v>2</v>
      </c>
      <c r="AB146" s="52" t="s">
        <v>1538</v>
      </c>
      <c r="AC146" s="52" t="s">
        <v>580</v>
      </c>
      <c r="AD146" s="52" t="s">
        <v>35</v>
      </c>
      <c r="AE146" s="56" t="s">
        <v>1539</v>
      </c>
    </row>
    <row r="147" spans="1:31" x14ac:dyDescent="0.25">
      <c r="A147" s="55">
        <v>46262.881921296299</v>
      </c>
      <c r="B147" s="52">
        <v>1</v>
      </c>
      <c r="C147" s="52" t="s">
        <v>1327</v>
      </c>
      <c r="D147" s="52">
        <v>1.0751055523504326E-3</v>
      </c>
      <c r="E147" s="52">
        <v>0</v>
      </c>
      <c r="F147" s="56" t="s">
        <v>1371</v>
      </c>
      <c r="I147" s="55">
        <v>46262.881921296299</v>
      </c>
      <c r="J147" s="52" t="s">
        <v>1327</v>
      </c>
      <c r="K147" s="52" t="s">
        <v>148</v>
      </c>
      <c r="L147" s="52">
        <v>125</v>
      </c>
      <c r="M147" s="52">
        <v>775</v>
      </c>
      <c r="N147" s="52">
        <v>2500</v>
      </c>
      <c r="O147" s="52" t="s">
        <v>1214</v>
      </c>
      <c r="P147" s="52">
        <v>50</v>
      </c>
      <c r="Q147" s="52">
        <v>50</v>
      </c>
      <c r="R147" s="52"/>
      <c r="S147" s="52">
        <v>0</v>
      </c>
      <c r="T147" s="52">
        <v>0</v>
      </c>
      <c r="U147" s="52">
        <v>0</v>
      </c>
      <c r="V147" s="52">
        <v>0</v>
      </c>
      <c r="W147" s="56" t="s">
        <v>1215</v>
      </c>
      <c r="Z147" s="55">
        <v>46262.881921296299</v>
      </c>
      <c r="AA147" s="52">
        <v>2</v>
      </c>
      <c r="AB147" s="52" t="s">
        <v>6</v>
      </c>
      <c r="AC147" s="52" t="s">
        <v>11</v>
      </c>
      <c r="AD147" s="52" t="s">
        <v>35</v>
      </c>
      <c r="AE147" s="56" t="s">
        <v>1540</v>
      </c>
    </row>
    <row r="148" spans="1:31" x14ac:dyDescent="0.25">
      <c r="A148" s="55">
        <v>46262.881921296299</v>
      </c>
      <c r="B148" s="52">
        <v>1</v>
      </c>
      <c r="C148" s="52" t="s">
        <v>1328</v>
      </c>
      <c r="D148" s="52">
        <v>1.1334789028462642E-3</v>
      </c>
      <c r="E148" s="52">
        <v>0</v>
      </c>
      <c r="F148" s="56" t="s">
        <v>1371</v>
      </c>
      <c r="I148" s="55">
        <v>46262.881921296299</v>
      </c>
      <c r="J148" s="52" t="s">
        <v>1328</v>
      </c>
      <c r="K148" s="52" t="s">
        <v>148</v>
      </c>
      <c r="L148" s="52">
        <v>175</v>
      </c>
      <c r="M148" s="52">
        <v>775</v>
      </c>
      <c r="N148" s="52">
        <v>2500</v>
      </c>
      <c r="O148" s="52" t="s">
        <v>1214</v>
      </c>
      <c r="P148" s="52">
        <v>50</v>
      </c>
      <c r="Q148" s="52">
        <v>50</v>
      </c>
      <c r="R148" s="52"/>
      <c r="S148" s="52">
        <v>0</v>
      </c>
      <c r="T148" s="52">
        <v>0</v>
      </c>
      <c r="U148" s="52">
        <v>0</v>
      </c>
      <c r="V148" s="52">
        <v>0</v>
      </c>
      <c r="W148" s="56" t="s">
        <v>1215</v>
      </c>
      <c r="Z148" s="55">
        <v>46262.881921296299</v>
      </c>
      <c r="AA148" s="52">
        <v>2</v>
      </c>
      <c r="AB148" s="52" t="s">
        <v>1541</v>
      </c>
      <c r="AC148" s="52" t="s">
        <v>436</v>
      </c>
      <c r="AD148" s="52" t="s">
        <v>35</v>
      </c>
      <c r="AE148" s="56" t="s">
        <v>1542</v>
      </c>
    </row>
    <row r="149" spans="1:31" x14ac:dyDescent="0.25">
      <c r="A149" s="55">
        <v>46262.881921296299</v>
      </c>
      <c r="B149" s="52">
        <v>1</v>
      </c>
      <c r="C149" s="52" t="s">
        <v>1329</v>
      </c>
      <c r="D149" s="52">
        <v>1.1918522533420958E-3</v>
      </c>
      <c r="E149" s="52">
        <v>0</v>
      </c>
      <c r="F149" s="56" t="s">
        <v>1371</v>
      </c>
      <c r="I149" s="55">
        <v>46262.881921296299</v>
      </c>
      <c r="J149" s="52" t="s">
        <v>1329</v>
      </c>
      <c r="K149" s="52" t="s">
        <v>148</v>
      </c>
      <c r="L149" s="52">
        <v>225</v>
      </c>
      <c r="M149" s="52">
        <v>775</v>
      </c>
      <c r="N149" s="52">
        <v>2500</v>
      </c>
      <c r="O149" s="52" t="s">
        <v>1214</v>
      </c>
      <c r="P149" s="52">
        <v>50</v>
      </c>
      <c r="Q149" s="52">
        <v>50</v>
      </c>
      <c r="R149" s="52"/>
      <c r="S149" s="52">
        <v>0</v>
      </c>
      <c r="T149" s="52">
        <v>0</v>
      </c>
      <c r="U149" s="52">
        <v>0</v>
      </c>
      <c r="V149" s="52">
        <v>0</v>
      </c>
      <c r="W149" s="56" t="s">
        <v>1215</v>
      </c>
      <c r="Z149" s="55">
        <v>46262.881921296299</v>
      </c>
      <c r="AA149" s="52">
        <v>2</v>
      </c>
      <c r="AB149" s="52" t="s">
        <v>1543</v>
      </c>
      <c r="AC149" s="52">
        <v>2.1063432560993181</v>
      </c>
      <c r="AD149" s="52" t="s">
        <v>35</v>
      </c>
      <c r="AE149" s="56" t="s">
        <v>1544</v>
      </c>
    </row>
    <row r="150" spans="1:31" x14ac:dyDescent="0.25">
      <c r="A150" s="55">
        <v>46262.881921296299</v>
      </c>
      <c r="B150" s="52">
        <v>1</v>
      </c>
      <c r="C150" s="52" t="s">
        <v>1330</v>
      </c>
      <c r="D150" s="52">
        <v>4.6541524664734074E-4</v>
      </c>
      <c r="E150" s="52">
        <v>93.083049329468139</v>
      </c>
      <c r="F150" s="56" t="s">
        <v>237</v>
      </c>
      <c r="I150" s="55">
        <v>46262.881921296299</v>
      </c>
      <c r="J150" s="52" t="s">
        <v>1330</v>
      </c>
      <c r="K150" s="52" t="s">
        <v>1331</v>
      </c>
      <c r="L150" s="52">
        <v>40</v>
      </c>
      <c r="M150" s="52">
        <v>525</v>
      </c>
      <c r="N150" s="52">
        <v>804.24771931898704</v>
      </c>
      <c r="O150" s="52" t="s">
        <v>432</v>
      </c>
      <c r="P150" s="52"/>
      <c r="Q150" s="52"/>
      <c r="R150" s="52">
        <v>32</v>
      </c>
      <c r="S150" s="52">
        <v>0</v>
      </c>
      <c r="T150" s="52">
        <v>0</v>
      </c>
      <c r="U150" s="52">
        <v>0</v>
      </c>
      <c r="V150" s="52">
        <v>0</v>
      </c>
      <c r="W150" s="56" t="s">
        <v>1332</v>
      </c>
      <c r="Z150" s="55">
        <v>46262.881921296299</v>
      </c>
      <c r="AA150" s="52">
        <v>2</v>
      </c>
      <c r="AB150" s="52" t="s">
        <v>1545</v>
      </c>
      <c r="AC150" s="52"/>
      <c r="AD150" s="52" t="s">
        <v>251</v>
      </c>
      <c r="AE150" s="56" t="s">
        <v>1546</v>
      </c>
    </row>
    <row r="151" spans="1:31" x14ac:dyDescent="0.25">
      <c r="A151" s="55">
        <v>46262.881921296299</v>
      </c>
      <c r="B151" s="52">
        <v>1</v>
      </c>
      <c r="C151" s="52" t="s">
        <v>1333</v>
      </c>
      <c r="D151" s="52">
        <v>2.6633755880187127E-4</v>
      </c>
      <c r="E151" s="52">
        <v>53.267511760374255</v>
      </c>
      <c r="F151" s="56" t="s">
        <v>237</v>
      </c>
      <c r="I151" s="55">
        <v>46262.881921296299</v>
      </c>
      <c r="J151" s="52" t="s">
        <v>1333</v>
      </c>
      <c r="K151" s="52" t="s">
        <v>1331</v>
      </c>
      <c r="L151" s="52">
        <v>40</v>
      </c>
      <c r="M151" s="52">
        <v>427.5</v>
      </c>
      <c r="N151" s="52">
        <v>804.24771931898704</v>
      </c>
      <c r="O151" s="52" t="s">
        <v>432</v>
      </c>
      <c r="P151" s="52"/>
      <c r="Q151" s="52"/>
      <c r="R151" s="52">
        <v>32</v>
      </c>
      <c r="S151" s="52">
        <v>0</v>
      </c>
      <c r="T151" s="52">
        <v>0</v>
      </c>
      <c r="U151" s="52">
        <v>0</v>
      </c>
      <c r="V151" s="52">
        <v>0</v>
      </c>
      <c r="W151" s="56" t="s">
        <v>1332</v>
      </c>
      <c r="Z151" s="55">
        <v>46262.881921296299</v>
      </c>
      <c r="AA151" s="52">
        <v>2</v>
      </c>
      <c r="AB151" s="52" t="s">
        <v>1547</v>
      </c>
      <c r="AC151" s="52"/>
      <c r="AD151" s="52" t="s">
        <v>253</v>
      </c>
      <c r="AE151" s="56" t="s">
        <v>1557</v>
      </c>
    </row>
    <row r="152" spans="1:31" x14ac:dyDescent="0.25">
      <c r="A152" s="55">
        <v>46262.881921296299</v>
      </c>
      <c r="B152" s="52">
        <v>1</v>
      </c>
      <c r="C152" s="52" t="s">
        <v>1334</v>
      </c>
      <c r="D152" s="52">
        <v>6.6449293449281021E-4</v>
      </c>
      <c r="E152" s="52">
        <v>132.89858689856203</v>
      </c>
      <c r="F152" s="56" t="s">
        <v>237</v>
      </c>
      <c r="I152" s="55">
        <v>46262.881921296299</v>
      </c>
      <c r="J152" s="52" t="s">
        <v>1334</v>
      </c>
      <c r="K152" s="52" t="s">
        <v>1331</v>
      </c>
      <c r="L152" s="52">
        <v>40</v>
      </c>
      <c r="M152" s="52">
        <v>622.5</v>
      </c>
      <c r="N152" s="52">
        <v>804.24771931898704</v>
      </c>
      <c r="O152" s="52" t="s">
        <v>432</v>
      </c>
      <c r="P152" s="52"/>
      <c r="Q152" s="52"/>
      <c r="R152" s="52">
        <v>32</v>
      </c>
      <c r="S152" s="52">
        <v>0</v>
      </c>
      <c r="T152" s="52">
        <v>0</v>
      </c>
      <c r="U152" s="52">
        <v>0</v>
      </c>
      <c r="V152" s="52">
        <v>0</v>
      </c>
      <c r="W152" s="56" t="s">
        <v>1332</v>
      </c>
      <c r="Z152" s="55">
        <v>46262.881921296299</v>
      </c>
      <c r="AA152" s="52">
        <v>2</v>
      </c>
      <c r="AB152" s="52" t="s">
        <v>1549</v>
      </c>
      <c r="AC152" s="52">
        <v>105.3171628049659</v>
      </c>
      <c r="AD152" s="52" t="s">
        <v>253</v>
      </c>
      <c r="AE152" s="56" t="s">
        <v>1558</v>
      </c>
    </row>
    <row r="153" spans="1:31" x14ac:dyDescent="0.25">
      <c r="A153" s="55">
        <v>46262.881921296299</v>
      </c>
      <c r="B153" s="52">
        <v>1</v>
      </c>
      <c r="C153" s="52" t="s">
        <v>1335</v>
      </c>
      <c r="D153" s="52">
        <v>6.7259870956401795E-5</v>
      </c>
      <c r="E153" s="52">
        <v>13.451974191280359</v>
      </c>
      <c r="F153" s="56" t="s">
        <v>237</v>
      </c>
      <c r="I153" s="55">
        <v>46262.881921296299</v>
      </c>
      <c r="J153" s="52" t="s">
        <v>1335</v>
      </c>
      <c r="K153" s="52" t="s">
        <v>1331</v>
      </c>
      <c r="L153" s="52">
        <v>40</v>
      </c>
      <c r="M153" s="52">
        <v>330</v>
      </c>
      <c r="N153" s="52">
        <v>804.24771931898704</v>
      </c>
      <c r="O153" s="52" t="s">
        <v>432</v>
      </c>
      <c r="P153" s="52"/>
      <c r="Q153" s="52"/>
      <c r="R153" s="52">
        <v>32</v>
      </c>
      <c r="S153" s="52">
        <v>0</v>
      </c>
      <c r="T153" s="52">
        <v>0</v>
      </c>
      <c r="U153" s="52">
        <v>0</v>
      </c>
      <c r="V153" s="52">
        <v>0</v>
      </c>
      <c r="W153" s="56" t="s">
        <v>1332</v>
      </c>
      <c r="Z153" s="55">
        <v>46262.881921296299</v>
      </c>
      <c r="AA153" s="52">
        <v>2</v>
      </c>
      <c r="AB153" s="52" t="s">
        <v>1551</v>
      </c>
      <c r="AC153" s="52" t="s">
        <v>588</v>
      </c>
      <c r="AD153" s="52" t="s">
        <v>35</v>
      </c>
      <c r="AE153" s="56" t="s">
        <v>1552</v>
      </c>
    </row>
    <row r="154" spans="1:31" x14ac:dyDescent="0.25">
      <c r="A154" s="55">
        <v>46262.881921296299</v>
      </c>
      <c r="B154" s="52">
        <v>1</v>
      </c>
      <c r="C154" s="52" t="s">
        <v>1336</v>
      </c>
      <c r="D154" s="52">
        <v>8.6357062233827957E-4</v>
      </c>
      <c r="E154" s="52">
        <v>172.71412446765592</v>
      </c>
      <c r="F154" s="56" t="s">
        <v>237</v>
      </c>
      <c r="I154" s="55">
        <v>46262.881921296299</v>
      </c>
      <c r="J154" s="52" t="s">
        <v>1336</v>
      </c>
      <c r="K154" s="52" t="s">
        <v>1331</v>
      </c>
      <c r="L154" s="52">
        <v>40</v>
      </c>
      <c r="M154" s="52">
        <v>720</v>
      </c>
      <c r="N154" s="52">
        <v>804.24771931898704</v>
      </c>
      <c r="O154" s="52" t="s">
        <v>432</v>
      </c>
      <c r="P154" s="52"/>
      <c r="Q154" s="52"/>
      <c r="R154" s="52">
        <v>32</v>
      </c>
      <c r="S154" s="52">
        <v>0</v>
      </c>
      <c r="T154" s="52">
        <v>0</v>
      </c>
      <c r="U154" s="52">
        <v>0</v>
      </c>
      <c r="V154" s="52">
        <v>0</v>
      </c>
      <c r="W154" s="56" t="s">
        <v>1332</v>
      </c>
      <c r="Z154" s="55">
        <v>46262.881921296299</v>
      </c>
      <c r="AA154" s="52">
        <v>2</v>
      </c>
      <c r="AB154" s="52" t="s">
        <v>1553</v>
      </c>
      <c r="AC154" s="52" t="b">
        <v>0</v>
      </c>
      <c r="AD154" s="52" t="s">
        <v>35</v>
      </c>
      <c r="AE154" s="56" t="s">
        <v>1554</v>
      </c>
    </row>
    <row r="155" spans="1:31" x14ac:dyDescent="0.25">
      <c r="A155" s="55">
        <v>46262.881921296299</v>
      </c>
      <c r="B155" s="52">
        <v>1</v>
      </c>
      <c r="C155" s="52" t="s">
        <v>1337</v>
      </c>
      <c r="D155" s="52">
        <v>6.6388463833316812E-4</v>
      </c>
      <c r="E155" s="52">
        <v>132.77692766663361</v>
      </c>
      <c r="F155" s="56" t="s">
        <v>237</v>
      </c>
      <c r="I155" s="55">
        <v>46262.881921296299</v>
      </c>
      <c r="J155" s="52" t="s">
        <v>1337</v>
      </c>
      <c r="K155" s="52" t="s">
        <v>1331</v>
      </c>
      <c r="L155" s="52">
        <v>210</v>
      </c>
      <c r="M155" s="52">
        <v>525</v>
      </c>
      <c r="N155" s="52">
        <v>804.24771931898704</v>
      </c>
      <c r="O155" s="52" t="s">
        <v>432</v>
      </c>
      <c r="P155" s="52"/>
      <c r="Q155" s="52"/>
      <c r="R155" s="52">
        <v>32</v>
      </c>
      <c r="S155" s="52">
        <v>0</v>
      </c>
      <c r="T155" s="52">
        <v>0</v>
      </c>
      <c r="U155" s="52">
        <v>0</v>
      </c>
      <c r="V155" s="52">
        <v>0</v>
      </c>
      <c r="W155" s="56" t="s">
        <v>1338</v>
      </c>
      <c r="Z155" s="55">
        <v>46262.881921296299</v>
      </c>
      <c r="AA155" s="52">
        <v>2</v>
      </c>
      <c r="AB155" s="52" t="s">
        <v>1555</v>
      </c>
      <c r="AC155" s="52" t="b">
        <v>1</v>
      </c>
      <c r="AD155" s="52" t="s">
        <v>35</v>
      </c>
      <c r="AE155" s="56" t="s">
        <v>1556</v>
      </c>
    </row>
    <row r="156" spans="1:31" x14ac:dyDescent="0.25">
      <c r="A156" s="55">
        <v>46262.881921296299</v>
      </c>
      <c r="B156" s="52">
        <v>1</v>
      </c>
      <c r="C156" s="52" t="s">
        <v>1339</v>
      </c>
      <c r="D156" s="52">
        <v>8.6296232617863759E-4</v>
      </c>
      <c r="E156" s="52">
        <v>172.5924652357275</v>
      </c>
      <c r="F156" s="56" t="s">
        <v>237</v>
      </c>
      <c r="I156" s="55">
        <v>46262.881921296299</v>
      </c>
      <c r="J156" s="52" t="s">
        <v>1339</v>
      </c>
      <c r="K156" s="52" t="s">
        <v>1331</v>
      </c>
      <c r="L156" s="52">
        <v>210</v>
      </c>
      <c r="M156" s="52">
        <v>622.5</v>
      </c>
      <c r="N156" s="52">
        <v>804.24771931898704</v>
      </c>
      <c r="O156" s="52" t="s">
        <v>432</v>
      </c>
      <c r="P156" s="52"/>
      <c r="Q156" s="52"/>
      <c r="R156" s="52">
        <v>32</v>
      </c>
      <c r="S156" s="52">
        <v>0</v>
      </c>
      <c r="T156" s="52">
        <v>0</v>
      </c>
      <c r="U156" s="52">
        <v>0</v>
      </c>
      <c r="V156" s="52">
        <v>0</v>
      </c>
      <c r="W156" s="56" t="s">
        <v>1338</v>
      </c>
      <c r="Z156" s="55">
        <v>46262.881921296299</v>
      </c>
      <c r="AA156" s="52">
        <v>3</v>
      </c>
      <c r="AB156" s="52" t="s">
        <v>1513</v>
      </c>
      <c r="AC156" s="52">
        <v>-6.5324021445569856E-4</v>
      </c>
      <c r="AD156" s="52" t="s">
        <v>35</v>
      </c>
      <c r="AE156" s="56" t="s">
        <v>1514</v>
      </c>
    </row>
    <row r="157" spans="1:31" x14ac:dyDescent="0.25">
      <c r="A157" s="55">
        <v>46262.881921296299</v>
      </c>
      <c r="B157" s="52">
        <v>1</v>
      </c>
      <c r="C157" s="52" t="s">
        <v>1340</v>
      </c>
      <c r="D157" s="52">
        <v>4.648069504876987E-4</v>
      </c>
      <c r="E157" s="52">
        <v>92.961390097539734</v>
      </c>
      <c r="F157" s="56" t="s">
        <v>237</v>
      </c>
      <c r="I157" s="55">
        <v>46262.881921296299</v>
      </c>
      <c r="J157" s="52" t="s">
        <v>1340</v>
      </c>
      <c r="K157" s="52" t="s">
        <v>1331</v>
      </c>
      <c r="L157" s="52">
        <v>210</v>
      </c>
      <c r="M157" s="52">
        <v>427.5</v>
      </c>
      <c r="N157" s="52">
        <v>804.24771931898704</v>
      </c>
      <c r="O157" s="52" t="s">
        <v>432</v>
      </c>
      <c r="P157" s="52"/>
      <c r="Q157" s="52"/>
      <c r="R157" s="52">
        <v>32</v>
      </c>
      <c r="S157" s="52">
        <v>0</v>
      </c>
      <c r="T157" s="52">
        <v>0</v>
      </c>
      <c r="U157" s="52">
        <v>0</v>
      </c>
      <c r="V157" s="52">
        <v>0</v>
      </c>
      <c r="W157" s="56" t="s">
        <v>1338</v>
      </c>
      <c r="Z157" s="55">
        <v>46262.881921296299</v>
      </c>
      <c r="AA157" s="52">
        <v>3</v>
      </c>
      <c r="AB157" s="52" t="s">
        <v>1515</v>
      </c>
      <c r="AC157" s="52">
        <v>2.0418224394407124E-6</v>
      </c>
      <c r="AD157" s="52" t="s">
        <v>257</v>
      </c>
      <c r="AE157" s="56" t="s">
        <v>1516</v>
      </c>
    </row>
    <row r="158" spans="1:31" x14ac:dyDescent="0.25">
      <c r="A158" s="55">
        <v>46262.881921296299</v>
      </c>
      <c r="B158" s="52">
        <v>1</v>
      </c>
      <c r="C158" s="52" t="s">
        <v>1341</v>
      </c>
      <c r="D158" s="52">
        <v>1.0620400140241072E-3</v>
      </c>
      <c r="E158" s="52">
        <v>212.40800280482142</v>
      </c>
      <c r="F158" s="56" t="s">
        <v>237</v>
      </c>
      <c r="I158" s="55">
        <v>46262.881921296299</v>
      </c>
      <c r="J158" s="52" t="s">
        <v>1341</v>
      </c>
      <c r="K158" s="52" t="s">
        <v>1331</v>
      </c>
      <c r="L158" s="52">
        <v>210</v>
      </c>
      <c r="M158" s="52">
        <v>720</v>
      </c>
      <c r="N158" s="52">
        <v>804.24771931898704</v>
      </c>
      <c r="O158" s="52" t="s">
        <v>432</v>
      </c>
      <c r="P158" s="52"/>
      <c r="Q158" s="52"/>
      <c r="R158" s="52">
        <v>32</v>
      </c>
      <c r="S158" s="52">
        <v>0</v>
      </c>
      <c r="T158" s="52">
        <v>0</v>
      </c>
      <c r="U158" s="52">
        <v>0</v>
      </c>
      <c r="V158" s="52">
        <v>0</v>
      </c>
      <c r="W158" s="56" t="s">
        <v>1338</v>
      </c>
      <c r="Z158" s="55">
        <v>46262.881921296299</v>
      </c>
      <c r="AA158" s="52">
        <v>3</v>
      </c>
      <c r="AB158" s="52" t="s">
        <v>1517</v>
      </c>
      <c r="AC158" s="52">
        <v>1.1674670099166321E-6</v>
      </c>
      <c r="AD158" s="52" t="s">
        <v>257</v>
      </c>
      <c r="AE158" s="56" t="s">
        <v>1518</v>
      </c>
    </row>
    <row r="159" spans="1:31" x14ac:dyDescent="0.25">
      <c r="A159" s="55">
        <v>46262.881921296299</v>
      </c>
      <c r="B159" s="52">
        <v>1</v>
      </c>
      <c r="C159" s="52" t="s">
        <v>1342</v>
      </c>
      <c r="D159" s="52">
        <v>2.6572926264222923E-4</v>
      </c>
      <c r="E159" s="52">
        <v>53.145852528445843</v>
      </c>
      <c r="F159" s="56" t="s">
        <v>237</v>
      </c>
      <c r="I159" s="55">
        <v>46262.881921296299</v>
      </c>
      <c r="J159" s="52" t="s">
        <v>1342</v>
      </c>
      <c r="K159" s="52" t="s">
        <v>1331</v>
      </c>
      <c r="L159" s="52">
        <v>210</v>
      </c>
      <c r="M159" s="52">
        <v>330</v>
      </c>
      <c r="N159" s="52">
        <v>804.24771931898704</v>
      </c>
      <c r="O159" s="52" t="s">
        <v>432</v>
      </c>
      <c r="P159" s="52"/>
      <c r="Q159" s="52"/>
      <c r="R159" s="52">
        <v>32</v>
      </c>
      <c r="S159" s="52">
        <v>0</v>
      </c>
      <c r="T159" s="52">
        <v>0</v>
      </c>
      <c r="U159" s="52">
        <v>0</v>
      </c>
      <c r="V159" s="52">
        <v>0</v>
      </c>
      <c r="W159" s="56" t="s">
        <v>1338</v>
      </c>
      <c r="Z159" s="55">
        <v>46262.881921296299</v>
      </c>
      <c r="AA159" s="52">
        <v>3</v>
      </c>
      <c r="AB159" s="52" t="s">
        <v>1519</v>
      </c>
      <c r="AC159" s="52">
        <v>-99.999999999999986</v>
      </c>
      <c r="AD159" s="52" t="s">
        <v>251</v>
      </c>
      <c r="AE159" s="56" t="s">
        <v>1520</v>
      </c>
    </row>
    <row r="160" spans="1:31" x14ac:dyDescent="0.25">
      <c r="A160" s="55">
        <v>46262.881921296299</v>
      </c>
      <c r="B160" s="52">
        <v>1</v>
      </c>
      <c r="C160" s="52" t="s">
        <v>1343</v>
      </c>
      <c r="D160" s="52">
        <v>9.9194220031257338E-4</v>
      </c>
      <c r="E160" s="52">
        <v>198.38844006251466</v>
      </c>
      <c r="F160" s="56" t="s">
        <v>237</v>
      </c>
      <c r="I160" s="55">
        <v>46262.881921296299</v>
      </c>
      <c r="J160" s="52" t="s">
        <v>1343</v>
      </c>
      <c r="K160" s="52" t="s">
        <v>1331</v>
      </c>
      <c r="L160" s="52">
        <v>80</v>
      </c>
      <c r="M160" s="52">
        <v>760</v>
      </c>
      <c r="N160" s="52">
        <v>804.24771931898704</v>
      </c>
      <c r="O160" s="52" t="s">
        <v>432</v>
      </c>
      <c r="P160" s="52"/>
      <c r="Q160" s="52"/>
      <c r="R160" s="52">
        <v>32</v>
      </c>
      <c r="S160" s="52">
        <v>0</v>
      </c>
      <c r="T160" s="52">
        <v>0</v>
      </c>
      <c r="U160" s="52">
        <v>0</v>
      </c>
      <c r="V160" s="52">
        <v>0</v>
      </c>
      <c r="W160" s="56" t="s">
        <v>1344</v>
      </c>
      <c r="Z160" s="55">
        <v>46262.881921296299</v>
      </c>
      <c r="AA160" s="52">
        <v>3</v>
      </c>
      <c r="AB160" s="52" t="s">
        <v>1521</v>
      </c>
      <c r="AC160" s="52">
        <v>216.30434782608697</v>
      </c>
      <c r="AD160" s="52" t="s">
        <v>247</v>
      </c>
      <c r="AE160" s="56" t="s">
        <v>1522</v>
      </c>
    </row>
    <row r="161" spans="1:31" x14ac:dyDescent="0.25">
      <c r="A161" s="55">
        <v>46262.881921296299</v>
      </c>
      <c r="B161" s="52">
        <v>1</v>
      </c>
      <c r="C161" s="52" t="s">
        <v>1345</v>
      </c>
      <c r="D161" s="52">
        <v>1.0970142312050704E-3</v>
      </c>
      <c r="E161" s="52">
        <v>219.40284624101406</v>
      </c>
      <c r="F161" s="56" t="s">
        <v>237</v>
      </c>
      <c r="I161" s="55">
        <v>46262.881921296299</v>
      </c>
      <c r="J161" s="52" t="s">
        <v>1345</v>
      </c>
      <c r="K161" s="52" t="s">
        <v>1331</v>
      </c>
      <c r="L161" s="52">
        <v>170</v>
      </c>
      <c r="M161" s="52">
        <v>760</v>
      </c>
      <c r="N161" s="52">
        <v>804.24771931898704</v>
      </c>
      <c r="O161" s="52" t="s">
        <v>432</v>
      </c>
      <c r="P161" s="52"/>
      <c r="Q161" s="52"/>
      <c r="R161" s="52">
        <v>32</v>
      </c>
      <c r="S161" s="52">
        <v>0</v>
      </c>
      <c r="T161" s="52">
        <v>0</v>
      </c>
      <c r="U161" s="52">
        <v>0</v>
      </c>
      <c r="V161" s="52">
        <v>0</v>
      </c>
      <c r="W161" s="56" t="s">
        <v>1344</v>
      </c>
      <c r="Z161" s="55">
        <v>46262.881921296299</v>
      </c>
      <c r="AA161" s="52">
        <v>3</v>
      </c>
      <c r="AB161" s="52" t="s">
        <v>1523</v>
      </c>
      <c r="AC161" s="52">
        <v>316.30434782608694</v>
      </c>
      <c r="AD161" s="52" t="s">
        <v>247</v>
      </c>
      <c r="AE161" s="56" t="s">
        <v>1524</v>
      </c>
    </row>
    <row r="162" spans="1:31" x14ac:dyDescent="0.25">
      <c r="A162" s="55">
        <v>46262.881921296299</v>
      </c>
      <c r="B162" s="52">
        <v>1</v>
      </c>
      <c r="C162" s="52" t="s">
        <v>1346</v>
      </c>
      <c r="D162" s="52">
        <v>1.3735768466793547E-4</v>
      </c>
      <c r="E162" s="52">
        <v>27.471536933587092</v>
      </c>
      <c r="F162" s="56" t="s">
        <v>237</v>
      </c>
      <c r="I162" s="55">
        <v>46262.881921296299</v>
      </c>
      <c r="J162" s="52" t="s">
        <v>1346</v>
      </c>
      <c r="K162" s="52" t="s">
        <v>1331</v>
      </c>
      <c r="L162" s="52">
        <v>170</v>
      </c>
      <c r="M162" s="52">
        <v>290</v>
      </c>
      <c r="N162" s="52">
        <v>804.24771931898704</v>
      </c>
      <c r="O162" s="52" t="s">
        <v>432</v>
      </c>
      <c r="P162" s="52"/>
      <c r="Q162" s="52"/>
      <c r="R162" s="52">
        <v>32</v>
      </c>
      <c r="S162" s="52">
        <v>0</v>
      </c>
      <c r="T162" s="52">
        <v>0</v>
      </c>
      <c r="U162" s="52">
        <v>0</v>
      </c>
      <c r="V162" s="52">
        <v>0</v>
      </c>
      <c r="W162" s="56" t="s">
        <v>1347</v>
      </c>
      <c r="Z162" s="55">
        <v>46262.881921296299</v>
      </c>
      <c r="AA162" s="52">
        <v>3</v>
      </c>
      <c r="AB162" s="52" t="s">
        <v>2</v>
      </c>
      <c r="AC162" s="52">
        <v>-100</v>
      </c>
      <c r="AD162" s="52" t="s">
        <v>251</v>
      </c>
      <c r="AE162" s="56" t="s">
        <v>1525</v>
      </c>
    </row>
    <row r="163" spans="1:31" x14ac:dyDescent="0.25">
      <c r="A163" s="55">
        <v>46262.881921296299</v>
      </c>
      <c r="B163" s="52">
        <v>1</v>
      </c>
      <c r="C163" s="52" t="s">
        <v>1348</v>
      </c>
      <c r="D163" s="52">
        <v>3.2285653775438571E-5</v>
      </c>
      <c r="E163" s="52">
        <v>6.4571307550877144</v>
      </c>
      <c r="F163" s="56" t="s">
        <v>237</v>
      </c>
      <c r="I163" s="55">
        <v>46262.881921296299</v>
      </c>
      <c r="J163" s="52" t="s">
        <v>1348</v>
      </c>
      <c r="K163" s="52" t="s">
        <v>1331</v>
      </c>
      <c r="L163" s="52">
        <v>79.999999999999986</v>
      </c>
      <c r="M163" s="52">
        <v>290</v>
      </c>
      <c r="N163" s="52">
        <v>804.24771931898704</v>
      </c>
      <c r="O163" s="52" t="s">
        <v>432</v>
      </c>
      <c r="P163" s="52"/>
      <c r="Q163" s="52"/>
      <c r="R163" s="52">
        <v>32</v>
      </c>
      <c r="S163" s="52">
        <v>0</v>
      </c>
      <c r="T163" s="52">
        <v>0</v>
      </c>
      <c r="U163" s="52">
        <v>0</v>
      </c>
      <c r="V163" s="52">
        <v>0</v>
      </c>
      <c r="W163" s="56" t="s">
        <v>1347</v>
      </c>
      <c r="Z163" s="55">
        <v>46262.881921296299</v>
      </c>
      <c r="AA163" s="52">
        <v>3</v>
      </c>
      <c r="AB163" s="52" t="s">
        <v>1526</v>
      </c>
      <c r="AC163" s="52">
        <v>50</v>
      </c>
      <c r="AD163" s="52" t="s">
        <v>253</v>
      </c>
      <c r="AE163" s="56" t="s">
        <v>1527</v>
      </c>
    </row>
    <row r="164" spans="1:31" x14ac:dyDescent="0.25">
      <c r="A164" s="55">
        <v>46262.881921296299</v>
      </c>
      <c r="B164" s="52">
        <v>1</v>
      </c>
      <c r="C164" s="52" t="s">
        <v>1349</v>
      </c>
      <c r="D164" s="52">
        <v>-4.4319573890377629E-4</v>
      </c>
      <c r="E164" s="52">
        <v>-88.639147780755252</v>
      </c>
      <c r="F164" s="56" t="s">
        <v>235</v>
      </c>
      <c r="I164" s="55">
        <v>46262.881921296299</v>
      </c>
      <c r="J164" s="52" t="s">
        <v>1349</v>
      </c>
      <c r="K164" s="52" t="s">
        <v>1331</v>
      </c>
      <c r="L164" s="52">
        <v>40</v>
      </c>
      <c r="M164" s="52">
        <v>80</v>
      </c>
      <c r="N164" s="52">
        <v>804.24771931898704</v>
      </c>
      <c r="O164" s="52" t="s">
        <v>432</v>
      </c>
      <c r="P164" s="52"/>
      <c r="Q164" s="52"/>
      <c r="R164" s="52">
        <v>32</v>
      </c>
      <c r="S164" s="52">
        <v>0</v>
      </c>
      <c r="T164" s="52">
        <v>0</v>
      </c>
      <c r="U164" s="52">
        <v>0</v>
      </c>
      <c r="V164" s="52">
        <v>0</v>
      </c>
      <c r="W164" s="56" t="s">
        <v>1350</v>
      </c>
      <c r="Z164" s="55">
        <v>46262.881921296299</v>
      </c>
      <c r="AA164" s="52">
        <v>3</v>
      </c>
      <c r="AB164" s="52" t="s">
        <v>1528</v>
      </c>
      <c r="AC164" s="52">
        <v>0</v>
      </c>
      <c r="AD164" s="52" t="s">
        <v>253</v>
      </c>
      <c r="AE164" s="56" t="s">
        <v>1529</v>
      </c>
    </row>
    <row r="165" spans="1:31" x14ac:dyDescent="0.25">
      <c r="A165" s="55">
        <v>46262.881921296299</v>
      </c>
      <c r="B165" s="52">
        <v>1</v>
      </c>
      <c r="C165" s="52" t="s">
        <v>1351</v>
      </c>
      <c r="D165" s="52">
        <v>-2.5943171935411216E-4</v>
      </c>
      <c r="E165" s="52">
        <v>-51.886343870822429</v>
      </c>
      <c r="F165" s="56" t="s">
        <v>235</v>
      </c>
      <c r="I165" s="55">
        <v>46262.881921296299</v>
      </c>
      <c r="J165" s="52" t="s">
        <v>1351</v>
      </c>
      <c r="K165" s="52" t="s">
        <v>1331</v>
      </c>
      <c r="L165" s="52">
        <v>40</v>
      </c>
      <c r="M165" s="52">
        <v>170</v>
      </c>
      <c r="N165" s="52">
        <v>804.24771931898704</v>
      </c>
      <c r="O165" s="52" t="s">
        <v>432</v>
      </c>
      <c r="P165" s="52"/>
      <c r="Q165" s="52"/>
      <c r="R165" s="52">
        <v>32</v>
      </c>
      <c r="S165" s="52">
        <v>0</v>
      </c>
      <c r="T165" s="52">
        <v>0</v>
      </c>
      <c r="U165" s="52">
        <v>0</v>
      </c>
      <c r="V165" s="52">
        <v>0</v>
      </c>
      <c r="W165" s="56" t="s">
        <v>1350</v>
      </c>
      <c r="Z165" s="55">
        <v>46262.881921296299</v>
      </c>
      <c r="AA165" s="52">
        <v>3</v>
      </c>
      <c r="AB165" s="52" t="s">
        <v>1530</v>
      </c>
      <c r="AC165" s="52">
        <v>81.630434782608688</v>
      </c>
      <c r="AD165" s="52" t="s">
        <v>253</v>
      </c>
      <c r="AE165" s="56" t="s">
        <v>1531</v>
      </c>
    </row>
    <row r="166" spans="1:31" x14ac:dyDescent="0.25">
      <c r="A166" s="55">
        <v>46262.881921296299</v>
      </c>
      <c r="B166" s="52">
        <v>1</v>
      </c>
      <c r="C166" s="52" t="s">
        <v>1352</v>
      </c>
      <c r="D166" s="52">
        <v>3.476511258025365E-4</v>
      </c>
      <c r="E166" s="52">
        <v>69.5302251605073</v>
      </c>
      <c r="F166" s="56" t="s">
        <v>237</v>
      </c>
      <c r="I166" s="55">
        <v>46262.881921296299</v>
      </c>
      <c r="J166" s="52" t="s">
        <v>1352</v>
      </c>
      <c r="K166" s="52" t="s">
        <v>1331</v>
      </c>
      <c r="L166" s="52">
        <v>560</v>
      </c>
      <c r="M166" s="52">
        <v>170</v>
      </c>
      <c r="N166" s="52">
        <v>804.24771931898704</v>
      </c>
      <c r="O166" s="52" t="s">
        <v>432</v>
      </c>
      <c r="P166" s="52"/>
      <c r="Q166" s="52"/>
      <c r="R166" s="52">
        <v>32</v>
      </c>
      <c r="S166" s="52">
        <v>0</v>
      </c>
      <c r="T166" s="52">
        <v>0</v>
      </c>
      <c r="U166" s="52">
        <v>0</v>
      </c>
      <c r="V166" s="52">
        <v>0</v>
      </c>
      <c r="W166" s="56" t="s">
        <v>1353</v>
      </c>
      <c r="Z166" s="55">
        <v>46262.881921296299</v>
      </c>
      <c r="AA166" s="52">
        <v>3</v>
      </c>
      <c r="AB166" s="52" t="s">
        <v>1532</v>
      </c>
      <c r="AC166" s="52">
        <v>21.630434782608695</v>
      </c>
      <c r="AD166" s="52" t="s">
        <v>253</v>
      </c>
      <c r="AE166" s="56" t="s">
        <v>1533</v>
      </c>
    </row>
    <row r="167" spans="1:31" x14ac:dyDescent="0.25">
      <c r="A167" s="55">
        <v>46262.881921296299</v>
      </c>
      <c r="B167" s="52">
        <v>1</v>
      </c>
      <c r="C167" s="52" t="s">
        <v>1354</v>
      </c>
      <c r="D167" s="52">
        <v>1.6388710625287237E-4</v>
      </c>
      <c r="E167" s="52">
        <v>32.77742125057447</v>
      </c>
      <c r="F167" s="56" t="s">
        <v>237</v>
      </c>
      <c r="I167" s="55">
        <v>46262.881921296299</v>
      </c>
      <c r="J167" s="52" t="s">
        <v>1354</v>
      </c>
      <c r="K167" s="52" t="s">
        <v>1331</v>
      </c>
      <c r="L167" s="52">
        <v>560</v>
      </c>
      <c r="M167" s="52">
        <v>79.999999999999986</v>
      </c>
      <c r="N167" s="52">
        <v>804.24771931898704</v>
      </c>
      <c r="O167" s="52" t="s">
        <v>432</v>
      </c>
      <c r="P167" s="52"/>
      <c r="Q167" s="52"/>
      <c r="R167" s="52">
        <v>32</v>
      </c>
      <c r="S167" s="52">
        <v>0</v>
      </c>
      <c r="T167" s="52">
        <v>0</v>
      </c>
      <c r="U167" s="52">
        <v>0</v>
      </c>
      <c r="V167" s="52">
        <v>0</v>
      </c>
      <c r="W167" s="56" t="s">
        <v>1353</v>
      </c>
      <c r="Z167" s="55">
        <v>46262.881921296299</v>
      </c>
      <c r="AA167" s="52">
        <v>3</v>
      </c>
      <c r="AB167" s="52" t="s">
        <v>1534</v>
      </c>
      <c r="AC167" s="52" t="s">
        <v>580</v>
      </c>
      <c r="AD167" s="52" t="s">
        <v>35</v>
      </c>
      <c r="AE167" s="56" t="s">
        <v>1535</v>
      </c>
    </row>
    <row r="168" spans="1:31" x14ac:dyDescent="0.25">
      <c r="A168" s="55">
        <v>46262.881921296299</v>
      </c>
      <c r="B168" s="52">
        <v>1</v>
      </c>
      <c r="C168" s="52" t="s">
        <v>1355</v>
      </c>
      <c r="D168" s="52">
        <v>1.2578260080184066E-4</v>
      </c>
      <c r="E168" s="52">
        <v>25.156520160368132</v>
      </c>
      <c r="F168" s="56" t="s">
        <v>237</v>
      </c>
      <c r="I168" s="55">
        <v>46262.881921296299</v>
      </c>
      <c r="J168" s="52" t="s">
        <v>1355</v>
      </c>
      <c r="K168" s="52" t="s">
        <v>1331</v>
      </c>
      <c r="L168" s="52">
        <v>300</v>
      </c>
      <c r="M168" s="52">
        <v>210</v>
      </c>
      <c r="N168" s="52">
        <v>804.24771931898704</v>
      </c>
      <c r="O168" s="52" t="s">
        <v>432</v>
      </c>
      <c r="P168" s="52"/>
      <c r="Q168" s="52"/>
      <c r="R168" s="52">
        <v>32</v>
      </c>
      <c r="S168" s="52">
        <v>0</v>
      </c>
      <c r="T168" s="52">
        <v>0</v>
      </c>
      <c r="U168" s="52">
        <v>0</v>
      </c>
      <c r="V168" s="52">
        <v>0</v>
      </c>
      <c r="W168" s="56" t="s">
        <v>1356</v>
      </c>
      <c r="Z168" s="55">
        <v>46262.881921296299</v>
      </c>
      <c r="AA168" s="52">
        <v>3</v>
      </c>
      <c r="AB168" s="52" t="s">
        <v>1536</v>
      </c>
      <c r="AC168" s="52" t="s">
        <v>580</v>
      </c>
      <c r="AD168" s="52" t="s">
        <v>35</v>
      </c>
      <c r="AE168" s="56" t="s">
        <v>1537</v>
      </c>
    </row>
    <row r="169" spans="1:31" x14ac:dyDescent="0.25">
      <c r="A169" s="55">
        <v>46262.881921296299</v>
      </c>
      <c r="B169" s="52">
        <v>1</v>
      </c>
      <c r="C169" s="52" t="s">
        <v>1357</v>
      </c>
      <c r="D169" s="52">
        <v>-2.6387702889888714E-6</v>
      </c>
      <c r="E169" s="52">
        <v>-0.52775405779777429</v>
      </c>
      <c r="F169" s="56" t="s">
        <v>235</v>
      </c>
      <c r="I169" s="55">
        <v>46262.881921296299</v>
      </c>
      <c r="J169" s="52" t="s">
        <v>1357</v>
      </c>
      <c r="K169" s="52" t="s">
        <v>1331</v>
      </c>
      <c r="L169" s="52">
        <v>190</v>
      </c>
      <c r="M169" s="52">
        <v>210</v>
      </c>
      <c r="N169" s="52">
        <v>804.24771931898704</v>
      </c>
      <c r="O169" s="52" t="s">
        <v>432</v>
      </c>
      <c r="P169" s="52"/>
      <c r="Q169" s="52"/>
      <c r="R169" s="52">
        <v>32</v>
      </c>
      <c r="S169" s="52">
        <v>0</v>
      </c>
      <c r="T169" s="52">
        <v>0</v>
      </c>
      <c r="U169" s="52">
        <v>0</v>
      </c>
      <c r="V169" s="52">
        <v>0</v>
      </c>
      <c r="W169" s="56" t="s">
        <v>1356</v>
      </c>
      <c r="Z169" s="55">
        <v>46262.881921296299</v>
      </c>
      <c r="AA169" s="52">
        <v>3</v>
      </c>
      <c r="AB169" s="52" t="s">
        <v>1538</v>
      </c>
      <c r="AC169" s="52" t="s">
        <v>580</v>
      </c>
      <c r="AD169" s="52" t="s">
        <v>35</v>
      </c>
      <c r="AE169" s="56" t="s">
        <v>1539</v>
      </c>
    </row>
    <row r="170" spans="1:31" x14ac:dyDescent="0.25">
      <c r="A170" s="55">
        <v>46262.881921296299</v>
      </c>
      <c r="B170" s="52">
        <v>1</v>
      </c>
      <c r="C170" s="52" t="s">
        <v>1358</v>
      </c>
      <c r="D170" s="52">
        <v>2.5420397189267018E-4</v>
      </c>
      <c r="E170" s="52">
        <v>50.840794378534035</v>
      </c>
      <c r="F170" s="56" t="s">
        <v>237</v>
      </c>
      <c r="I170" s="55">
        <v>46262.881921296299</v>
      </c>
      <c r="J170" s="52" t="s">
        <v>1358</v>
      </c>
      <c r="K170" s="52" t="s">
        <v>1331</v>
      </c>
      <c r="L170" s="52">
        <v>410</v>
      </c>
      <c r="M170" s="52">
        <v>210</v>
      </c>
      <c r="N170" s="52">
        <v>804.24771931898704</v>
      </c>
      <c r="O170" s="52" t="s">
        <v>432</v>
      </c>
      <c r="P170" s="52"/>
      <c r="Q170" s="52"/>
      <c r="R170" s="52">
        <v>32</v>
      </c>
      <c r="S170" s="52">
        <v>0</v>
      </c>
      <c r="T170" s="52">
        <v>0</v>
      </c>
      <c r="U170" s="52">
        <v>0</v>
      </c>
      <c r="V170" s="52">
        <v>0</v>
      </c>
      <c r="W170" s="56" t="s">
        <v>1356</v>
      </c>
      <c r="Z170" s="55">
        <v>46262.881921296299</v>
      </c>
      <c r="AA170" s="52">
        <v>3</v>
      </c>
      <c r="AB170" s="52" t="s">
        <v>6</v>
      </c>
      <c r="AC170" s="52" t="s">
        <v>12</v>
      </c>
      <c r="AD170" s="52" t="s">
        <v>35</v>
      </c>
      <c r="AE170" s="56" t="s">
        <v>1540</v>
      </c>
    </row>
    <row r="171" spans="1:31" x14ac:dyDescent="0.25">
      <c r="A171" s="55">
        <v>46262.881921296299</v>
      </c>
      <c r="B171" s="52">
        <v>1</v>
      </c>
      <c r="C171" s="52" t="s">
        <v>1359</v>
      </c>
      <c r="D171" s="52">
        <v>-1.310601413798184E-4</v>
      </c>
      <c r="E171" s="52">
        <v>-26.212028275963679</v>
      </c>
      <c r="F171" s="56" t="s">
        <v>235</v>
      </c>
      <c r="I171" s="55">
        <v>46262.881921296299</v>
      </c>
      <c r="J171" s="52" t="s">
        <v>1359</v>
      </c>
      <c r="K171" s="52" t="s">
        <v>1331</v>
      </c>
      <c r="L171" s="52">
        <v>80</v>
      </c>
      <c r="M171" s="52">
        <v>210</v>
      </c>
      <c r="N171" s="52">
        <v>804.24771931898704</v>
      </c>
      <c r="O171" s="52" t="s">
        <v>432</v>
      </c>
      <c r="P171" s="52"/>
      <c r="Q171" s="52"/>
      <c r="R171" s="52">
        <v>32</v>
      </c>
      <c r="S171" s="52">
        <v>0</v>
      </c>
      <c r="T171" s="52">
        <v>0</v>
      </c>
      <c r="U171" s="52">
        <v>0</v>
      </c>
      <c r="V171" s="52">
        <v>0</v>
      </c>
      <c r="W171" s="56" t="s">
        <v>1356</v>
      </c>
      <c r="Z171" s="55">
        <v>46262.881921296299</v>
      </c>
      <c r="AA171" s="52">
        <v>3</v>
      </c>
      <c r="AB171" s="52" t="s">
        <v>1541</v>
      </c>
      <c r="AC171" s="52" t="s">
        <v>436</v>
      </c>
      <c r="AD171" s="52" t="s">
        <v>35</v>
      </c>
      <c r="AE171" s="56" t="s">
        <v>1542</v>
      </c>
    </row>
    <row r="172" spans="1:31" x14ac:dyDescent="0.25">
      <c r="A172" s="55">
        <v>46262.881921296299</v>
      </c>
      <c r="B172" s="52">
        <v>1</v>
      </c>
      <c r="C172" s="52" t="s">
        <v>1360</v>
      </c>
      <c r="D172" s="52">
        <v>3.8262534298349972E-4</v>
      </c>
      <c r="E172" s="52">
        <v>76.525068596699938</v>
      </c>
      <c r="F172" s="56" t="s">
        <v>237</v>
      </c>
      <c r="I172" s="55">
        <v>46262.881921296299</v>
      </c>
      <c r="J172" s="52" t="s">
        <v>1360</v>
      </c>
      <c r="K172" s="52" t="s">
        <v>1331</v>
      </c>
      <c r="L172" s="52">
        <v>520</v>
      </c>
      <c r="M172" s="52">
        <v>210</v>
      </c>
      <c r="N172" s="52">
        <v>804.24771931898704</v>
      </c>
      <c r="O172" s="52" t="s">
        <v>432</v>
      </c>
      <c r="P172" s="52"/>
      <c r="Q172" s="52"/>
      <c r="R172" s="52">
        <v>32</v>
      </c>
      <c r="S172" s="52">
        <v>0</v>
      </c>
      <c r="T172" s="52">
        <v>0</v>
      </c>
      <c r="U172" s="52">
        <v>0</v>
      </c>
      <c r="V172" s="52">
        <v>0</v>
      </c>
      <c r="W172" s="56" t="s">
        <v>1356</v>
      </c>
      <c r="Z172" s="55">
        <v>46262.881921296299</v>
      </c>
      <c r="AA172" s="52">
        <v>3</v>
      </c>
      <c r="AB172" s="52" t="s">
        <v>1543</v>
      </c>
      <c r="AC172" s="52">
        <v>2.9034539056820607</v>
      </c>
      <c r="AD172" s="52" t="s">
        <v>35</v>
      </c>
      <c r="AE172" s="56" t="s">
        <v>1544</v>
      </c>
    </row>
    <row r="173" spans="1:31" x14ac:dyDescent="0.25">
      <c r="A173" s="55">
        <v>46262.881921296299</v>
      </c>
      <c r="B173" s="52">
        <v>1</v>
      </c>
      <c r="C173" s="52" t="s">
        <v>1361</v>
      </c>
      <c r="D173" s="52">
        <v>-2.2132721390308045E-4</v>
      </c>
      <c r="E173" s="52">
        <v>-44.265442780616091</v>
      </c>
      <c r="F173" s="56" t="s">
        <v>235</v>
      </c>
      <c r="I173" s="55">
        <v>46262.881921296299</v>
      </c>
      <c r="J173" s="52" t="s">
        <v>1361</v>
      </c>
      <c r="K173" s="52" t="s">
        <v>1331</v>
      </c>
      <c r="L173" s="52">
        <v>300</v>
      </c>
      <c r="M173" s="52">
        <v>40</v>
      </c>
      <c r="N173" s="52">
        <v>804.24771931898704</v>
      </c>
      <c r="O173" s="52" t="s">
        <v>432</v>
      </c>
      <c r="P173" s="52"/>
      <c r="Q173" s="52"/>
      <c r="R173" s="52">
        <v>32</v>
      </c>
      <c r="S173" s="52">
        <v>0</v>
      </c>
      <c r="T173" s="52">
        <v>0</v>
      </c>
      <c r="U173" s="52">
        <v>0</v>
      </c>
      <c r="V173" s="52">
        <v>0</v>
      </c>
      <c r="W173" s="56" t="s">
        <v>1362</v>
      </c>
      <c r="Z173" s="55">
        <v>46262.881921296299</v>
      </c>
      <c r="AA173" s="52">
        <v>3</v>
      </c>
      <c r="AB173" s="52" t="s">
        <v>1545</v>
      </c>
      <c r="AC173" s="52"/>
      <c r="AD173" s="52" t="s">
        <v>251</v>
      </c>
      <c r="AE173" s="56" t="s">
        <v>1546</v>
      </c>
    </row>
    <row r="174" spans="1:31" x14ac:dyDescent="0.25">
      <c r="A174" s="55">
        <v>46262.881921296299</v>
      </c>
      <c r="B174" s="52">
        <v>1</v>
      </c>
      <c r="C174" s="52" t="s">
        <v>1363</v>
      </c>
      <c r="D174" s="52">
        <v>-9.2905842812250917E-5</v>
      </c>
      <c r="E174" s="52">
        <v>-18.581168562450184</v>
      </c>
      <c r="F174" s="56" t="s">
        <v>235</v>
      </c>
      <c r="I174" s="55">
        <v>46262.881921296299</v>
      </c>
      <c r="J174" s="52" t="s">
        <v>1363</v>
      </c>
      <c r="K174" s="52" t="s">
        <v>1331</v>
      </c>
      <c r="L174" s="52">
        <v>410</v>
      </c>
      <c r="M174" s="52">
        <v>40</v>
      </c>
      <c r="N174" s="52">
        <v>804.24771931898704</v>
      </c>
      <c r="O174" s="52" t="s">
        <v>432</v>
      </c>
      <c r="P174" s="52"/>
      <c r="Q174" s="52"/>
      <c r="R174" s="52">
        <v>32</v>
      </c>
      <c r="S174" s="52">
        <v>0</v>
      </c>
      <c r="T174" s="52">
        <v>0</v>
      </c>
      <c r="U174" s="52">
        <v>0</v>
      </c>
      <c r="V174" s="52">
        <v>0</v>
      </c>
      <c r="W174" s="56" t="s">
        <v>1362</v>
      </c>
      <c r="Z174" s="55">
        <v>46262.881921296299</v>
      </c>
      <c r="AA174" s="52">
        <v>3</v>
      </c>
      <c r="AB174" s="52" t="s">
        <v>1547</v>
      </c>
      <c r="AC174" s="52">
        <v>145.17269528410304</v>
      </c>
      <c r="AD174" s="52" t="s">
        <v>253</v>
      </c>
      <c r="AE174" s="56" t="s">
        <v>1548</v>
      </c>
    </row>
    <row r="175" spans="1:31" x14ac:dyDescent="0.25">
      <c r="A175" s="55">
        <v>46262.881921296299</v>
      </c>
      <c r="B175" s="52">
        <v>1</v>
      </c>
      <c r="C175" s="52" t="s">
        <v>1364</v>
      </c>
      <c r="D175" s="52">
        <v>-3.4974858499390996E-4</v>
      </c>
      <c r="E175" s="52">
        <v>-69.949716998781994</v>
      </c>
      <c r="F175" s="56" t="s">
        <v>235</v>
      </c>
      <c r="I175" s="55">
        <v>46262.881921296299</v>
      </c>
      <c r="J175" s="52" t="s">
        <v>1364</v>
      </c>
      <c r="K175" s="52" t="s">
        <v>1331</v>
      </c>
      <c r="L175" s="52">
        <v>190</v>
      </c>
      <c r="M175" s="52">
        <v>40</v>
      </c>
      <c r="N175" s="52">
        <v>804.24771931898704</v>
      </c>
      <c r="O175" s="52" t="s">
        <v>432</v>
      </c>
      <c r="P175" s="52"/>
      <c r="Q175" s="52"/>
      <c r="R175" s="52">
        <v>32</v>
      </c>
      <c r="S175" s="52">
        <v>0</v>
      </c>
      <c r="T175" s="52">
        <v>0</v>
      </c>
      <c r="U175" s="52">
        <v>0</v>
      </c>
      <c r="V175" s="52">
        <v>0</v>
      </c>
      <c r="W175" s="56" t="s">
        <v>1362</v>
      </c>
      <c r="Z175" s="55">
        <v>46262.881921296299</v>
      </c>
      <c r="AA175" s="52">
        <v>3</v>
      </c>
      <c r="AB175" s="52" t="s">
        <v>1549</v>
      </c>
      <c r="AC175" s="52"/>
      <c r="AD175" s="52" t="s">
        <v>253</v>
      </c>
      <c r="AE175" s="56" t="s">
        <v>1550</v>
      </c>
    </row>
    <row r="176" spans="1:31" x14ac:dyDescent="0.25">
      <c r="A176" s="55">
        <v>46262.881921296299</v>
      </c>
      <c r="B176" s="52">
        <v>1</v>
      </c>
      <c r="C176" s="52" t="s">
        <v>1365</v>
      </c>
      <c r="D176" s="52">
        <v>3.5515528278578612E-5</v>
      </c>
      <c r="E176" s="52">
        <v>7.1031056557157219</v>
      </c>
      <c r="F176" s="56" t="s">
        <v>237</v>
      </c>
      <c r="I176" s="55">
        <v>46262.881921296299</v>
      </c>
      <c r="J176" s="52" t="s">
        <v>1365</v>
      </c>
      <c r="K176" s="52" t="s">
        <v>1331</v>
      </c>
      <c r="L176" s="52">
        <v>520</v>
      </c>
      <c r="M176" s="52">
        <v>40</v>
      </c>
      <c r="N176" s="52">
        <v>804.24771931898704</v>
      </c>
      <c r="O176" s="52" t="s">
        <v>432</v>
      </c>
      <c r="P176" s="52"/>
      <c r="Q176" s="52"/>
      <c r="R176" s="52">
        <v>32</v>
      </c>
      <c r="S176" s="52">
        <v>0</v>
      </c>
      <c r="T176" s="52">
        <v>0</v>
      </c>
      <c r="U176" s="52">
        <v>0</v>
      </c>
      <c r="V176" s="52">
        <v>0</v>
      </c>
      <c r="W176" s="56" t="s">
        <v>1362</v>
      </c>
      <c r="Z176" s="55">
        <v>46262.881921296299</v>
      </c>
      <c r="AA176" s="52">
        <v>3</v>
      </c>
      <c r="AB176" s="52" t="s">
        <v>1551</v>
      </c>
      <c r="AC176" s="52" t="s">
        <v>588</v>
      </c>
      <c r="AD176" s="52" t="s">
        <v>35</v>
      </c>
      <c r="AE176" s="56" t="s">
        <v>1552</v>
      </c>
    </row>
    <row r="177" spans="1:31" x14ac:dyDescent="0.25">
      <c r="A177" s="55">
        <v>46262.881921296299</v>
      </c>
      <c r="B177" s="52">
        <v>1</v>
      </c>
      <c r="C177" s="52" t="s">
        <v>1366</v>
      </c>
      <c r="D177" s="52">
        <v>-4.781699560847395E-4</v>
      </c>
      <c r="E177" s="52">
        <v>-95.633991216947905</v>
      </c>
      <c r="F177" s="56" t="s">
        <v>235</v>
      </c>
      <c r="I177" s="55">
        <v>46262.881921296299</v>
      </c>
      <c r="J177" s="52" t="s">
        <v>1366</v>
      </c>
      <c r="K177" s="52" t="s">
        <v>1331</v>
      </c>
      <c r="L177" s="52">
        <v>79.999999999999986</v>
      </c>
      <c r="M177" s="52">
        <v>40</v>
      </c>
      <c r="N177" s="52">
        <v>804.24771931898704</v>
      </c>
      <c r="O177" s="52" t="s">
        <v>432</v>
      </c>
      <c r="P177" s="52"/>
      <c r="Q177" s="52"/>
      <c r="R177" s="52">
        <v>32</v>
      </c>
      <c r="S177" s="52">
        <v>0</v>
      </c>
      <c r="T177" s="52">
        <v>0</v>
      </c>
      <c r="U177" s="52">
        <v>0</v>
      </c>
      <c r="V177" s="52">
        <v>0</v>
      </c>
      <c r="W177" s="56" t="s">
        <v>1362</v>
      </c>
      <c r="Z177" s="55">
        <v>46262.881921296299</v>
      </c>
      <c r="AA177" s="52">
        <v>3</v>
      </c>
      <c r="AB177" s="52" t="s">
        <v>1553</v>
      </c>
      <c r="AC177" s="52" t="b">
        <v>0</v>
      </c>
      <c r="AD177" s="52" t="s">
        <v>35</v>
      </c>
      <c r="AE177" s="56" t="s">
        <v>1554</v>
      </c>
    </row>
    <row r="178" spans="1:31" x14ac:dyDescent="0.25">
      <c r="A178" s="55">
        <v>46262.881921296299</v>
      </c>
      <c r="B178" s="52">
        <v>2</v>
      </c>
      <c r="C178" s="52" t="s">
        <v>1213</v>
      </c>
      <c r="D178" s="52">
        <v>-8.2102163106062369E-4</v>
      </c>
      <c r="E178" s="52">
        <v>-8.4838901876264448</v>
      </c>
      <c r="F178" s="56" t="s">
        <v>235</v>
      </c>
      <c r="Z178" s="55">
        <v>46262.881921296299</v>
      </c>
      <c r="AA178" s="52">
        <v>3</v>
      </c>
      <c r="AB178" s="52" t="s">
        <v>1555</v>
      </c>
      <c r="AC178" s="52" t="b">
        <v>1</v>
      </c>
      <c r="AD178" s="52" t="s">
        <v>35</v>
      </c>
      <c r="AE178" s="56" t="s">
        <v>1556</v>
      </c>
    </row>
    <row r="179" spans="1:31" x14ac:dyDescent="0.25">
      <c r="A179" s="55">
        <v>46262.881921296299</v>
      </c>
      <c r="B179" s="52">
        <v>2</v>
      </c>
      <c r="C179" s="52" t="s">
        <v>1216</v>
      </c>
      <c r="D179" s="52">
        <v>-6.1459097823710822E-4</v>
      </c>
      <c r="E179" s="52">
        <v>-6.3507734417834518</v>
      </c>
      <c r="F179" s="56" t="s">
        <v>235</v>
      </c>
      <c r="Z179" s="55">
        <v>46262.881921296299</v>
      </c>
      <c r="AA179" s="52">
        <v>4</v>
      </c>
      <c r="AB179" s="52" t="s">
        <v>1513</v>
      </c>
      <c r="AC179" s="52">
        <v>2.2508918097780337E-4</v>
      </c>
      <c r="AD179" s="52" t="s">
        <v>35</v>
      </c>
      <c r="AE179" s="56" t="s">
        <v>1514</v>
      </c>
    </row>
    <row r="180" spans="1:31" x14ac:dyDescent="0.25">
      <c r="A180" s="55">
        <v>46262.881921296299</v>
      </c>
      <c r="B180" s="52">
        <v>2</v>
      </c>
      <c r="C180" s="52" t="s">
        <v>1217</v>
      </c>
      <c r="D180" s="52">
        <v>-4.0816032541359269E-4</v>
      </c>
      <c r="E180" s="52">
        <v>-4.217656695940458</v>
      </c>
      <c r="F180" s="56" t="s">
        <v>235</v>
      </c>
      <c r="Z180" s="55">
        <v>46262.881921296299</v>
      </c>
      <c r="AA180" s="52">
        <v>4</v>
      </c>
      <c r="AB180" s="52" t="s">
        <v>1515</v>
      </c>
      <c r="AC180" s="52">
        <v>-2.9632729258565907E-8</v>
      </c>
      <c r="AD180" s="52" t="s">
        <v>257</v>
      </c>
      <c r="AE180" s="56" t="s">
        <v>1516</v>
      </c>
    </row>
    <row r="181" spans="1:31" x14ac:dyDescent="0.25">
      <c r="A181" s="55">
        <v>46262.881921296299</v>
      </c>
      <c r="B181" s="52">
        <v>2</v>
      </c>
      <c r="C181" s="52" t="s">
        <v>1218</v>
      </c>
      <c r="D181" s="52">
        <v>-2.0172967259007713E-4</v>
      </c>
      <c r="E181" s="52">
        <v>-2.0845399500974637</v>
      </c>
      <c r="F181" s="56" t="s">
        <v>235</v>
      </c>
      <c r="Z181" s="55">
        <v>46262.881921296299</v>
      </c>
      <c r="AA181" s="52">
        <v>4</v>
      </c>
      <c r="AB181" s="52" t="s">
        <v>1517</v>
      </c>
      <c r="AC181" s="52">
        <v>1.0747097888653166E-8</v>
      </c>
      <c r="AD181" s="52" t="s">
        <v>257</v>
      </c>
      <c r="AE181" s="56" t="s">
        <v>1518</v>
      </c>
    </row>
    <row r="182" spans="1:31" x14ac:dyDescent="0.25">
      <c r="A182" s="55">
        <v>46262.881921296299</v>
      </c>
      <c r="B182" s="52">
        <v>2</v>
      </c>
      <c r="C182" s="52" t="s">
        <v>1219</v>
      </c>
      <c r="D182" s="52">
        <v>4.7009802334383863E-6</v>
      </c>
      <c r="E182" s="52">
        <v>0</v>
      </c>
      <c r="F182" s="56" t="s">
        <v>1371</v>
      </c>
      <c r="Z182" s="55">
        <v>46262.881921296299</v>
      </c>
      <c r="AA182" s="52">
        <v>4</v>
      </c>
      <c r="AB182" s="52" t="s">
        <v>1519</v>
      </c>
      <c r="AC182" s="52">
        <v>-100.00000000000004</v>
      </c>
      <c r="AD182" s="52" t="s">
        <v>251</v>
      </c>
      <c r="AE182" s="56" t="s">
        <v>1520</v>
      </c>
    </row>
    <row r="183" spans="1:31" x14ac:dyDescent="0.25">
      <c r="A183" s="55">
        <v>46262.881921296299</v>
      </c>
      <c r="B183" s="52">
        <v>2</v>
      </c>
      <c r="C183" s="52" t="s">
        <v>1220</v>
      </c>
      <c r="D183" s="52">
        <v>2.111316330569539E-4</v>
      </c>
      <c r="E183" s="52">
        <v>0</v>
      </c>
      <c r="F183" s="56" t="s">
        <v>1371</v>
      </c>
      <c r="Z183" s="55">
        <v>46262.881921296299</v>
      </c>
      <c r="AA183" s="52">
        <v>4</v>
      </c>
      <c r="AB183" s="52" t="s">
        <v>1521</v>
      </c>
      <c r="AC183" s="52">
        <v>216.30434782608697</v>
      </c>
      <c r="AD183" s="52" t="s">
        <v>247</v>
      </c>
      <c r="AE183" s="56" t="s">
        <v>1522</v>
      </c>
    </row>
    <row r="184" spans="1:31" x14ac:dyDescent="0.25">
      <c r="A184" s="55">
        <v>46262.881921296299</v>
      </c>
      <c r="B184" s="52">
        <v>2</v>
      </c>
      <c r="C184" s="52" t="s">
        <v>1221</v>
      </c>
      <c r="D184" s="52">
        <v>4.1756228588046943E-4</v>
      </c>
      <c r="E184" s="52">
        <v>0</v>
      </c>
      <c r="F184" s="56" t="s">
        <v>1371</v>
      </c>
      <c r="Z184" s="55">
        <v>46262.881921296299</v>
      </c>
      <c r="AA184" s="52">
        <v>4</v>
      </c>
      <c r="AB184" s="52" t="s">
        <v>1523</v>
      </c>
      <c r="AC184" s="52">
        <v>316.30434782608694</v>
      </c>
      <c r="AD184" s="52" t="s">
        <v>247</v>
      </c>
      <c r="AE184" s="56" t="s">
        <v>1524</v>
      </c>
    </row>
    <row r="185" spans="1:31" x14ac:dyDescent="0.25">
      <c r="A185" s="55">
        <v>46262.881921296299</v>
      </c>
      <c r="B185" s="52">
        <v>2</v>
      </c>
      <c r="C185" s="52" t="s">
        <v>1222</v>
      </c>
      <c r="D185" s="52">
        <v>6.2399293870398496E-4</v>
      </c>
      <c r="E185" s="52">
        <v>0</v>
      </c>
      <c r="F185" s="56" t="s">
        <v>1371</v>
      </c>
      <c r="Z185" s="55">
        <v>46262.881921296299</v>
      </c>
      <c r="AA185" s="52">
        <v>4</v>
      </c>
      <c r="AB185" s="52" t="s">
        <v>2</v>
      </c>
      <c r="AC185" s="52">
        <v>-100</v>
      </c>
      <c r="AD185" s="52" t="s">
        <v>251</v>
      </c>
      <c r="AE185" s="56" t="s">
        <v>1525</v>
      </c>
    </row>
    <row r="186" spans="1:31" x14ac:dyDescent="0.25">
      <c r="A186" s="55">
        <v>46262.881921296299</v>
      </c>
      <c r="B186" s="52">
        <v>2</v>
      </c>
      <c r="C186" s="52" t="s">
        <v>1223</v>
      </c>
      <c r="D186" s="52">
        <v>8.3042359152750043E-4</v>
      </c>
      <c r="E186" s="52">
        <v>0</v>
      </c>
      <c r="F186" s="56" t="s">
        <v>1371</v>
      </c>
      <c r="Z186" s="55">
        <v>46262.881921296299</v>
      </c>
      <c r="AA186" s="52">
        <v>4</v>
      </c>
      <c r="AB186" s="52" t="s">
        <v>1526</v>
      </c>
      <c r="AC186" s="52">
        <v>0</v>
      </c>
      <c r="AD186" s="52" t="s">
        <v>253</v>
      </c>
      <c r="AE186" s="56" t="s">
        <v>1527</v>
      </c>
    </row>
    <row r="187" spans="1:31" x14ac:dyDescent="0.25">
      <c r="A187" s="55">
        <v>46262.881921296299</v>
      </c>
      <c r="B187" s="52">
        <v>2</v>
      </c>
      <c r="C187" s="52" t="s">
        <v>1224</v>
      </c>
      <c r="D187" s="52">
        <v>1.036854244351016E-3</v>
      </c>
      <c r="E187" s="52">
        <v>0</v>
      </c>
      <c r="F187" s="56" t="s">
        <v>1371</v>
      </c>
      <c r="Z187" s="55">
        <v>46262.881921296299</v>
      </c>
      <c r="AA187" s="52">
        <v>4</v>
      </c>
      <c r="AB187" s="52" t="s">
        <v>1528</v>
      </c>
      <c r="AC187" s="52">
        <v>0</v>
      </c>
      <c r="AD187" s="52" t="s">
        <v>253</v>
      </c>
      <c r="AE187" s="56" t="s">
        <v>1529</v>
      </c>
    </row>
    <row r="188" spans="1:31" x14ac:dyDescent="0.25">
      <c r="A188" s="55">
        <v>46262.881921296299</v>
      </c>
      <c r="B188" s="52">
        <v>2</v>
      </c>
      <c r="C188" s="52" t="s">
        <v>1225</v>
      </c>
      <c r="D188" s="52">
        <v>1.2432848971745316E-3</v>
      </c>
      <c r="E188" s="52">
        <v>0</v>
      </c>
      <c r="F188" s="56" t="s">
        <v>1371</v>
      </c>
      <c r="Z188" s="55">
        <v>46262.881921296299</v>
      </c>
      <c r="AA188" s="52">
        <v>4</v>
      </c>
      <c r="AB188" s="52" t="s">
        <v>1530</v>
      </c>
      <c r="AC188" s="52">
        <v>31.630434782608695</v>
      </c>
      <c r="AD188" s="52" t="s">
        <v>253</v>
      </c>
      <c r="AE188" s="56" t="s">
        <v>1531</v>
      </c>
    </row>
    <row r="189" spans="1:31" x14ac:dyDescent="0.25">
      <c r="A189" s="55">
        <v>46262.881921296299</v>
      </c>
      <c r="B189" s="52">
        <v>2</v>
      </c>
      <c r="C189" s="52" t="s">
        <v>1226</v>
      </c>
      <c r="D189" s="52">
        <v>1.449715549998047E-3</v>
      </c>
      <c r="E189" s="52">
        <v>0</v>
      </c>
      <c r="F189" s="56" t="s">
        <v>1371</v>
      </c>
      <c r="Z189" s="55">
        <v>46262.881921296299</v>
      </c>
      <c r="AA189" s="52">
        <v>4</v>
      </c>
      <c r="AB189" s="52" t="s">
        <v>1532</v>
      </c>
      <c r="AC189" s="52">
        <v>21.630434782608695</v>
      </c>
      <c r="AD189" s="52" t="s">
        <v>253</v>
      </c>
      <c r="AE189" s="56" t="s">
        <v>1533</v>
      </c>
    </row>
    <row r="190" spans="1:31" x14ac:dyDescent="0.25">
      <c r="A190" s="55">
        <v>46262.881921296299</v>
      </c>
      <c r="B190" s="52">
        <v>2</v>
      </c>
      <c r="C190" s="52" t="s">
        <v>1227</v>
      </c>
      <c r="D190" s="52">
        <v>-7.6611046215814538E-4</v>
      </c>
      <c r="E190" s="52">
        <v>-7.9164747756341685</v>
      </c>
      <c r="F190" s="56" t="s">
        <v>235</v>
      </c>
      <c r="Z190" s="55">
        <v>46262.881921296299</v>
      </c>
      <c r="AA190" s="52">
        <v>4</v>
      </c>
      <c r="AB190" s="52" t="s">
        <v>1534</v>
      </c>
      <c r="AC190" s="52" t="s">
        <v>580</v>
      </c>
      <c r="AD190" s="52" t="s">
        <v>35</v>
      </c>
      <c r="AE190" s="56" t="s">
        <v>1535</v>
      </c>
    </row>
    <row r="191" spans="1:31" x14ac:dyDescent="0.25">
      <c r="A191" s="55">
        <v>46262.881921296299</v>
      </c>
      <c r="B191" s="52">
        <v>2</v>
      </c>
      <c r="C191" s="52" t="s">
        <v>1228</v>
      </c>
      <c r="D191" s="52">
        <v>-5.596798093346298E-4</v>
      </c>
      <c r="E191" s="52">
        <v>-5.7833580297911746</v>
      </c>
      <c r="F191" s="56" t="s">
        <v>235</v>
      </c>
      <c r="Z191" s="55">
        <v>46262.881921296299</v>
      </c>
      <c r="AA191" s="52">
        <v>4</v>
      </c>
      <c r="AB191" s="52" t="s">
        <v>1536</v>
      </c>
      <c r="AC191" s="52" t="s">
        <v>580</v>
      </c>
      <c r="AD191" s="52" t="s">
        <v>35</v>
      </c>
      <c r="AE191" s="56" t="s">
        <v>1537</v>
      </c>
    </row>
    <row r="192" spans="1:31" x14ac:dyDescent="0.25">
      <c r="A192" s="55">
        <v>46262.881921296299</v>
      </c>
      <c r="B192" s="52">
        <v>2</v>
      </c>
      <c r="C192" s="52" t="s">
        <v>1229</v>
      </c>
      <c r="D192" s="52">
        <v>-3.5324915651111432E-4</v>
      </c>
      <c r="E192" s="52">
        <v>-3.6502412839481813</v>
      </c>
      <c r="F192" s="56" t="s">
        <v>235</v>
      </c>
      <c r="Z192" s="55">
        <v>46262.881921296299</v>
      </c>
      <c r="AA192" s="52">
        <v>4</v>
      </c>
      <c r="AB192" s="52" t="s">
        <v>1538</v>
      </c>
      <c r="AC192" s="52" t="s">
        <v>580</v>
      </c>
      <c r="AD192" s="52" t="s">
        <v>35</v>
      </c>
      <c r="AE192" s="56" t="s">
        <v>1539</v>
      </c>
    </row>
    <row r="193" spans="1:31" x14ac:dyDescent="0.25">
      <c r="A193" s="55">
        <v>46262.881921296299</v>
      </c>
      <c r="B193" s="52">
        <v>2</v>
      </c>
      <c r="C193" s="52" t="s">
        <v>1230</v>
      </c>
      <c r="D193" s="52">
        <v>-1.4681850368759879E-4</v>
      </c>
      <c r="E193" s="52">
        <v>-1.5171245381051874</v>
      </c>
      <c r="F193" s="56" t="s">
        <v>235</v>
      </c>
      <c r="Z193" s="55">
        <v>46262.881921296299</v>
      </c>
      <c r="AA193" s="52">
        <v>4</v>
      </c>
      <c r="AB193" s="52" t="s">
        <v>6</v>
      </c>
      <c r="AC193" s="52" t="s">
        <v>13</v>
      </c>
      <c r="AD193" s="52" t="s">
        <v>35</v>
      </c>
      <c r="AE193" s="56" t="s">
        <v>1540</v>
      </c>
    </row>
    <row r="194" spans="1:31" x14ac:dyDescent="0.25">
      <c r="A194" s="55">
        <v>46262.881921296299</v>
      </c>
      <c r="B194" s="52">
        <v>2</v>
      </c>
      <c r="C194" s="52" t="s">
        <v>1231</v>
      </c>
      <c r="D194" s="52">
        <v>5.9612149135916721E-5</v>
      </c>
      <c r="E194" s="52">
        <v>0</v>
      </c>
      <c r="F194" s="56" t="s">
        <v>1371</v>
      </c>
      <c r="Z194" s="55">
        <v>46262.881921296299</v>
      </c>
      <c r="AA194" s="52">
        <v>4</v>
      </c>
      <c r="AB194" s="52" t="s">
        <v>1541</v>
      </c>
      <c r="AC194" s="52" t="s">
        <v>437</v>
      </c>
      <c r="AD194" s="52" t="s">
        <v>35</v>
      </c>
      <c r="AE194" s="56" t="s">
        <v>1542</v>
      </c>
    </row>
    <row r="195" spans="1:31" x14ac:dyDescent="0.25">
      <c r="A195" s="55">
        <v>46262.881921296299</v>
      </c>
      <c r="B195" s="52">
        <v>2</v>
      </c>
      <c r="C195" s="52" t="s">
        <v>1232</v>
      </c>
      <c r="D195" s="52">
        <v>2.6604280195943226E-4</v>
      </c>
      <c r="E195" s="52">
        <v>0</v>
      </c>
      <c r="F195" s="56" t="s">
        <v>1371</v>
      </c>
      <c r="Z195" s="55">
        <v>46262.881921296299</v>
      </c>
      <c r="AA195" s="52">
        <v>4</v>
      </c>
      <c r="AB195" s="52" t="s">
        <v>1543</v>
      </c>
      <c r="AC195" s="52">
        <v>7.855224609375</v>
      </c>
      <c r="AD195" s="52" t="s">
        <v>35</v>
      </c>
      <c r="AE195" s="56" t="s">
        <v>1544</v>
      </c>
    </row>
    <row r="196" spans="1:31" x14ac:dyDescent="0.25">
      <c r="A196" s="55">
        <v>46262.881921296299</v>
      </c>
      <c r="B196" s="52">
        <v>2</v>
      </c>
      <c r="C196" s="52" t="s">
        <v>1233</v>
      </c>
      <c r="D196" s="52">
        <v>4.7247345478294779E-4</v>
      </c>
      <c r="E196" s="52">
        <v>0</v>
      </c>
      <c r="F196" s="56" t="s">
        <v>1371</v>
      </c>
      <c r="Z196" s="55">
        <v>46262.881921296299</v>
      </c>
      <c r="AA196" s="52">
        <v>4</v>
      </c>
      <c r="AB196" s="52" t="s">
        <v>1545</v>
      </c>
      <c r="AC196" s="52">
        <v>-785.5224609375</v>
      </c>
      <c r="AD196" s="52" t="s">
        <v>251</v>
      </c>
      <c r="AE196" s="56" t="s">
        <v>1559</v>
      </c>
    </row>
    <row r="197" spans="1:31" x14ac:dyDescent="0.25">
      <c r="A197" s="55">
        <v>46262.881921296299</v>
      </c>
      <c r="B197" s="52">
        <v>2</v>
      </c>
      <c r="C197" s="52" t="s">
        <v>1234</v>
      </c>
      <c r="D197" s="52">
        <v>6.7890410760646327E-4</v>
      </c>
      <c r="E197" s="52">
        <v>0</v>
      </c>
      <c r="F197" s="56" t="s">
        <v>1371</v>
      </c>
      <c r="Z197" s="55">
        <v>46262.881921296299</v>
      </c>
      <c r="AA197" s="52">
        <v>4</v>
      </c>
      <c r="AB197" s="52" t="s">
        <v>1547</v>
      </c>
      <c r="AC197" s="52"/>
      <c r="AD197" s="52" t="s">
        <v>253</v>
      </c>
      <c r="AE197" s="56" t="s">
        <v>1557</v>
      </c>
    </row>
    <row r="198" spans="1:31" x14ac:dyDescent="0.25">
      <c r="A198" s="55">
        <v>46262.881921296299</v>
      </c>
      <c r="B198" s="52">
        <v>2</v>
      </c>
      <c r="C198" s="52" t="s">
        <v>1235</v>
      </c>
      <c r="D198" s="52">
        <v>8.8533476042997885E-4</v>
      </c>
      <c r="E198" s="52">
        <v>0</v>
      </c>
      <c r="F198" s="56" t="s">
        <v>1371</v>
      </c>
      <c r="Z198" s="55">
        <v>46262.881921296299</v>
      </c>
      <c r="AA198" s="52">
        <v>4</v>
      </c>
      <c r="AB198" s="52" t="s">
        <v>1549</v>
      </c>
      <c r="AC198" s="52"/>
      <c r="AD198" s="52" t="s">
        <v>253</v>
      </c>
      <c r="AE198" s="56" t="s">
        <v>1550</v>
      </c>
    </row>
    <row r="199" spans="1:31" x14ac:dyDescent="0.25">
      <c r="A199" s="55">
        <v>46262.881921296299</v>
      </c>
      <c r="B199" s="52">
        <v>2</v>
      </c>
      <c r="C199" s="52" t="s">
        <v>1236</v>
      </c>
      <c r="D199" s="52">
        <v>1.0917654132534943E-3</v>
      </c>
      <c r="E199" s="52">
        <v>0</v>
      </c>
      <c r="F199" s="56" t="s">
        <v>1371</v>
      </c>
      <c r="Z199" s="55">
        <v>46262.881921296299</v>
      </c>
      <c r="AA199" s="52">
        <v>4</v>
      </c>
      <c r="AB199" s="52" t="s">
        <v>1551</v>
      </c>
      <c r="AC199" s="52" t="s">
        <v>588</v>
      </c>
      <c r="AD199" s="52" t="s">
        <v>35</v>
      </c>
      <c r="AE199" s="56" t="s">
        <v>1552</v>
      </c>
    </row>
    <row r="200" spans="1:31" x14ac:dyDescent="0.25">
      <c r="A200" s="55">
        <v>46262.881921296299</v>
      </c>
      <c r="B200" s="52">
        <v>2</v>
      </c>
      <c r="C200" s="52" t="s">
        <v>1237</v>
      </c>
      <c r="D200" s="52">
        <v>1.2981960660770099E-3</v>
      </c>
      <c r="E200" s="52">
        <v>0</v>
      </c>
      <c r="F200" s="56" t="s">
        <v>1371</v>
      </c>
      <c r="Z200" s="55">
        <v>46262.881921296299</v>
      </c>
      <c r="AA200" s="52">
        <v>4</v>
      </c>
      <c r="AB200" s="52" t="s">
        <v>1553</v>
      </c>
      <c r="AC200" s="52" t="b">
        <v>0</v>
      </c>
      <c r="AD200" s="52" t="s">
        <v>35</v>
      </c>
      <c r="AE200" s="56" t="s">
        <v>1554</v>
      </c>
    </row>
    <row r="201" spans="1:31" x14ac:dyDescent="0.25">
      <c r="A201" s="55">
        <v>46262.881921296299</v>
      </c>
      <c r="B201" s="52">
        <v>2</v>
      </c>
      <c r="C201" s="52" t="s">
        <v>1238</v>
      </c>
      <c r="D201" s="52">
        <v>1.5046267189005255E-3</v>
      </c>
      <c r="E201" s="52">
        <v>0</v>
      </c>
      <c r="F201" s="56" t="s">
        <v>1371</v>
      </c>
      <c r="Z201" s="55">
        <v>46262.881921296299</v>
      </c>
      <c r="AA201" s="52">
        <v>4</v>
      </c>
      <c r="AB201" s="52" t="s">
        <v>1555</v>
      </c>
      <c r="AC201" s="52" t="b">
        <v>1</v>
      </c>
      <c r="AD201" s="52" t="s">
        <v>35</v>
      </c>
      <c r="AE201" s="56" t="s">
        <v>1556</v>
      </c>
    </row>
    <row r="202" spans="1:31" x14ac:dyDescent="0.25">
      <c r="A202" s="55">
        <v>46262.881921296299</v>
      </c>
      <c r="B202" s="52">
        <v>2</v>
      </c>
      <c r="C202" s="52" t="s">
        <v>1239</v>
      </c>
      <c r="D202" s="52">
        <v>-7.1119929325566707E-4</v>
      </c>
      <c r="E202" s="52">
        <v>-7.3490593636418931</v>
      </c>
      <c r="F202" s="56" t="s">
        <v>235</v>
      </c>
      <c r="Z202" s="55">
        <v>46262.881921296299</v>
      </c>
      <c r="AA202" s="52">
        <v>5</v>
      </c>
      <c r="AB202" s="52" t="s">
        <v>1513</v>
      </c>
      <c r="AC202" s="52">
        <v>2.2508918097780337E-4</v>
      </c>
      <c r="AD202" s="52" t="s">
        <v>35</v>
      </c>
      <c r="AE202" s="56" t="s">
        <v>1514</v>
      </c>
    </row>
    <row r="203" spans="1:31" x14ac:dyDescent="0.25">
      <c r="A203" s="55">
        <v>46262.881921296299</v>
      </c>
      <c r="B203" s="52">
        <v>2</v>
      </c>
      <c r="C203" s="52" t="s">
        <v>1240</v>
      </c>
      <c r="D203" s="52">
        <v>-5.0476864043215149E-4</v>
      </c>
      <c r="E203" s="52">
        <v>-5.2159426177988983</v>
      </c>
      <c r="F203" s="56" t="s">
        <v>235</v>
      </c>
      <c r="Z203" s="55">
        <v>46262.881921296299</v>
      </c>
      <c r="AA203" s="52">
        <v>5</v>
      </c>
      <c r="AB203" s="52" t="s">
        <v>1515</v>
      </c>
      <c r="AC203" s="52">
        <v>-2.9632729258565907E-8</v>
      </c>
      <c r="AD203" s="52" t="s">
        <v>257</v>
      </c>
      <c r="AE203" s="56" t="s">
        <v>1516</v>
      </c>
    </row>
    <row r="204" spans="1:31" x14ac:dyDescent="0.25">
      <c r="A204" s="55">
        <v>46262.881921296299</v>
      </c>
      <c r="B204" s="52">
        <v>2</v>
      </c>
      <c r="C204" s="52" t="s">
        <v>1241</v>
      </c>
      <c r="D204" s="52">
        <v>-2.9833798760863601E-4</v>
      </c>
      <c r="E204" s="52">
        <v>-3.0828258719559054</v>
      </c>
      <c r="F204" s="56" t="s">
        <v>235</v>
      </c>
      <c r="Z204" s="55">
        <v>46262.881921296299</v>
      </c>
      <c r="AA204" s="52">
        <v>5</v>
      </c>
      <c r="AB204" s="52" t="s">
        <v>1517</v>
      </c>
      <c r="AC204" s="52">
        <v>1.0747097888653166E-8</v>
      </c>
      <c r="AD204" s="52" t="s">
        <v>257</v>
      </c>
      <c r="AE204" s="56" t="s">
        <v>1518</v>
      </c>
    </row>
    <row r="205" spans="1:31" x14ac:dyDescent="0.25">
      <c r="A205" s="55">
        <v>46262.881921296299</v>
      </c>
      <c r="B205" s="52">
        <v>2</v>
      </c>
      <c r="C205" s="52" t="s">
        <v>1242</v>
      </c>
      <c r="D205" s="52">
        <v>-9.190733478512047E-5</v>
      </c>
      <c r="E205" s="52">
        <v>-0.94970912611291147</v>
      </c>
      <c r="F205" s="56" t="s">
        <v>235</v>
      </c>
      <c r="Z205" s="55">
        <v>46262.881921296299</v>
      </c>
      <c r="AA205" s="52">
        <v>5</v>
      </c>
      <c r="AB205" s="52" t="s">
        <v>1519</v>
      </c>
      <c r="AC205" s="52">
        <v>-100.00000000000004</v>
      </c>
      <c r="AD205" s="52" t="s">
        <v>251</v>
      </c>
      <c r="AE205" s="56" t="s">
        <v>1520</v>
      </c>
    </row>
    <row r="206" spans="1:31" x14ac:dyDescent="0.25">
      <c r="A206" s="55">
        <v>46262.881921296299</v>
      </c>
      <c r="B206" s="52">
        <v>2</v>
      </c>
      <c r="C206" s="52" t="s">
        <v>1243</v>
      </c>
      <c r="D206" s="52">
        <v>1.1452331803839506E-4</v>
      </c>
      <c r="E206" s="52">
        <v>0</v>
      </c>
      <c r="F206" s="56" t="s">
        <v>1371</v>
      </c>
      <c r="Z206" s="55">
        <v>46262.881921296299</v>
      </c>
      <c r="AA206" s="52">
        <v>5</v>
      </c>
      <c r="AB206" s="52" t="s">
        <v>1521</v>
      </c>
      <c r="AC206" s="52">
        <v>216.30434782608697</v>
      </c>
      <c r="AD206" s="52" t="s">
        <v>247</v>
      </c>
      <c r="AE206" s="56" t="s">
        <v>1522</v>
      </c>
    </row>
    <row r="207" spans="1:31" x14ac:dyDescent="0.25">
      <c r="A207" s="55">
        <v>46262.881921296299</v>
      </c>
      <c r="B207" s="52">
        <v>2</v>
      </c>
      <c r="C207" s="52" t="s">
        <v>1244</v>
      </c>
      <c r="D207" s="52">
        <v>3.2095397086191057E-4</v>
      </c>
      <c r="E207" s="52">
        <v>0</v>
      </c>
      <c r="F207" s="56" t="s">
        <v>1371</v>
      </c>
      <c r="Z207" s="55">
        <v>46262.881921296299</v>
      </c>
      <c r="AA207" s="52">
        <v>5</v>
      </c>
      <c r="AB207" s="52" t="s">
        <v>1523</v>
      </c>
      <c r="AC207" s="52">
        <v>316.30434782608694</v>
      </c>
      <c r="AD207" s="52" t="s">
        <v>247</v>
      </c>
      <c r="AE207" s="56" t="s">
        <v>1524</v>
      </c>
    </row>
    <row r="208" spans="1:31" x14ac:dyDescent="0.25">
      <c r="A208" s="55">
        <v>46262.881921296299</v>
      </c>
      <c r="B208" s="52">
        <v>2</v>
      </c>
      <c r="C208" s="52" t="s">
        <v>1245</v>
      </c>
      <c r="D208" s="52">
        <v>5.273846236854261E-4</v>
      </c>
      <c r="E208" s="52">
        <v>0</v>
      </c>
      <c r="F208" s="56" t="s">
        <v>1371</v>
      </c>
      <c r="Z208" s="55">
        <v>46262.881921296299</v>
      </c>
      <c r="AA208" s="52">
        <v>5</v>
      </c>
      <c r="AB208" s="52" t="s">
        <v>2</v>
      </c>
      <c r="AC208" s="52">
        <v>-100</v>
      </c>
      <c r="AD208" s="52" t="s">
        <v>251</v>
      </c>
      <c r="AE208" s="56" t="s">
        <v>1525</v>
      </c>
    </row>
    <row r="209" spans="1:31" x14ac:dyDescent="0.25">
      <c r="A209" s="55">
        <v>46262.881921296299</v>
      </c>
      <c r="B209" s="52">
        <v>2</v>
      </c>
      <c r="C209" s="52" t="s">
        <v>1246</v>
      </c>
      <c r="D209" s="52">
        <v>7.3381527650894158E-4</v>
      </c>
      <c r="E209" s="52">
        <v>0</v>
      </c>
      <c r="F209" s="56" t="s">
        <v>1371</v>
      </c>
      <c r="Z209" s="55">
        <v>46262.881921296299</v>
      </c>
      <c r="AA209" s="52">
        <v>5</v>
      </c>
      <c r="AB209" s="52" t="s">
        <v>1526</v>
      </c>
      <c r="AC209" s="52">
        <v>0</v>
      </c>
      <c r="AD209" s="52" t="s">
        <v>253</v>
      </c>
      <c r="AE209" s="56" t="s">
        <v>1527</v>
      </c>
    </row>
    <row r="210" spans="1:31" x14ac:dyDescent="0.25">
      <c r="A210" s="55">
        <v>46262.881921296299</v>
      </c>
      <c r="B210" s="52">
        <v>2</v>
      </c>
      <c r="C210" s="52" t="s">
        <v>1247</v>
      </c>
      <c r="D210" s="52">
        <v>9.4024592933245716E-4</v>
      </c>
      <c r="E210" s="52">
        <v>0</v>
      </c>
      <c r="F210" s="56" t="s">
        <v>1371</v>
      </c>
      <c r="Z210" s="55">
        <v>46262.881921296299</v>
      </c>
      <c r="AA210" s="52">
        <v>5</v>
      </c>
      <c r="AB210" s="52" t="s">
        <v>1528</v>
      </c>
      <c r="AC210" s="52">
        <v>0</v>
      </c>
      <c r="AD210" s="52" t="s">
        <v>253</v>
      </c>
      <c r="AE210" s="56" t="s">
        <v>1529</v>
      </c>
    </row>
    <row r="211" spans="1:31" x14ac:dyDescent="0.25">
      <c r="A211" s="55">
        <v>46262.881921296299</v>
      </c>
      <c r="B211" s="52">
        <v>2</v>
      </c>
      <c r="C211" s="52" t="s">
        <v>1248</v>
      </c>
      <c r="D211" s="52">
        <v>1.1466765821559726E-3</v>
      </c>
      <c r="E211" s="52">
        <v>0</v>
      </c>
      <c r="F211" s="56" t="s">
        <v>1371</v>
      </c>
      <c r="Z211" s="55">
        <v>46262.881921296299</v>
      </c>
      <c r="AA211" s="52">
        <v>5</v>
      </c>
      <c r="AB211" s="52" t="s">
        <v>1530</v>
      </c>
      <c r="AC211" s="52">
        <v>31.630434782608695</v>
      </c>
      <c r="AD211" s="52" t="s">
        <v>253</v>
      </c>
      <c r="AE211" s="56" t="s">
        <v>1531</v>
      </c>
    </row>
    <row r="212" spans="1:31" x14ac:dyDescent="0.25">
      <c r="A212" s="55">
        <v>46262.881921296299</v>
      </c>
      <c r="B212" s="52">
        <v>2</v>
      </c>
      <c r="C212" s="52" t="s">
        <v>1249</v>
      </c>
      <c r="D212" s="52">
        <v>1.3531072349794882E-3</v>
      </c>
      <c r="E212" s="52">
        <v>0</v>
      </c>
      <c r="F212" s="56" t="s">
        <v>1371</v>
      </c>
      <c r="Z212" s="55">
        <v>46262.881921296299</v>
      </c>
      <c r="AA212" s="52">
        <v>5</v>
      </c>
      <c r="AB212" s="52" t="s">
        <v>1532</v>
      </c>
      <c r="AC212" s="52">
        <v>21.630434782608695</v>
      </c>
      <c r="AD212" s="52" t="s">
        <v>253</v>
      </c>
      <c r="AE212" s="56" t="s">
        <v>1533</v>
      </c>
    </row>
    <row r="213" spans="1:31" x14ac:dyDescent="0.25">
      <c r="A213" s="55">
        <v>46262.881921296299</v>
      </c>
      <c r="B213" s="52">
        <v>2</v>
      </c>
      <c r="C213" s="52" t="s">
        <v>1250</v>
      </c>
      <c r="D213" s="52">
        <v>1.5595378878030038E-3</v>
      </c>
      <c r="E213" s="52">
        <v>0</v>
      </c>
      <c r="F213" s="56" t="s">
        <v>1371</v>
      </c>
      <c r="Z213" s="55">
        <v>46262.881921296299</v>
      </c>
      <c r="AA213" s="52">
        <v>5</v>
      </c>
      <c r="AB213" s="52" t="s">
        <v>1534</v>
      </c>
      <c r="AC213" s="52" t="s">
        <v>580</v>
      </c>
      <c r="AD213" s="52" t="s">
        <v>35</v>
      </c>
      <c r="AE213" s="56" t="s">
        <v>1535</v>
      </c>
    </row>
    <row r="214" spans="1:31" x14ac:dyDescent="0.25">
      <c r="A214" s="55">
        <v>46262.881921296299</v>
      </c>
      <c r="B214" s="52">
        <v>2</v>
      </c>
      <c r="C214" s="52" t="s">
        <v>1251</v>
      </c>
      <c r="D214" s="52">
        <v>-6.5628812435318865E-4</v>
      </c>
      <c r="E214" s="52">
        <v>-6.7816439516496159</v>
      </c>
      <c r="F214" s="56" t="s">
        <v>235</v>
      </c>
      <c r="Z214" s="55">
        <v>46262.881921296299</v>
      </c>
      <c r="AA214" s="52">
        <v>5</v>
      </c>
      <c r="AB214" s="52" t="s">
        <v>1536</v>
      </c>
      <c r="AC214" s="52" t="s">
        <v>580</v>
      </c>
      <c r="AD214" s="52" t="s">
        <v>35</v>
      </c>
      <c r="AE214" s="56" t="s">
        <v>1537</v>
      </c>
    </row>
    <row r="215" spans="1:31" x14ac:dyDescent="0.25">
      <c r="A215" s="55">
        <v>46262.881921296299</v>
      </c>
      <c r="B215" s="52">
        <v>2</v>
      </c>
      <c r="C215" s="52" t="s">
        <v>1252</v>
      </c>
      <c r="D215" s="52">
        <v>-4.4985747152967318E-4</v>
      </c>
      <c r="E215" s="52">
        <v>-4.6485272058066229</v>
      </c>
      <c r="F215" s="56" t="s">
        <v>235</v>
      </c>
      <c r="Z215" s="55">
        <v>46262.881921296299</v>
      </c>
      <c r="AA215" s="52">
        <v>5</v>
      </c>
      <c r="AB215" s="52" t="s">
        <v>1538</v>
      </c>
      <c r="AC215" s="52" t="s">
        <v>580</v>
      </c>
      <c r="AD215" s="52" t="s">
        <v>35</v>
      </c>
      <c r="AE215" s="56" t="s">
        <v>1539</v>
      </c>
    </row>
    <row r="216" spans="1:31" x14ac:dyDescent="0.25">
      <c r="A216" s="55">
        <v>46262.881921296299</v>
      </c>
      <c r="B216" s="52">
        <v>2</v>
      </c>
      <c r="C216" s="52" t="s">
        <v>1253</v>
      </c>
      <c r="D216" s="52">
        <v>-2.4342681870615765E-4</v>
      </c>
      <c r="E216" s="52">
        <v>-2.5154104599636291</v>
      </c>
      <c r="F216" s="56" t="s">
        <v>235</v>
      </c>
      <c r="Z216" s="55">
        <v>46262.881921296299</v>
      </c>
      <c r="AA216" s="52">
        <v>5</v>
      </c>
      <c r="AB216" s="52" t="s">
        <v>6</v>
      </c>
      <c r="AC216" s="52" t="s">
        <v>14</v>
      </c>
      <c r="AD216" s="52" t="s">
        <v>35</v>
      </c>
      <c r="AE216" s="56" t="s">
        <v>1540</v>
      </c>
    </row>
    <row r="217" spans="1:31" x14ac:dyDescent="0.25">
      <c r="A217" s="55">
        <v>46262.881921296299</v>
      </c>
      <c r="B217" s="52">
        <v>2</v>
      </c>
      <c r="C217" s="52" t="s">
        <v>1254</v>
      </c>
      <c r="D217" s="52">
        <v>-3.6996165882642132E-5</v>
      </c>
      <c r="E217" s="52">
        <v>-0.38229371412063534</v>
      </c>
      <c r="F217" s="56" t="s">
        <v>235</v>
      </c>
      <c r="Z217" s="55">
        <v>46262.881921296299</v>
      </c>
      <c r="AA217" s="52">
        <v>5</v>
      </c>
      <c r="AB217" s="52" t="s">
        <v>1541</v>
      </c>
      <c r="AC217" s="52" t="s">
        <v>437</v>
      </c>
      <c r="AD217" s="52" t="s">
        <v>35</v>
      </c>
      <c r="AE217" s="56" t="s">
        <v>1542</v>
      </c>
    </row>
    <row r="218" spans="1:31" x14ac:dyDescent="0.25">
      <c r="A218" s="55">
        <v>46262.881921296299</v>
      </c>
      <c r="B218" s="52">
        <v>2</v>
      </c>
      <c r="C218" s="52" t="s">
        <v>1255</v>
      </c>
      <c r="D218" s="52">
        <v>1.6943448694087338E-4</v>
      </c>
      <c r="E218" s="52">
        <v>0</v>
      </c>
      <c r="F218" s="56" t="s">
        <v>1371</v>
      </c>
      <c r="Z218" s="55">
        <v>46262.881921296299</v>
      </c>
      <c r="AA218" s="52">
        <v>5</v>
      </c>
      <c r="AB218" s="52" t="s">
        <v>1543</v>
      </c>
      <c r="AC218" s="52">
        <v>7.855224609375</v>
      </c>
      <c r="AD218" s="52" t="s">
        <v>35</v>
      </c>
      <c r="AE218" s="56" t="s">
        <v>1544</v>
      </c>
    </row>
    <row r="219" spans="1:31" x14ac:dyDescent="0.25">
      <c r="A219" s="55">
        <v>46262.881921296299</v>
      </c>
      <c r="B219" s="52">
        <v>2</v>
      </c>
      <c r="C219" s="52" t="s">
        <v>1256</v>
      </c>
      <c r="D219" s="52">
        <v>3.7586513976438894E-4</v>
      </c>
      <c r="E219" s="52">
        <v>0</v>
      </c>
      <c r="F219" s="56" t="s">
        <v>1371</v>
      </c>
      <c r="Z219" s="55">
        <v>46262.881921296299</v>
      </c>
      <c r="AA219" s="52">
        <v>5</v>
      </c>
      <c r="AB219" s="52" t="s">
        <v>1545</v>
      </c>
      <c r="AC219" s="52">
        <v>-785.5224609375</v>
      </c>
      <c r="AD219" s="52" t="s">
        <v>251</v>
      </c>
      <c r="AE219" s="56" t="s">
        <v>1559</v>
      </c>
    </row>
    <row r="220" spans="1:31" x14ac:dyDescent="0.25">
      <c r="A220" s="55">
        <v>46262.881921296299</v>
      </c>
      <c r="B220" s="52">
        <v>2</v>
      </c>
      <c r="C220" s="52" t="s">
        <v>1257</v>
      </c>
      <c r="D220" s="52">
        <v>5.8229579258790441E-4</v>
      </c>
      <c r="E220" s="52">
        <v>0</v>
      </c>
      <c r="F220" s="56" t="s">
        <v>1371</v>
      </c>
      <c r="Z220" s="55">
        <v>46262.881921296299</v>
      </c>
      <c r="AA220" s="52">
        <v>5</v>
      </c>
      <c r="AB220" s="52" t="s">
        <v>1547</v>
      </c>
      <c r="AC220" s="52"/>
      <c r="AD220" s="52" t="s">
        <v>253</v>
      </c>
      <c r="AE220" s="56" t="s">
        <v>1557</v>
      </c>
    </row>
    <row r="221" spans="1:31" x14ac:dyDescent="0.25">
      <c r="A221" s="55">
        <v>46262.881921296299</v>
      </c>
      <c r="B221" s="52">
        <v>2</v>
      </c>
      <c r="C221" s="52" t="s">
        <v>1258</v>
      </c>
      <c r="D221" s="52">
        <v>7.8872644541142E-4</v>
      </c>
      <c r="E221" s="52">
        <v>0</v>
      </c>
      <c r="F221" s="56" t="s">
        <v>1371</v>
      </c>
      <c r="Z221" s="55">
        <v>46262.881921296299</v>
      </c>
      <c r="AA221" s="52">
        <v>5</v>
      </c>
      <c r="AB221" s="52" t="s">
        <v>1549</v>
      </c>
      <c r="AC221" s="52"/>
      <c r="AD221" s="52" t="s">
        <v>253</v>
      </c>
      <c r="AE221" s="56" t="s">
        <v>1550</v>
      </c>
    </row>
    <row r="222" spans="1:31" x14ac:dyDescent="0.25">
      <c r="A222" s="55">
        <v>46262.881921296299</v>
      </c>
      <c r="B222" s="52">
        <v>2</v>
      </c>
      <c r="C222" s="52" t="s">
        <v>1259</v>
      </c>
      <c r="D222" s="52">
        <v>9.9515709823493558E-4</v>
      </c>
      <c r="E222" s="52">
        <v>0</v>
      </c>
      <c r="F222" s="56" t="s">
        <v>1371</v>
      </c>
      <c r="Z222" s="55">
        <v>46262.881921296299</v>
      </c>
      <c r="AA222" s="52">
        <v>5</v>
      </c>
      <c r="AB222" s="52" t="s">
        <v>1551</v>
      </c>
      <c r="AC222" s="52" t="s">
        <v>588</v>
      </c>
      <c r="AD222" s="52" t="s">
        <v>35</v>
      </c>
      <c r="AE222" s="56" t="s">
        <v>1552</v>
      </c>
    </row>
    <row r="223" spans="1:31" x14ac:dyDescent="0.25">
      <c r="A223" s="55">
        <v>46262.881921296299</v>
      </c>
      <c r="B223" s="52">
        <v>2</v>
      </c>
      <c r="C223" s="52" t="s">
        <v>1260</v>
      </c>
      <c r="D223" s="52">
        <v>1.2015877510584509E-3</v>
      </c>
      <c r="E223" s="52">
        <v>0</v>
      </c>
      <c r="F223" s="56" t="s">
        <v>1371</v>
      </c>
      <c r="Z223" s="55">
        <v>46262.881921296299</v>
      </c>
      <c r="AA223" s="52">
        <v>5</v>
      </c>
      <c r="AB223" s="52" t="s">
        <v>1553</v>
      </c>
      <c r="AC223" s="52" t="b">
        <v>0</v>
      </c>
      <c r="AD223" s="52" t="s">
        <v>35</v>
      </c>
      <c r="AE223" s="56" t="s">
        <v>1554</v>
      </c>
    </row>
    <row r="224" spans="1:31" x14ac:dyDescent="0.25">
      <c r="A224" s="55">
        <v>46262.881921296299</v>
      </c>
      <c r="B224" s="52">
        <v>2</v>
      </c>
      <c r="C224" s="52" t="s">
        <v>1261</v>
      </c>
      <c r="D224" s="52">
        <v>1.4080184038819665E-3</v>
      </c>
      <c r="E224" s="52">
        <v>0</v>
      </c>
      <c r="F224" s="56" t="s">
        <v>1371</v>
      </c>
      <c r="Z224" s="55">
        <v>46262.881921296299</v>
      </c>
      <c r="AA224" s="52">
        <v>5</v>
      </c>
      <c r="AB224" s="52" t="s">
        <v>1555</v>
      </c>
      <c r="AC224" s="52" t="b">
        <v>1</v>
      </c>
      <c r="AD224" s="52" t="s">
        <v>35</v>
      </c>
      <c r="AE224" s="56" t="s">
        <v>1556</v>
      </c>
    </row>
    <row r="225" spans="1:31" x14ac:dyDescent="0.25">
      <c r="A225" s="55">
        <v>46262.881921296299</v>
      </c>
      <c r="B225" s="52">
        <v>2</v>
      </c>
      <c r="C225" s="52" t="s">
        <v>1262</v>
      </c>
      <c r="D225" s="52">
        <v>1.6144490567054821E-3</v>
      </c>
      <c r="E225" s="52">
        <v>0</v>
      </c>
      <c r="F225" s="56" t="s">
        <v>1371</v>
      </c>
      <c r="Z225" s="55"/>
      <c r="AA225" s="52"/>
      <c r="AB225" s="52"/>
      <c r="AC225" s="52"/>
      <c r="AD225" s="52"/>
      <c r="AE225" s="56"/>
    </row>
    <row r="226" spans="1:31" x14ac:dyDescent="0.25">
      <c r="A226" s="55">
        <v>46262.881921296299</v>
      </c>
      <c r="B226" s="52">
        <v>2</v>
      </c>
      <c r="C226" s="52" t="s">
        <v>1263</v>
      </c>
      <c r="D226" s="52">
        <v>-6.0137695545071034E-4</v>
      </c>
      <c r="E226" s="52">
        <v>-6.2142285396573405</v>
      </c>
      <c r="F226" s="56" t="s">
        <v>235</v>
      </c>
      <c r="Z226" s="55"/>
      <c r="AA226" s="52"/>
      <c r="AB226" s="52"/>
      <c r="AC226" s="52"/>
      <c r="AD226" s="52"/>
      <c r="AE226" s="56"/>
    </row>
    <row r="227" spans="1:31" x14ac:dyDescent="0.25">
      <c r="A227" s="55">
        <v>46262.881921296299</v>
      </c>
      <c r="B227" s="52">
        <v>2</v>
      </c>
      <c r="C227" s="52" t="s">
        <v>1264</v>
      </c>
      <c r="D227" s="52">
        <v>-3.9494630262719487E-4</v>
      </c>
      <c r="E227" s="52">
        <v>-4.0811117938143466</v>
      </c>
      <c r="F227" s="56" t="s">
        <v>235</v>
      </c>
      <c r="Z227" s="55"/>
      <c r="AA227" s="52"/>
      <c r="AB227" s="52"/>
      <c r="AC227" s="52"/>
      <c r="AD227" s="52"/>
      <c r="AE227" s="56"/>
    </row>
    <row r="228" spans="1:31" x14ac:dyDescent="0.25">
      <c r="A228" s="55">
        <v>46262.881921296299</v>
      </c>
      <c r="B228" s="52">
        <v>2</v>
      </c>
      <c r="C228" s="52" t="s">
        <v>1265</v>
      </c>
      <c r="D228" s="52">
        <v>-1.8851564980367931E-4</v>
      </c>
      <c r="E228" s="52">
        <v>-1.9479950479713528</v>
      </c>
      <c r="F228" s="56" t="s">
        <v>235</v>
      </c>
      <c r="Z228" s="55"/>
      <c r="AA228" s="52"/>
      <c r="AB228" s="52"/>
      <c r="AC228" s="52"/>
      <c r="AD228" s="52"/>
      <c r="AE228" s="56"/>
    </row>
    <row r="229" spans="1:31" x14ac:dyDescent="0.25">
      <c r="A229" s="55">
        <v>46262.881921296299</v>
      </c>
      <c r="B229" s="52">
        <v>2</v>
      </c>
      <c r="C229" s="52" t="s">
        <v>1266</v>
      </c>
      <c r="D229" s="52">
        <v>1.7915003019836202E-5</v>
      </c>
      <c r="E229" s="52">
        <v>0</v>
      </c>
      <c r="F229" s="56" t="s">
        <v>1371</v>
      </c>
      <c r="Z229" s="55"/>
      <c r="AA229" s="52"/>
      <c r="AB229" s="52"/>
      <c r="AC229" s="52"/>
      <c r="AD229" s="52"/>
      <c r="AE229" s="56"/>
    </row>
    <row r="230" spans="1:31" x14ac:dyDescent="0.25">
      <c r="A230" s="55">
        <v>46262.881921296299</v>
      </c>
      <c r="B230" s="52">
        <v>2</v>
      </c>
      <c r="C230" s="52" t="s">
        <v>1267</v>
      </c>
      <c r="D230" s="52">
        <v>2.2434565584335172E-4</v>
      </c>
      <c r="E230" s="52">
        <v>0</v>
      </c>
      <c r="F230" s="56" t="s">
        <v>1371</v>
      </c>
      <c r="Z230" s="55"/>
      <c r="AA230" s="52"/>
      <c r="AB230" s="52"/>
      <c r="AC230" s="52"/>
      <c r="AD230" s="52"/>
      <c r="AE230" s="56"/>
    </row>
    <row r="231" spans="1:31" x14ac:dyDescent="0.25">
      <c r="A231" s="55">
        <v>46262.881921296299</v>
      </c>
      <c r="B231" s="52">
        <v>2</v>
      </c>
      <c r="C231" s="52" t="s">
        <v>1268</v>
      </c>
      <c r="D231" s="52">
        <v>4.3077630866686725E-4</v>
      </c>
      <c r="E231" s="52">
        <v>0</v>
      </c>
      <c r="F231" s="56" t="s">
        <v>1371</v>
      </c>
      <c r="Z231" s="55"/>
      <c r="AA231" s="52"/>
      <c r="AB231" s="52"/>
      <c r="AC231" s="52"/>
      <c r="AD231" s="52"/>
      <c r="AE231" s="56"/>
    </row>
    <row r="232" spans="1:31" x14ac:dyDescent="0.25">
      <c r="A232" s="55">
        <v>46262.881921296299</v>
      </c>
      <c r="B232" s="52">
        <v>2</v>
      </c>
      <c r="C232" s="52" t="s">
        <v>1269</v>
      </c>
      <c r="D232" s="52">
        <v>6.3720696149038272E-4</v>
      </c>
      <c r="E232" s="52">
        <v>0</v>
      </c>
      <c r="F232" s="56" t="s">
        <v>1371</v>
      </c>
      <c r="Z232" s="55"/>
      <c r="AA232" s="52"/>
      <c r="AB232" s="52"/>
      <c r="AC232" s="52"/>
      <c r="AD232" s="52"/>
      <c r="AE232" s="56"/>
    </row>
    <row r="233" spans="1:31" x14ac:dyDescent="0.25">
      <c r="A233" s="55">
        <v>46262.881921296299</v>
      </c>
      <c r="B233" s="52">
        <v>2</v>
      </c>
      <c r="C233" s="52" t="s">
        <v>1270</v>
      </c>
      <c r="D233" s="52">
        <v>8.4363761431389831E-4</v>
      </c>
      <c r="E233" s="52">
        <v>0</v>
      </c>
      <c r="F233" s="56" t="s">
        <v>1371</v>
      </c>
      <c r="Z233" s="55"/>
      <c r="AA233" s="52"/>
      <c r="AB233" s="52"/>
      <c r="AC233" s="52"/>
      <c r="AD233" s="52"/>
      <c r="AE233" s="56"/>
    </row>
    <row r="234" spans="1:31" x14ac:dyDescent="0.25">
      <c r="A234" s="55">
        <v>46262.881921296299</v>
      </c>
      <c r="B234" s="52">
        <v>2</v>
      </c>
      <c r="C234" s="52" t="s">
        <v>1271</v>
      </c>
      <c r="D234" s="52">
        <v>1.0500682671374139E-3</v>
      </c>
      <c r="E234" s="52">
        <v>0</v>
      </c>
      <c r="F234" s="56" t="s">
        <v>1371</v>
      </c>
      <c r="Z234" s="55"/>
      <c r="AA234" s="52"/>
      <c r="AB234" s="52"/>
      <c r="AC234" s="52"/>
      <c r="AD234" s="52"/>
      <c r="AE234" s="56"/>
    </row>
    <row r="235" spans="1:31" x14ac:dyDescent="0.25">
      <c r="A235" s="55">
        <v>46262.881921296299</v>
      </c>
      <c r="B235" s="52">
        <v>2</v>
      </c>
      <c r="C235" s="52" t="s">
        <v>1272</v>
      </c>
      <c r="D235" s="52">
        <v>1.2564989199609293E-3</v>
      </c>
      <c r="E235" s="52">
        <v>0</v>
      </c>
      <c r="F235" s="56" t="s">
        <v>1371</v>
      </c>
      <c r="Z235" s="55"/>
      <c r="AA235" s="52"/>
      <c r="AB235" s="52"/>
      <c r="AC235" s="52"/>
      <c r="AD235" s="52"/>
      <c r="AE235" s="56"/>
    </row>
    <row r="236" spans="1:31" x14ac:dyDescent="0.25">
      <c r="A236" s="55">
        <v>46262.881921296299</v>
      </c>
      <c r="B236" s="52">
        <v>2</v>
      </c>
      <c r="C236" s="52" t="s">
        <v>1273</v>
      </c>
      <c r="D236" s="52">
        <v>1.4629295727844448E-3</v>
      </c>
      <c r="E236" s="52">
        <v>0</v>
      </c>
      <c r="F236" s="56" t="s">
        <v>1371</v>
      </c>
      <c r="Z236" s="55"/>
      <c r="AA236" s="52"/>
      <c r="AB236" s="52"/>
      <c r="AC236" s="52"/>
      <c r="AD236" s="52"/>
      <c r="AE236" s="56"/>
    </row>
    <row r="237" spans="1:31" x14ac:dyDescent="0.25">
      <c r="A237" s="55">
        <v>46262.881921296299</v>
      </c>
      <c r="B237" s="52">
        <v>2</v>
      </c>
      <c r="C237" s="52" t="s">
        <v>1274</v>
      </c>
      <c r="D237" s="52">
        <v>1.6693602256079604E-3</v>
      </c>
      <c r="E237" s="52">
        <v>0</v>
      </c>
      <c r="F237" s="56" t="s">
        <v>1371</v>
      </c>
      <c r="Z237" s="55"/>
      <c r="AA237" s="52"/>
      <c r="AB237" s="52"/>
      <c r="AC237" s="52"/>
      <c r="AD237" s="52"/>
      <c r="AE237" s="56"/>
    </row>
    <row r="238" spans="1:31" x14ac:dyDescent="0.25">
      <c r="A238" s="55">
        <v>46262.881921296299</v>
      </c>
      <c r="B238" s="52">
        <v>2</v>
      </c>
      <c r="C238" s="52" t="s">
        <v>1275</v>
      </c>
      <c r="D238" s="52">
        <v>-5.4646578654823203E-4</v>
      </c>
      <c r="E238" s="52">
        <v>-5.6468131276650642</v>
      </c>
      <c r="F238" s="56" t="s">
        <v>235</v>
      </c>
      <c r="Z238" s="55"/>
      <c r="AA238" s="52"/>
      <c r="AB238" s="52"/>
      <c r="AC238" s="52"/>
      <c r="AD238" s="52"/>
      <c r="AE238" s="56"/>
    </row>
    <row r="239" spans="1:31" x14ac:dyDescent="0.25">
      <c r="A239" s="55">
        <v>46262.881921296299</v>
      </c>
      <c r="B239" s="52">
        <v>2</v>
      </c>
      <c r="C239" s="52" t="s">
        <v>1276</v>
      </c>
      <c r="D239" s="52">
        <v>-3.400351337247165E-4</v>
      </c>
      <c r="E239" s="52">
        <v>-3.5136963818220703</v>
      </c>
      <c r="F239" s="56" t="s">
        <v>235</v>
      </c>
      <c r="Z239" s="55"/>
      <c r="AA239" s="52"/>
      <c r="AB239" s="52"/>
      <c r="AC239" s="52"/>
      <c r="AD239" s="52"/>
      <c r="AE239" s="56"/>
    </row>
    <row r="240" spans="1:31" x14ac:dyDescent="0.25">
      <c r="A240" s="55">
        <v>46262.881921296299</v>
      </c>
      <c r="B240" s="52">
        <v>2</v>
      </c>
      <c r="C240" s="52" t="s">
        <v>1277</v>
      </c>
      <c r="D240" s="52">
        <v>-1.33604480901201E-4</v>
      </c>
      <c r="E240" s="52">
        <v>-1.380579635979077</v>
      </c>
      <c r="F240" s="56" t="s">
        <v>235</v>
      </c>
    </row>
    <row r="241" spans="1:6" x14ac:dyDescent="0.25">
      <c r="A241" s="55">
        <v>46262.881921296299</v>
      </c>
      <c r="B241" s="52">
        <v>2</v>
      </c>
      <c r="C241" s="52" t="s">
        <v>1278</v>
      </c>
      <c r="D241" s="52">
        <v>7.282617192231453E-5</v>
      </c>
      <c r="E241" s="52">
        <v>0</v>
      </c>
      <c r="F241" s="56" t="s">
        <v>1371</v>
      </c>
    </row>
    <row r="242" spans="1:6" x14ac:dyDescent="0.25">
      <c r="A242" s="55">
        <v>46262.881921296299</v>
      </c>
      <c r="B242" s="52">
        <v>2</v>
      </c>
      <c r="C242" s="52" t="s">
        <v>1279</v>
      </c>
      <c r="D242" s="52">
        <v>2.7925682474583009E-4</v>
      </c>
      <c r="E242" s="52">
        <v>0</v>
      </c>
      <c r="F242" s="56" t="s">
        <v>1371</v>
      </c>
    </row>
    <row r="243" spans="1:6" x14ac:dyDescent="0.25">
      <c r="A243" s="55">
        <v>46262.881921296299</v>
      </c>
      <c r="B243" s="52">
        <v>2</v>
      </c>
      <c r="C243" s="52" t="s">
        <v>1280</v>
      </c>
      <c r="D243" s="52">
        <v>-4.9155461764575372E-4</v>
      </c>
      <c r="E243" s="52">
        <v>-5.0793977156727887</v>
      </c>
      <c r="F243" s="56" t="s">
        <v>235</v>
      </c>
    </row>
    <row r="244" spans="1:6" x14ac:dyDescent="0.25">
      <c r="A244" s="55">
        <v>46262.881921296299</v>
      </c>
      <c r="B244" s="52">
        <v>2</v>
      </c>
      <c r="C244" s="52" t="s">
        <v>1281</v>
      </c>
      <c r="D244" s="52">
        <v>-2.8512396482223819E-4</v>
      </c>
      <c r="E244" s="52">
        <v>-2.9462809698297945</v>
      </c>
      <c r="F244" s="56" t="s">
        <v>235</v>
      </c>
    </row>
    <row r="245" spans="1:6" x14ac:dyDescent="0.25">
      <c r="A245" s="55">
        <v>46262.881921296299</v>
      </c>
      <c r="B245" s="52">
        <v>2</v>
      </c>
      <c r="C245" s="52" t="s">
        <v>1282</v>
      </c>
      <c r="D245" s="52">
        <v>-7.8693311998722648E-5</v>
      </c>
      <c r="E245" s="52">
        <v>-0.81316422398680066</v>
      </c>
      <c r="F245" s="56" t="s">
        <v>235</v>
      </c>
    </row>
    <row r="246" spans="1:6" x14ac:dyDescent="0.25">
      <c r="A246" s="55">
        <v>46262.881921296299</v>
      </c>
      <c r="B246" s="52">
        <v>2</v>
      </c>
      <c r="C246" s="52" t="s">
        <v>1283</v>
      </c>
      <c r="D246" s="52">
        <v>1.2773734082479287E-4</v>
      </c>
      <c r="E246" s="52">
        <v>0</v>
      </c>
      <c r="F246" s="56" t="s">
        <v>1371</v>
      </c>
    </row>
    <row r="247" spans="1:6" x14ac:dyDescent="0.25">
      <c r="A247" s="55">
        <v>46262.881921296299</v>
      </c>
      <c r="B247" s="52">
        <v>2</v>
      </c>
      <c r="C247" s="52" t="s">
        <v>1284</v>
      </c>
      <c r="D247" s="52">
        <v>3.341679936483084E-4</v>
      </c>
      <c r="E247" s="52">
        <v>0</v>
      </c>
      <c r="F247" s="56" t="s">
        <v>1371</v>
      </c>
    </row>
    <row r="248" spans="1:6" x14ac:dyDescent="0.25">
      <c r="A248" s="55">
        <v>46262.881921296299</v>
      </c>
      <c r="B248" s="52">
        <v>2</v>
      </c>
      <c r="C248" s="52" t="s">
        <v>1285</v>
      </c>
      <c r="D248" s="52">
        <v>-4.3664344874327535E-4</v>
      </c>
      <c r="E248" s="52">
        <v>-4.5119823036805116</v>
      </c>
      <c r="F248" s="56" t="s">
        <v>235</v>
      </c>
    </row>
    <row r="249" spans="1:6" x14ac:dyDescent="0.25">
      <c r="A249" s="55">
        <v>46262.881921296299</v>
      </c>
      <c r="B249" s="52">
        <v>2</v>
      </c>
      <c r="C249" s="52" t="s">
        <v>1286</v>
      </c>
      <c r="D249" s="52">
        <v>-2.3021279591975985E-4</v>
      </c>
      <c r="E249" s="52">
        <v>-2.3788655578375186</v>
      </c>
      <c r="F249" s="56" t="s">
        <v>235</v>
      </c>
    </row>
    <row r="250" spans="1:6" x14ac:dyDescent="0.25">
      <c r="A250" s="55">
        <v>46262.881921296299</v>
      </c>
      <c r="B250" s="52">
        <v>2</v>
      </c>
      <c r="C250" s="52" t="s">
        <v>1287</v>
      </c>
      <c r="D250" s="52">
        <v>-2.3782143096244317E-5</v>
      </c>
      <c r="E250" s="52">
        <v>-0.24574881199452461</v>
      </c>
      <c r="F250" s="56" t="s">
        <v>235</v>
      </c>
    </row>
    <row r="251" spans="1:6" x14ac:dyDescent="0.25">
      <c r="A251" s="55">
        <v>46262.881921296299</v>
      </c>
      <c r="B251" s="52">
        <v>2</v>
      </c>
      <c r="C251" s="52" t="s">
        <v>1288</v>
      </c>
      <c r="D251" s="52">
        <v>1.8264850972727121E-4</v>
      </c>
      <c r="E251" s="52">
        <v>0</v>
      </c>
      <c r="F251" s="56" t="s">
        <v>1371</v>
      </c>
    </row>
    <row r="252" spans="1:6" x14ac:dyDescent="0.25">
      <c r="A252" s="55">
        <v>46262.881921296299</v>
      </c>
      <c r="B252" s="52">
        <v>2</v>
      </c>
      <c r="C252" s="52" t="s">
        <v>1289</v>
      </c>
      <c r="D252" s="52">
        <v>3.8907916255078671E-4</v>
      </c>
      <c r="E252" s="52">
        <v>0</v>
      </c>
      <c r="F252" s="56" t="s">
        <v>1371</v>
      </c>
    </row>
    <row r="253" spans="1:6" x14ac:dyDescent="0.25">
      <c r="A253" s="55">
        <v>46262.881921296299</v>
      </c>
      <c r="B253" s="52">
        <v>2</v>
      </c>
      <c r="C253" s="52" t="s">
        <v>1290</v>
      </c>
      <c r="D253" s="52">
        <v>-3.8173227984079704E-4</v>
      </c>
      <c r="E253" s="52">
        <v>-3.9445668916882362</v>
      </c>
      <c r="F253" s="56" t="s">
        <v>235</v>
      </c>
    </row>
    <row r="254" spans="1:6" x14ac:dyDescent="0.25">
      <c r="A254" s="55">
        <v>46262.881921296299</v>
      </c>
      <c r="B254" s="52">
        <v>2</v>
      </c>
      <c r="C254" s="52" t="s">
        <v>1291</v>
      </c>
      <c r="D254" s="52">
        <v>-1.7530162701728151E-4</v>
      </c>
      <c r="E254" s="52">
        <v>-1.8114501458452423</v>
      </c>
      <c r="F254" s="56" t="s">
        <v>235</v>
      </c>
    </row>
    <row r="255" spans="1:6" x14ac:dyDescent="0.25">
      <c r="A255" s="55">
        <v>46262.881921296299</v>
      </c>
      <c r="B255" s="52">
        <v>2</v>
      </c>
      <c r="C255" s="52" t="s">
        <v>1292</v>
      </c>
      <c r="D255" s="52">
        <v>3.1129025806234014E-5</v>
      </c>
      <c r="E255" s="52">
        <v>0</v>
      </c>
      <c r="F255" s="56" t="s">
        <v>1371</v>
      </c>
    </row>
    <row r="256" spans="1:6" x14ac:dyDescent="0.25">
      <c r="A256" s="55">
        <v>46262.881921296299</v>
      </c>
      <c r="B256" s="52">
        <v>2</v>
      </c>
      <c r="C256" s="52" t="s">
        <v>1293</v>
      </c>
      <c r="D256" s="52">
        <v>2.3755967862974954E-4</v>
      </c>
      <c r="E256" s="52">
        <v>0</v>
      </c>
      <c r="F256" s="56" t="s">
        <v>1371</v>
      </c>
    </row>
    <row r="257" spans="1:6" x14ac:dyDescent="0.25">
      <c r="A257" s="55">
        <v>46262.881921296299</v>
      </c>
      <c r="B257" s="52">
        <v>2</v>
      </c>
      <c r="C257" s="52" t="s">
        <v>1294</v>
      </c>
      <c r="D257" s="52">
        <v>4.4399033145326507E-4</v>
      </c>
      <c r="E257" s="52">
        <v>0</v>
      </c>
      <c r="F257" s="56" t="s">
        <v>1371</v>
      </c>
    </row>
    <row r="258" spans="1:6" x14ac:dyDescent="0.25">
      <c r="A258" s="55">
        <v>46262.881921296299</v>
      </c>
      <c r="B258" s="52">
        <v>2</v>
      </c>
      <c r="C258" s="52" t="s">
        <v>1295</v>
      </c>
      <c r="D258" s="52">
        <v>-3.2682111093831868E-4</v>
      </c>
      <c r="E258" s="52">
        <v>-3.3771514796959594</v>
      </c>
      <c r="F258" s="56" t="s">
        <v>235</v>
      </c>
    </row>
    <row r="259" spans="1:6" x14ac:dyDescent="0.25">
      <c r="A259" s="55">
        <v>46262.881921296299</v>
      </c>
      <c r="B259" s="52">
        <v>2</v>
      </c>
      <c r="C259" s="52" t="s">
        <v>1296</v>
      </c>
      <c r="D259" s="52">
        <v>-1.2039045811480318E-4</v>
      </c>
      <c r="E259" s="52">
        <v>-1.244034733852966</v>
      </c>
      <c r="F259" s="56" t="s">
        <v>235</v>
      </c>
    </row>
    <row r="260" spans="1:6" x14ac:dyDescent="0.25">
      <c r="A260" s="55">
        <v>46262.881921296299</v>
      </c>
      <c r="B260" s="52">
        <v>2</v>
      </c>
      <c r="C260" s="52" t="s">
        <v>1297</v>
      </c>
      <c r="D260" s="52">
        <v>8.6040194708712352E-5</v>
      </c>
      <c r="E260" s="52">
        <v>0</v>
      </c>
      <c r="F260" s="56" t="s">
        <v>1371</v>
      </c>
    </row>
    <row r="261" spans="1:6" x14ac:dyDescent="0.25">
      <c r="A261" s="55">
        <v>46262.881921296299</v>
      </c>
      <c r="B261" s="52">
        <v>2</v>
      </c>
      <c r="C261" s="52" t="s">
        <v>1298</v>
      </c>
      <c r="D261" s="52">
        <v>2.9247084753222785E-4</v>
      </c>
      <c r="E261" s="52">
        <v>0</v>
      </c>
      <c r="F261" s="56" t="s">
        <v>1371</v>
      </c>
    </row>
    <row r="262" spans="1:6" x14ac:dyDescent="0.25">
      <c r="A262" s="55">
        <v>46262.881921296299</v>
      </c>
      <c r="B262" s="52">
        <v>2</v>
      </c>
      <c r="C262" s="52" t="s">
        <v>1299</v>
      </c>
      <c r="D262" s="52">
        <v>4.9890150035574344E-4</v>
      </c>
      <c r="E262" s="52">
        <v>0</v>
      </c>
      <c r="F262" s="56" t="s">
        <v>1371</v>
      </c>
    </row>
    <row r="263" spans="1:6" x14ac:dyDescent="0.25">
      <c r="A263" s="55">
        <v>46262.881921296299</v>
      </c>
      <c r="B263" s="52">
        <v>2</v>
      </c>
      <c r="C263" s="52" t="s">
        <v>1300</v>
      </c>
      <c r="D263" s="52">
        <v>-2.7190994203584037E-4</v>
      </c>
      <c r="E263" s="52">
        <v>-2.8097360677036836</v>
      </c>
      <c r="F263" s="56" t="s">
        <v>235</v>
      </c>
    </row>
    <row r="264" spans="1:6" x14ac:dyDescent="0.25">
      <c r="A264" s="55">
        <v>46262.881921296299</v>
      </c>
      <c r="B264" s="52">
        <v>2</v>
      </c>
      <c r="C264" s="52" t="s">
        <v>1301</v>
      </c>
      <c r="D264" s="52">
        <v>-6.5479289212324839E-5</v>
      </c>
      <c r="E264" s="52">
        <v>-0.67661932186068996</v>
      </c>
      <c r="F264" s="56" t="s">
        <v>235</v>
      </c>
    </row>
    <row r="265" spans="1:6" x14ac:dyDescent="0.25">
      <c r="A265" s="55">
        <v>46262.881921296299</v>
      </c>
      <c r="B265" s="52">
        <v>2</v>
      </c>
      <c r="C265" s="52" t="s">
        <v>1302</v>
      </c>
      <c r="D265" s="52">
        <v>1.4095136361119069E-4</v>
      </c>
      <c r="E265" s="52">
        <v>0</v>
      </c>
      <c r="F265" s="56" t="s">
        <v>1371</v>
      </c>
    </row>
    <row r="266" spans="1:6" x14ac:dyDescent="0.25">
      <c r="A266" s="55">
        <v>46262.881921296299</v>
      </c>
      <c r="B266" s="52">
        <v>2</v>
      </c>
      <c r="C266" s="52" t="s">
        <v>1303</v>
      </c>
      <c r="D266" s="52">
        <v>3.4738201643470622E-4</v>
      </c>
      <c r="E266" s="52">
        <v>0</v>
      </c>
      <c r="F266" s="56" t="s">
        <v>1371</v>
      </c>
    </row>
    <row r="267" spans="1:6" x14ac:dyDescent="0.25">
      <c r="A267" s="55">
        <v>46262.881921296299</v>
      </c>
      <c r="B267" s="52">
        <v>2</v>
      </c>
      <c r="C267" s="52" t="s">
        <v>1304</v>
      </c>
      <c r="D267" s="52">
        <v>5.5381266925822175E-4</v>
      </c>
      <c r="E267" s="52">
        <v>0</v>
      </c>
      <c r="F267" s="56" t="s">
        <v>1371</v>
      </c>
    </row>
    <row r="268" spans="1:6" x14ac:dyDescent="0.25">
      <c r="A268" s="55">
        <v>46262.881921296299</v>
      </c>
      <c r="B268" s="52">
        <v>2</v>
      </c>
      <c r="C268" s="52" t="s">
        <v>1305</v>
      </c>
      <c r="D268" s="52">
        <v>-2.1699877313336203E-4</v>
      </c>
      <c r="E268" s="52">
        <v>-2.2423206557114077</v>
      </c>
      <c r="F268" s="56" t="s">
        <v>235</v>
      </c>
    </row>
    <row r="269" spans="1:6" x14ac:dyDescent="0.25">
      <c r="A269" s="55">
        <v>46262.881921296299</v>
      </c>
      <c r="B269" s="52">
        <v>2</v>
      </c>
      <c r="C269" s="52" t="s">
        <v>1306</v>
      </c>
      <c r="D269" s="52">
        <v>-1.0568120309846503E-5</v>
      </c>
      <c r="E269" s="52">
        <v>-0.10920390986841386</v>
      </c>
      <c r="F269" s="56" t="s">
        <v>235</v>
      </c>
    </row>
    <row r="270" spans="1:6" x14ac:dyDescent="0.25">
      <c r="A270" s="55">
        <v>46262.881921296299</v>
      </c>
      <c r="B270" s="52">
        <v>2</v>
      </c>
      <c r="C270" s="52" t="s">
        <v>1307</v>
      </c>
      <c r="D270" s="52">
        <v>1.9586253251366903E-4</v>
      </c>
      <c r="E270" s="52">
        <v>0</v>
      </c>
      <c r="F270" s="56" t="s">
        <v>1371</v>
      </c>
    </row>
    <row r="271" spans="1:6" x14ac:dyDescent="0.25">
      <c r="A271" s="55">
        <v>46262.881921296299</v>
      </c>
      <c r="B271" s="52">
        <v>2</v>
      </c>
      <c r="C271" s="52" t="s">
        <v>1308</v>
      </c>
      <c r="D271" s="52">
        <v>4.0229318533718453E-4</v>
      </c>
      <c r="E271" s="52">
        <v>0</v>
      </c>
      <c r="F271" s="56" t="s">
        <v>1371</v>
      </c>
    </row>
    <row r="272" spans="1:6" x14ac:dyDescent="0.25">
      <c r="A272" s="55">
        <v>46262.881921296299</v>
      </c>
      <c r="B272" s="52">
        <v>2</v>
      </c>
      <c r="C272" s="52" t="s">
        <v>1309</v>
      </c>
      <c r="D272" s="52">
        <v>6.0872383816070006E-4</v>
      </c>
      <c r="E272" s="52">
        <v>0</v>
      </c>
      <c r="F272" s="56" t="s">
        <v>1371</v>
      </c>
    </row>
    <row r="273" spans="1:6" x14ac:dyDescent="0.25">
      <c r="A273" s="55">
        <v>46262.881921296299</v>
      </c>
      <c r="B273" s="52">
        <v>2</v>
      </c>
      <c r="C273" s="52" t="s">
        <v>1310</v>
      </c>
      <c r="D273" s="52">
        <v>-1.6208760423088369E-4</v>
      </c>
      <c r="E273" s="52">
        <v>-1.6749052437191314</v>
      </c>
      <c r="F273" s="56" t="s">
        <v>235</v>
      </c>
    </row>
    <row r="274" spans="1:6" x14ac:dyDescent="0.25">
      <c r="A274" s="55">
        <v>46262.881921296299</v>
      </c>
      <c r="B274" s="52">
        <v>2</v>
      </c>
      <c r="C274" s="52" t="s">
        <v>1311</v>
      </c>
      <c r="D274" s="52">
        <v>4.434304859263183E-5</v>
      </c>
      <c r="E274" s="52">
        <v>0</v>
      </c>
      <c r="F274" s="56" t="s">
        <v>1371</v>
      </c>
    </row>
    <row r="275" spans="1:6" x14ac:dyDescent="0.25">
      <c r="A275" s="55">
        <v>46262.881921296299</v>
      </c>
      <c r="B275" s="52">
        <v>2</v>
      </c>
      <c r="C275" s="52" t="s">
        <v>1312</v>
      </c>
      <c r="D275" s="52">
        <v>2.5077370141614737E-4</v>
      </c>
      <c r="E275" s="52">
        <v>0</v>
      </c>
      <c r="F275" s="56" t="s">
        <v>1371</v>
      </c>
    </row>
    <row r="276" spans="1:6" x14ac:dyDescent="0.25">
      <c r="A276" s="55">
        <v>46262.881921296299</v>
      </c>
      <c r="B276" s="52">
        <v>2</v>
      </c>
      <c r="C276" s="52" t="s">
        <v>1313</v>
      </c>
      <c r="D276" s="52">
        <v>4.5720435423966289E-4</v>
      </c>
      <c r="E276" s="52">
        <v>0</v>
      </c>
      <c r="F276" s="56" t="s">
        <v>1371</v>
      </c>
    </row>
    <row r="277" spans="1:6" x14ac:dyDescent="0.25">
      <c r="A277" s="55">
        <v>46262.881921296299</v>
      </c>
      <c r="B277" s="52">
        <v>2</v>
      </c>
      <c r="C277" s="52" t="s">
        <v>1314</v>
      </c>
      <c r="D277" s="52">
        <v>6.6363500706317837E-4</v>
      </c>
      <c r="E277" s="52">
        <v>0</v>
      </c>
      <c r="F277" s="56" t="s">
        <v>1371</v>
      </c>
    </row>
    <row r="278" spans="1:6" x14ac:dyDescent="0.25">
      <c r="A278" s="55">
        <v>46262.881921296299</v>
      </c>
      <c r="B278" s="52">
        <v>2</v>
      </c>
      <c r="C278" s="52" t="s">
        <v>1315</v>
      </c>
      <c r="D278" s="52">
        <v>-1.0717643532840535E-4</v>
      </c>
      <c r="E278" s="52">
        <v>-1.1074898317268553</v>
      </c>
      <c r="F278" s="56" t="s">
        <v>235</v>
      </c>
    </row>
    <row r="279" spans="1:6" x14ac:dyDescent="0.25">
      <c r="A279" s="55">
        <v>46262.881921296299</v>
      </c>
      <c r="B279" s="52">
        <v>2</v>
      </c>
      <c r="C279" s="52" t="s">
        <v>1316</v>
      </c>
      <c r="D279" s="52">
        <v>9.925421749511016E-5</v>
      </c>
      <c r="E279" s="52">
        <v>0</v>
      </c>
      <c r="F279" s="56" t="s">
        <v>1371</v>
      </c>
    </row>
    <row r="280" spans="1:6" x14ac:dyDescent="0.25">
      <c r="A280" s="55">
        <v>46262.881921296299</v>
      </c>
      <c r="B280" s="52">
        <v>2</v>
      </c>
      <c r="C280" s="52" t="s">
        <v>1317</v>
      </c>
      <c r="D280" s="52">
        <v>3.0568487031862568E-4</v>
      </c>
      <c r="E280" s="52">
        <v>0</v>
      </c>
      <c r="F280" s="56" t="s">
        <v>1371</v>
      </c>
    </row>
    <row r="281" spans="1:6" x14ac:dyDescent="0.25">
      <c r="A281" s="55">
        <v>46262.881921296299</v>
      </c>
      <c r="B281" s="52">
        <v>2</v>
      </c>
      <c r="C281" s="52" t="s">
        <v>1318</v>
      </c>
      <c r="D281" s="52">
        <v>5.121155231421412E-4</v>
      </c>
      <c r="E281" s="52">
        <v>0</v>
      </c>
      <c r="F281" s="56" t="s">
        <v>1371</v>
      </c>
    </row>
    <row r="282" spans="1:6" x14ac:dyDescent="0.25">
      <c r="A282" s="55">
        <v>46262.881921296299</v>
      </c>
      <c r="B282" s="52">
        <v>2</v>
      </c>
      <c r="C282" s="52" t="s">
        <v>1319</v>
      </c>
      <c r="D282" s="52">
        <v>7.1854617596565679E-4</v>
      </c>
      <c r="E282" s="52">
        <v>0</v>
      </c>
      <c r="F282" s="56" t="s">
        <v>1371</v>
      </c>
    </row>
    <row r="283" spans="1:6" x14ac:dyDescent="0.25">
      <c r="A283" s="55">
        <v>46262.881921296299</v>
      </c>
      <c r="B283" s="52">
        <v>2</v>
      </c>
      <c r="C283" s="52" t="s">
        <v>1320</v>
      </c>
      <c r="D283" s="52">
        <v>-5.2265266425927024E-5</v>
      </c>
      <c r="E283" s="52">
        <v>-0.54007441973457926</v>
      </c>
      <c r="F283" s="56" t="s">
        <v>235</v>
      </c>
    </row>
    <row r="284" spans="1:6" x14ac:dyDescent="0.25">
      <c r="A284" s="55">
        <v>46262.881921296299</v>
      </c>
      <c r="B284" s="52">
        <v>2</v>
      </c>
      <c r="C284" s="52" t="s">
        <v>1321</v>
      </c>
      <c r="D284" s="52">
        <v>1.5416538639758851E-4</v>
      </c>
      <c r="E284" s="52">
        <v>0</v>
      </c>
      <c r="F284" s="56" t="s">
        <v>1371</v>
      </c>
    </row>
    <row r="285" spans="1:6" x14ac:dyDescent="0.25">
      <c r="A285" s="55">
        <v>46262.881921296299</v>
      </c>
      <c r="B285" s="52">
        <v>2</v>
      </c>
      <c r="C285" s="52" t="s">
        <v>1322</v>
      </c>
      <c r="D285" s="52">
        <v>3.6059603922110404E-4</v>
      </c>
      <c r="E285" s="52">
        <v>0</v>
      </c>
      <c r="F285" s="56" t="s">
        <v>1371</v>
      </c>
    </row>
    <row r="286" spans="1:6" x14ac:dyDescent="0.25">
      <c r="A286" s="55">
        <v>46262.881921296299</v>
      </c>
      <c r="B286" s="52">
        <v>2</v>
      </c>
      <c r="C286" s="52" t="s">
        <v>1323</v>
      </c>
      <c r="D286" s="52">
        <v>5.6702669204461952E-4</v>
      </c>
      <c r="E286" s="52">
        <v>0</v>
      </c>
      <c r="F286" s="56" t="s">
        <v>1371</v>
      </c>
    </row>
    <row r="287" spans="1:6" x14ac:dyDescent="0.25">
      <c r="A287" s="55">
        <v>46262.881921296299</v>
      </c>
      <c r="B287" s="52">
        <v>2</v>
      </c>
      <c r="C287" s="52" t="s">
        <v>1324</v>
      </c>
      <c r="D287" s="52">
        <v>7.734573448681351E-4</v>
      </c>
      <c r="E287" s="52">
        <v>0</v>
      </c>
      <c r="F287" s="56" t="s">
        <v>1371</v>
      </c>
    </row>
    <row r="288" spans="1:6" x14ac:dyDescent="0.25">
      <c r="A288" s="55">
        <v>46262.881921296299</v>
      </c>
      <c r="B288" s="52">
        <v>2</v>
      </c>
      <c r="C288" s="52" t="s">
        <v>1325</v>
      </c>
      <c r="D288" s="52">
        <v>2.645902476551313E-6</v>
      </c>
      <c r="E288" s="52">
        <v>0</v>
      </c>
      <c r="F288" s="56" t="s">
        <v>1371</v>
      </c>
    </row>
    <row r="289" spans="1:6" x14ac:dyDescent="0.25">
      <c r="A289" s="55">
        <v>46262.881921296299</v>
      </c>
      <c r="B289" s="52">
        <v>2</v>
      </c>
      <c r="C289" s="52" t="s">
        <v>1326</v>
      </c>
      <c r="D289" s="52">
        <v>2.0907655530006685E-4</v>
      </c>
      <c r="E289" s="52">
        <v>0</v>
      </c>
      <c r="F289" s="56" t="s">
        <v>1371</v>
      </c>
    </row>
    <row r="290" spans="1:6" x14ac:dyDescent="0.25">
      <c r="A290" s="55">
        <v>46262.881921296299</v>
      </c>
      <c r="B290" s="52">
        <v>2</v>
      </c>
      <c r="C290" s="52" t="s">
        <v>1327</v>
      </c>
      <c r="D290" s="52">
        <v>4.1550720812358235E-4</v>
      </c>
      <c r="E290" s="52">
        <v>0</v>
      </c>
      <c r="F290" s="56" t="s">
        <v>1371</v>
      </c>
    </row>
    <row r="291" spans="1:6" x14ac:dyDescent="0.25">
      <c r="A291" s="55">
        <v>46262.881921296299</v>
      </c>
      <c r="B291" s="52">
        <v>2</v>
      </c>
      <c r="C291" s="52" t="s">
        <v>1328</v>
      </c>
      <c r="D291" s="52">
        <v>6.2193786094709793E-4</v>
      </c>
      <c r="E291" s="52">
        <v>0</v>
      </c>
      <c r="F291" s="56" t="s">
        <v>1371</v>
      </c>
    </row>
    <row r="292" spans="1:6" x14ac:dyDescent="0.25">
      <c r="A292" s="55">
        <v>46262.881921296299</v>
      </c>
      <c r="B292" s="52">
        <v>2</v>
      </c>
      <c r="C292" s="52" t="s">
        <v>1329</v>
      </c>
      <c r="D292" s="52">
        <v>8.2836851377061341E-4</v>
      </c>
      <c r="E292" s="52">
        <v>0</v>
      </c>
      <c r="F292" s="56" t="s">
        <v>1371</v>
      </c>
    </row>
    <row r="293" spans="1:6" x14ac:dyDescent="0.25">
      <c r="A293" s="55">
        <v>46262.881921296299</v>
      </c>
      <c r="B293" s="52">
        <v>2</v>
      </c>
      <c r="C293" s="52" t="s">
        <v>1330</v>
      </c>
      <c r="D293" s="52">
        <v>-2.0998074618878569E-4</v>
      </c>
      <c r="E293" s="52">
        <v>-41.996149237757137</v>
      </c>
      <c r="F293" s="56" t="s">
        <v>235</v>
      </c>
    </row>
    <row r="294" spans="1:6" x14ac:dyDescent="0.25">
      <c r="A294" s="55">
        <v>46262.881921296299</v>
      </c>
      <c r="B294" s="52">
        <v>2</v>
      </c>
      <c r="C294" s="52" t="s">
        <v>1333</v>
      </c>
      <c r="D294" s="52">
        <v>-3.1705752554861844E-4</v>
      </c>
      <c r="E294" s="52">
        <v>-63.411505109723684</v>
      </c>
      <c r="F294" s="56" t="s">
        <v>235</v>
      </c>
    </row>
    <row r="295" spans="1:6" x14ac:dyDescent="0.25">
      <c r="A295" s="55">
        <v>46262.881921296299</v>
      </c>
      <c r="B295" s="52">
        <v>2</v>
      </c>
      <c r="C295" s="52" t="s">
        <v>1334</v>
      </c>
      <c r="D295" s="52">
        <v>-1.0290396682895296E-4</v>
      </c>
      <c r="E295" s="52">
        <v>-20.580793365790591</v>
      </c>
      <c r="F295" s="56" t="s">
        <v>235</v>
      </c>
    </row>
    <row r="296" spans="1:6" x14ac:dyDescent="0.25">
      <c r="A296" s="55">
        <v>46262.881921296299</v>
      </c>
      <c r="B296" s="52">
        <v>2</v>
      </c>
      <c r="C296" s="52" t="s">
        <v>1335</v>
      </c>
      <c r="D296" s="52">
        <v>-4.2413430490845119E-4</v>
      </c>
      <c r="E296" s="52">
        <v>-84.826860981690231</v>
      </c>
      <c r="F296" s="56" t="s">
        <v>235</v>
      </c>
    </row>
    <row r="297" spans="1:6" x14ac:dyDescent="0.25">
      <c r="A297" s="55">
        <v>46262.881921296299</v>
      </c>
      <c r="B297" s="52">
        <v>2</v>
      </c>
      <c r="C297" s="52" t="s">
        <v>1336</v>
      </c>
      <c r="D297" s="52">
        <v>4.1728125308798017E-6</v>
      </c>
      <c r="E297" s="52">
        <v>0.83456250617596028</v>
      </c>
      <c r="F297" s="56" t="s">
        <v>237</v>
      </c>
    </row>
    <row r="298" spans="1:6" x14ac:dyDescent="0.25">
      <c r="A298" s="55">
        <v>46262.881921296299</v>
      </c>
      <c r="B298" s="52">
        <v>2</v>
      </c>
      <c r="C298" s="52" t="s">
        <v>1337</v>
      </c>
      <c r="D298" s="52">
        <v>4.9188347341116707E-4</v>
      </c>
      <c r="E298" s="52">
        <v>98.376694682233406</v>
      </c>
      <c r="F298" s="56" t="s">
        <v>237</v>
      </c>
    </row>
    <row r="299" spans="1:6" x14ac:dyDescent="0.25">
      <c r="A299" s="55">
        <v>46262.881921296299</v>
      </c>
      <c r="B299" s="52">
        <v>2</v>
      </c>
      <c r="C299" s="52" t="s">
        <v>1339</v>
      </c>
      <c r="D299" s="52">
        <v>5.9896025277099982E-4</v>
      </c>
      <c r="E299" s="52">
        <v>119.79205055419996</v>
      </c>
      <c r="F299" s="56" t="s">
        <v>237</v>
      </c>
    </row>
    <row r="300" spans="1:6" x14ac:dyDescent="0.25">
      <c r="A300" s="55">
        <v>46262.881921296299</v>
      </c>
      <c r="B300" s="52">
        <v>2</v>
      </c>
      <c r="C300" s="52" t="s">
        <v>1340</v>
      </c>
      <c r="D300" s="52">
        <v>3.8480669405133432E-4</v>
      </c>
      <c r="E300" s="52">
        <v>76.961338810266867</v>
      </c>
      <c r="F300" s="56" t="s">
        <v>237</v>
      </c>
    </row>
    <row r="301" spans="1:6" x14ac:dyDescent="0.25">
      <c r="A301" s="55">
        <v>46262.881921296299</v>
      </c>
      <c r="B301" s="52">
        <v>2</v>
      </c>
      <c r="C301" s="52" t="s">
        <v>1341</v>
      </c>
      <c r="D301" s="52">
        <v>7.0603703213083257E-4</v>
      </c>
      <c r="E301" s="52">
        <v>141.2074064261665</v>
      </c>
      <c r="F301" s="56" t="s">
        <v>237</v>
      </c>
    </row>
    <row r="302" spans="1:6" x14ac:dyDescent="0.25">
      <c r="A302" s="55">
        <v>46262.881921296299</v>
      </c>
      <c r="B302" s="52">
        <v>2</v>
      </c>
      <c r="C302" s="52" t="s">
        <v>1342</v>
      </c>
      <c r="D302" s="52">
        <v>2.7772991469150157E-4</v>
      </c>
      <c r="E302" s="52">
        <v>55.545982938300313</v>
      </c>
      <c r="F302" s="56" t="s">
        <v>237</v>
      </c>
    </row>
    <row r="303" spans="1:6" x14ac:dyDescent="0.25">
      <c r="A303" s="55">
        <v>46262.881921296299</v>
      </c>
      <c r="B303" s="52">
        <v>2</v>
      </c>
      <c r="C303" s="52" t="s">
        <v>1343</v>
      </c>
      <c r="D303" s="52">
        <v>2.1324626991167488E-4</v>
      </c>
      <c r="E303" s="52">
        <v>42.649253982334976</v>
      </c>
      <c r="F303" s="56" t="s">
        <v>237</v>
      </c>
    </row>
    <row r="304" spans="1:6" x14ac:dyDescent="0.25">
      <c r="A304" s="55">
        <v>46262.881921296299</v>
      </c>
      <c r="B304" s="52">
        <v>2</v>
      </c>
      <c r="C304" s="52" t="s">
        <v>1345</v>
      </c>
      <c r="D304" s="52">
        <v>5.8482144499400282E-4</v>
      </c>
      <c r="E304" s="52">
        <v>116.96428899880055</v>
      </c>
      <c r="F304" s="56" t="s">
        <v>237</v>
      </c>
    </row>
    <row r="305" spans="1:6" x14ac:dyDescent="0.25">
      <c r="A305" s="55">
        <v>46262.881921296299</v>
      </c>
      <c r="B305" s="52">
        <v>2</v>
      </c>
      <c r="C305" s="52" t="s">
        <v>1346</v>
      </c>
      <c r="D305" s="52">
        <v>6.8656457310706489E-5</v>
      </c>
      <c r="E305" s="52">
        <v>13.731291462141298</v>
      </c>
      <c r="F305" s="56" t="s">
        <v>237</v>
      </c>
    </row>
    <row r="306" spans="1:6" x14ac:dyDescent="0.25">
      <c r="A306" s="55">
        <v>46262.881921296299</v>
      </c>
      <c r="B306" s="52">
        <v>2</v>
      </c>
      <c r="C306" s="52" t="s">
        <v>1348</v>
      </c>
      <c r="D306" s="52">
        <v>-3.0291871777162149E-4</v>
      </c>
      <c r="E306" s="52">
        <v>-60.5837435543243</v>
      </c>
      <c r="F306" s="56" t="s">
        <v>235</v>
      </c>
    </row>
    <row r="307" spans="1:6" x14ac:dyDescent="0.25">
      <c r="A307" s="55">
        <v>46262.881921296299</v>
      </c>
      <c r="B307" s="52">
        <v>2</v>
      </c>
      <c r="C307" s="52" t="s">
        <v>1349</v>
      </c>
      <c r="D307" s="52">
        <v>-6.9869014942084285E-4</v>
      </c>
      <c r="E307" s="52">
        <v>-139.73802988416855</v>
      </c>
      <c r="F307" s="56" t="s">
        <v>235</v>
      </c>
    </row>
    <row r="308" spans="1:6" x14ac:dyDescent="0.25">
      <c r="A308" s="55">
        <v>46262.881921296299</v>
      </c>
      <c r="B308" s="52">
        <v>2</v>
      </c>
      <c r="C308" s="52" t="s">
        <v>1351</v>
      </c>
      <c r="D308" s="52">
        <v>-5.9985004539638183E-4</v>
      </c>
      <c r="E308" s="52">
        <v>-119.97000907927637</v>
      </c>
      <c r="F308" s="56" t="s">
        <v>235</v>
      </c>
    </row>
    <row r="309" spans="1:6" x14ac:dyDescent="0.25">
      <c r="A309" s="55">
        <v>46262.881921296299</v>
      </c>
      <c r="B309" s="52">
        <v>2</v>
      </c>
      <c r="C309" s="52" t="s">
        <v>1352</v>
      </c>
      <c r="D309" s="52">
        <v>1.5470287439681796E-3</v>
      </c>
      <c r="E309" s="52">
        <v>309.40574879363589</v>
      </c>
      <c r="F309" s="56" t="s">
        <v>237</v>
      </c>
    </row>
    <row r="310" spans="1:6" x14ac:dyDescent="0.25">
      <c r="A310" s="55">
        <v>46262.881921296299</v>
      </c>
      <c r="B310" s="52">
        <v>2</v>
      </c>
      <c r="C310" s="52" t="s">
        <v>1354</v>
      </c>
      <c r="D310" s="52">
        <v>1.4481886399437185E-3</v>
      </c>
      <c r="E310" s="52">
        <v>289.63772798874368</v>
      </c>
      <c r="F310" s="56" t="s">
        <v>237</v>
      </c>
    </row>
    <row r="311" spans="1:6" x14ac:dyDescent="0.25">
      <c r="A311" s="55">
        <v>46262.881921296299</v>
      </c>
      <c r="B311" s="52">
        <v>2</v>
      </c>
      <c r="C311" s="52" t="s">
        <v>1355</v>
      </c>
      <c r="D311" s="52">
        <v>5.1751828440788148E-4</v>
      </c>
      <c r="E311" s="52">
        <v>103.50365688157629</v>
      </c>
      <c r="F311" s="56" t="s">
        <v>237</v>
      </c>
    </row>
    <row r="312" spans="1:6" x14ac:dyDescent="0.25">
      <c r="A312" s="55">
        <v>46262.881921296299</v>
      </c>
      <c r="B312" s="52">
        <v>2</v>
      </c>
      <c r="C312" s="52" t="s">
        <v>1357</v>
      </c>
      <c r="D312" s="52">
        <v>6.3370848196147363E-5</v>
      </c>
      <c r="E312" s="52">
        <v>12.674169639229472</v>
      </c>
      <c r="F312" s="56" t="s">
        <v>237</v>
      </c>
    </row>
    <row r="313" spans="1:6" x14ac:dyDescent="0.25">
      <c r="A313" s="55">
        <v>46262.881921296299</v>
      </c>
      <c r="B313" s="52">
        <v>2</v>
      </c>
      <c r="C313" s="52" t="s">
        <v>1358</v>
      </c>
      <c r="D313" s="52">
        <v>9.7166572061961566E-4</v>
      </c>
      <c r="E313" s="52">
        <v>194.33314412392312</v>
      </c>
      <c r="F313" s="56" t="s">
        <v>237</v>
      </c>
    </row>
    <row r="314" spans="1:6" x14ac:dyDescent="0.25">
      <c r="A314" s="55">
        <v>46262.881921296299</v>
      </c>
      <c r="B314" s="52">
        <v>2</v>
      </c>
      <c r="C314" s="52" t="s">
        <v>1359</v>
      </c>
      <c r="D314" s="52">
        <v>-3.9077658801558681E-4</v>
      </c>
      <c r="E314" s="52">
        <v>-78.155317603117354</v>
      </c>
      <c r="F314" s="56" t="s">
        <v>235</v>
      </c>
    </row>
    <row r="315" spans="1:6" x14ac:dyDescent="0.25">
      <c r="A315" s="55">
        <v>46262.881921296299</v>
      </c>
      <c r="B315" s="52">
        <v>2</v>
      </c>
      <c r="C315" s="52" t="s">
        <v>1360</v>
      </c>
      <c r="D315" s="52">
        <v>1.4258131568313497E-3</v>
      </c>
      <c r="E315" s="52">
        <v>285.16263136626992</v>
      </c>
      <c r="F315" s="56" t="s">
        <v>237</v>
      </c>
    </row>
    <row r="316" spans="1:6" x14ac:dyDescent="0.25">
      <c r="A316" s="55">
        <v>46262.881921296299</v>
      </c>
      <c r="B316" s="52">
        <v>2</v>
      </c>
      <c r="C316" s="52" t="s">
        <v>1361</v>
      </c>
      <c r="D316" s="52">
        <v>3.3082031013945519E-4</v>
      </c>
      <c r="E316" s="52">
        <v>66.164062027891035</v>
      </c>
      <c r="F316" s="56" t="s">
        <v>237</v>
      </c>
    </row>
    <row r="317" spans="1:6" x14ac:dyDescent="0.25">
      <c r="A317" s="55">
        <v>46262.881921296299</v>
      </c>
      <c r="B317" s="52">
        <v>2</v>
      </c>
      <c r="C317" s="52" t="s">
        <v>1363</v>
      </c>
      <c r="D317" s="52">
        <v>7.8496774635118931E-4</v>
      </c>
      <c r="E317" s="52">
        <v>156.99354927023785</v>
      </c>
      <c r="F317" s="56" t="s">
        <v>237</v>
      </c>
    </row>
    <row r="318" spans="1:6" x14ac:dyDescent="0.25">
      <c r="A318" s="55">
        <v>46262.881921296299</v>
      </c>
      <c r="B318" s="52">
        <v>2</v>
      </c>
      <c r="C318" s="52" t="s">
        <v>1364</v>
      </c>
      <c r="D318" s="52">
        <v>-1.2332712607227898E-4</v>
      </c>
      <c r="E318" s="52">
        <v>-24.665425214455794</v>
      </c>
      <c r="F318" s="56" t="s">
        <v>235</v>
      </c>
    </row>
    <row r="319" spans="1:6" x14ac:dyDescent="0.25">
      <c r="A319" s="55">
        <v>46262.881921296299</v>
      </c>
      <c r="B319" s="52">
        <v>2</v>
      </c>
      <c r="C319" s="52" t="s">
        <v>1365</v>
      </c>
      <c r="D319" s="52">
        <v>1.2391151825629234E-3</v>
      </c>
      <c r="E319" s="52">
        <v>247.82303651258468</v>
      </c>
      <c r="F319" s="56" t="s">
        <v>237</v>
      </c>
    </row>
    <row r="320" spans="1:6" x14ac:dyDescent="0.25">
      <c r="A320" s="55">
        <v>46262.881921296299</v>
      </c>
      <c r="B320" s="52">
        <v>2</v>
      </c>
      <c r="C320" s="52" t="s">
        <v>1366</v>
      </c>
      <c r="D320" s="52">
        <v>-5.7747456228401321E-4</v>
      </c>
      <c r="E320" s="52">
        <v>-115.49491245680264</v>
      </c>
      <c r="F320" s="56" t="s">
        <v>235</v>
      </c>
    </row>
    <row r="321" spans="1:6" x14ac:dyDescent="0.25">
      <c r="A321" s="55">
        <v>46262.881921296299</v>
      </c>
      <c r="B321" s="52">
        <v>3</v>
      </c>
      <c r="C321" s="52" t="s">
        <v>1213</v>
      </c>
      <c r="D321" s="52">
        <v>-5.7300797822176493E-4</v>
      </c>
      <c r="E321" s="52">
        <v>-5.9210824416249039</v>
      </c>
      <c r="F321" s="56" t="s">
        <v>235</v>
      </c>
    </row>
    <row r="322" spans="1:6" x14ac:dyDescent="0.25">
      <c r="A322" s="55">
        <v>46262.881921296299</v>
      </c>
      <c r="B322" s="52">
        <v>3</v>
      </c>
      <c r="C322" s="52" t="s">
        <v>1216</v>
      </c>
      <c r="D322" s="52">
        <v>-5.1463462772593333E-4</v>
      </c>
      <c r="E322" s="52">
        <v>-5.3178911531679773</v>
      </c>
      <c r="F322" s="56" t="s">
        <v>235</v>
      </c>
    </row>
    <row r="323" spans="1:6" x14ac:dyDescent="0.25">
      <c r="A323" s="55">
        <v>46262.881921296299</v>
      </c>
      <c r="B323" s="52">
        <v>3</v>
      </c>
      <c r="C323" s="52" t="s">
        <v>1217</v>
      </c>
      <c r="D323" s="52">
        <v>-4.5626127723010174E-4</v>
      </c>
      <c r="E323" s="52">
        <v>-4.7146998647110516</v>
      </c>
      <c r="F323" s="56" t="s">
        <v>235</v>
      </c>
    </row>
    <row r="324" spans="1:6" x14ac:dyDescent="0.25">
      <c r="A324" s="55">
        <v>46262.881921296299</v>
      </c>
      <c r="B324" s="52">
        <v>3</v>
      </c>
      <c r="C324" s="52" t="s">
        <v>1218</v>
      </c>
      <c r="D324" s="52">
        <v>-3.9788792673427014E-4</v>
      </c>
      <c r="E324" s="52">
        <v>-4.111508576254125</v>
      </c>
      <c r="F324" s="56" t="s">
        <v>235</v>
      </c>
    </row>
    <row r="325" spans="1:6" x14ac:dyDescent="0.25">
      <c r="A325" s="55">
        <v>46262.881921296299</v>
      </c>
      <c r="B325" s="52">
        <v>3</v>
      </c>
      <c r="C325" s="52" t="s">
        <v>1219</v>
      </c>
      <c r="D325" s="52">
        <v>-3.3951457623843855E-4</v>
      </c>
      <c r="E325" s="52">
        <v>-3.5083172877971984</v>
      </c>
      <c r="F325" s="56" t="s">
        <v>235</v>
      </c>
    </row>
    <row r="326" spans="1:6" x14ac:dyDescent="0.25">
      <c r="A326" s="55">
        <v>46262.881921296299</v>
      </c>
      <c r="B326" s="52">
        <v>3</v>
      </c>
      <c r="C326" s="52" t="s">
        <v>1220</v>
      </c>
      <c r="D326" s="52">
        <v>-2.8114122574260695E-4</v>
      </c>
      <c r="E326" s="52">
        <v>-2.9051259993402718</v>
      </c>
      <c r="F326" s="56" t="s">
        <v>235</v>
      </c>
    </row>
    <row r="327" spans="1:6" x14ac:dyDescent="0.25">
      <c r="A327" s="55">
        <v>46262.881921296299</v>
      </c>
      <c r="B327" s="52">
        <v>3</v>
      </c>
      <c r="C327" s="52" t="s">
        <v>1221</v>
      </c>
      <c r="D327" s="52">
        <v>-2.2276787524677533E-4</v>
      </c>
      <c r="E327" s="52">
        <v>-2.3019347108833452</v>
      </c>
      <c r="F327" s="56" t="s">
        <v>235</v>
      </c>
    </row>
    <row r="328" spans="1:6" x14ac:dyDescent="0.25">
      <c r="A328" s="55">
        <v>46262.881921296299</v>
      </c>
      <c r="B328" s="52">
        <v>3</v>
      </c>
      <c r="C328" s="52" t="s">
        <v>1222</v>
      </c>
      <c r="D328" s="52">
        <v>-1.6439452475094373E-4</v>
      </c>
      <c r="E328" s="52">
        <v>-1.6987434224264186</v>
      </c>
      <c r="F328" s="56" t="s">
        <v>235</v>
      </c>
    </row>
    <row r="329" spans="1:6" x14ac:dyDescent="0.25">
      <c r="A329" s="55">
        <v>46262.881921296299</v>
      </c>
      <c r="B329" s="52">
        <v>3</v>
      </c>
      <c r="C329" s="52" t="s">
        <v>1223</v>
      </c>
      <c r="D329" s="52">
        <v>-1.0602117425511212E-4</v>
      </c>
      <c r="E329" s="52">
        <v>-1.095552133969492</v>
      </c>
      <c r="F329" s="56" t="s">
        <v>235</v>
      </c>
    </row>
    <row r="330" spans="1:6" x14ac:dyDescent="0.25">
      <c r="A330" s="55">
        <v>46262.881921296299</v>
      </c>
      <c r="B330" s="52">
        <v>3</v>
      </c>
      <c r="C330" s="52" t="s">
        <v>1224</v>
      </c>
      <c r="D330" s="52">
        <v>-4.7647823759280521E-5</v>
      </c>
      <c r="E330" s="52">
        <v>-0.49236084551256537</v>
      </c>
      <c r="F330" s="56" t="s">
        <v>235</v>
      </c>
    </row>
    <row r="331" spans="1:6" x14ac:dyDescent="0.25">
      <c r="A331" s="55">
        <v>46262.881921296299</v>
      </c>
      <c r="B331" s="52">
        <v>3</v>
      </c>
      <c r="C331" s="52" t="s">
        <v>1225</v>
      </c>
      <c r="D331" s="52">
        <v>1.0725526736551084E-5</v>
      </c>
      <c r="E331" s="52">
        <v>0</v>
      </c>
      <c r="F331" s="56" t="s">
        <v>1371</v>
      </c>
    </row>
    <row r="332" spans="1:6" x14ac:dyDescent="0.25">
      <c r="A332" s="55">
        <v>46262.881921296299</v>
      </c>
      <c r="B332" s="52">
        <v>3</v>
      </c>
      <c r="C332" s="52" t="s">
        <v>1226</v>
      </c>
      <c r="D332" s="52">
        <v>6.909887723238269E-5</v>
      </c>
      <c r="E332" s="52">
        <v>0</v>
      </c>
      <c r="F332" s="56" t="s">
        <v>1371</v>
      </c>
    </row>
    <row r="333" spans="1:6" x14ac:dyDescent="0.25">
      <c r="A333" s="55">
        <v>46262.881921296299</v>
      </c>
      <c r="B333" s="52">
        <v>3</v>
      </c>
      <c r="C333" s="52" t="s">
        <v>1227</v>
      </c>
      <c r="D333" s="52">
        <v>-4.7091685624972931E-4</v>
      </c>
      <c r="E333" s="52">
        <v>-4.8661408479138695</v>
      </c>
      <c r="F333" s="56" t="s">
        <v>235</v>
      </c>
    </row>
    <row r="334" spans="1:6" x14ac:dyDescent="0.25">
      <c r="A334" s="55">
        <v>46262.881921296299</v>
      </c>
      <c r="B334" s="52">
        <v>3</v>
      </c>
      <c r="C334" s="52" t="s">
        <v>1228</v>
      </c>
      <c r="D334" s="52">
        <v>-4.1254350575389772E-4</v>
      </c>
      <c r="E334" s="52">
        <v>-4.2629495594569429</v>
      </c>
      <c r="F334" s="56" t="s">
        <v>235</v>
      </c>
    </row>
    <row r="335" spans="1:6" x14ac:dyDescent="0.25">
      <c r="A335" s="55">
        <v>46262.881921296299</v>
      </c>
      <c r="B335" s="52">
        <v>3</v>
      </c>
      <c r="C335" s="52" t="s">
        <v>1229</v>
      </c>
      <c r="D335" s="52">
        <v>-3.5417015525806612E-4</v>
      </c>
      <c r="E335" s="52">
        <v>-3.6597582710000167</v>
      </c>
      <c r="F335" s="56" t="s">
        <v>235</v>
      </c>
    </row>
    <row r="336" spans="1:6" x14ac:dyDescent="0.25">
      <c r="A336" s="55">
        <v>46262.881921296299</v>
      </c>
      <c r="B336" s="52">
        <v>3</v>
      </c>
      <c r="C336" s="52" t="s">
        <v>1230</v>
      </c>
      <c r="D336" s="52">
        <v>-2.9579680476223453E-4</v>
      </c>
      <c r="E336" s="52">
        <v>-3.0565669825430901</v>
      </c>
      <c r="F336" s="56" t="s">
        <v>235</v>
      </c>
    </row>
    <row r="337" spans="1:6" x14ac:dyDescent="0.25">
      <c r="A337" s="55">
        <v>46262.881921296299</v>
      </c>
      <c r="B337" s="52">
        <v>3</v>
      </c>
      <c r="C337" s="52" t="s">
        <v>1231</v>
      </c>
      <c r="D337" s="52">
        <v>-2.3742345426640293E-4</v>
      </c>
      <c r="E337" s="52">
        <v>-2.4533756940861635</v>
      </c>
      <c r="F337" s="56" t="s">
        <v>235</v>
      </c>
    </row>
    <row r="338" spans="1:6" x14ac:dyDescent="0.25">
      <c r="A338" s="55">
        <v>46262.881921296299</v>
      </c>
      <c r="B338" s="52">
        <v>3</v>
      </c>
      <c r="C338" s="52" t="s">
        <v>1232</v>
      </c>
      <c r="D338" s="52">
        <v>-1.7905010377057131E-4</v>
      </c>
      <c r="E338" s="52">
        <v>-1.8501844056292367</v>
      </c>
      <c r="F338" s="56" t="s">
        <v>235</v>
      </c>
    </row>
    <row r="339" spans="1:6" x14ac:dyDescent="0.25">
      <c r="A339" s="55">
        <v>46262.881921296299</v>
      </c>
      <c r="B339" s="52">
        <v>3</v>
      </c>
      <c r="C339" s="52" t="s">
        <v>1233</v>
      </c>
      <c r="D339" s="52">
        <v>-1.2067675327473971E-4</v>
      </c>
      <c r="E339" s="52">
        <v>-1.2469931171723103</v>
      </c>
      <c r="F339" s="56" t="s">
        <v>235</v>
      </c>
    </row>
    <row r="340" spans="1:6" x14ac:dyDescent="0.25">
      <c r="A340" s="55">
        <v>46262.881921296299</v>
      </c>
      <c r="B340" s="52">
        <v>3</v>
      </c>
      <c r="C340" s="52" t="s">
        <v>1234</v>
      </c>
      <c r="D340" s="52">
        <v>-6.2303402778908103E-5</v>
      </c>
      <c r="E340" s="52">
        <v>-0.64380182871538372</v>
      </c>
      <c r="F340" s="56" t="s">
        <v>235</v>
      </c>
    </row>
    <row r="341" spans="1:6" x14ac:dyDescent="0.25">
      <c r="A341" s="55">
        <v>46262.881921296299</v>
      </c>
      <c r="B341" s="52">
        <v>3</v>
      </c>
      <c r="C341" s="52" t="s">
        <v>1235</v>
      </c>
      <c r="D341" s="52">
        <v>-3.9300522830765037E-6</v>
      </c>
      <c r="E341" s="52">
        <v>-4.0610540258457201E-2</v>
      </c>
      <c r="F341" s="56" t="s">
        <v>235</v>
      </c>
    </row>
    <row r="342" spans="1:6" x14ac:dyDescent="0.25">
      <c r="A342" s="55">
        <v>46262.881921296299</v>
      </c>
      <c r="B342" s="52">
        <v>3</v>
      </c>
      <c r="C342" s="52" t="s">
        <v>1236</v>
      </c>
      <c r="D342" s="52">
        <v>5.4443298212755102E-5</v>
      </c>
      <c r="E342" s="52">
        <v>0</v>
      </c>
      <c r="F342" s="56" t="s">
        <v>1371</v>
      </c>
    </row>
    <row r="343" spans="1:6" x14ac:dyDescent="0.25">
      <c r="A343" s="55">
        <v>46262.881921296299</v>
      </c>
      <c r="B343" s="52">
        <v>3</v>
      </c>
      <c r="C343" s="52" t="s">
        <v>1237</v>
      </c>
      <c r="D343" s="52">
        <v>1.128166487085867E-4</v>
      </c>
      <c r="E343" s="52">
        <v>0</v>
      </c>
      <c r="F343" s="56" t="s">
        <v>1371</v>
      </c>
    </row>
    <row r="344" spans="1:6" x14ac:dyDescent="0.25">
      <c r="A344" s="55">
        <v>46262.881921296299</v>
      </c>
      <c r="B344" s="52">
        <v>3</v>
      </c>
      <c r="C344" s="52" t="s">
        <v>1238</v>
      </c>
      <c r="D344" s="52">
        <v>1.7118999920441832E-4</v>
      </c>
      <c r="E344" s="52">
        <v>0</v>
      </c>
      <c r="F344" s="56" t="s">
        <v>1371</v>
      </c>
    </row>
    <row r="345" spans="1:6" x14ac:dyDescent="0.25">
      <c r="A345" s="55">
        <v>46262.881921296299</v>
      </c>
      <c r="B345" s="52">
        <v>3</v>
      </c>
      <c r="C345" s="52" t="s">
        <v>1239</v>
      </c>
      <c r="D345" s="52">
        <v>-3.6882573427769369E-4</v>
      </c>
      <c r="E345" s="52">
        <v>-3.8111992542028346</v>
      </c>
      <c r="F345" s="56" t="s">
        <v>235</v>
      </c>
    </row>
    <row r="346" spans="1:6" x14ac:dyDescent="0.25">
      <c r="A346" s="55">
        <v>46262.881921296299</v>
      </c>
      <c r="B346" s="52">
        <v>3</v>
      </c>
      <c r="C346" s="52" t="s">
        <v>1240</v>
      </c>
      <c r="D346" s="52">
        <v>-3.104523837818621E-4</v>
      </c>
      <c r="E346" s="52">
        <v>-3.2080079657459084</v>
      </c>
      <c r="F346" s="56" t="s">
        <v>235</v>
      </c>
    </row>
    <row r="347" spans="1:6" x14ac:dyDescent="0.25">
      <c r="A347" s="55">
        <v>46262.881921296299</v>
      </c>
      <c r="B347" s="52">
        <v>3</v>
      </c>
      <c r="C347" s="52" t="s">
        <v>1241</v>
      </c>
      <c r="D347" s="52">
        <v>-2.520790332860305E-4</v>
      </c>
      <c r="E347" s="52">
        <v>-2.6048166772889818</v>
      </c>
      <c r="F347" s="56" t="s">
        <v>235</v>
      </c>
    </row>
    <row r="348" spans="1:6" x14ac:dyDescent="0.25">
      <c r="A348" s="55">
        <v>46262.881921296299</v>
      </c>
      <c r="B348" s="52">
        <v>3</v>
      </c>
      <c r="C348" s="52" t="s">
        <v>1242</v>
      </c>
      <c r="D348" s="52">
        <v>-1.9370568279019891E-4</v>
      </c>
      <c r="E348" s="52">
        <v>-2.0016253888320552</v>
      </c>
      <c r="F348" s="56" t="s">
        <v>235</v>
      </c>
    </row>
    <row r="349" spans="1:6" x14ac:dyDescent="0.25">
      <c r="A349" s="55">
        <v>46262.881921296299</v>
      </c>
      <c r="B349" s="52">
        <v>3</v>
      </c>
      <c r="C349" s="52" t="s">
        <v>1243</v>
      </c>
      <c r="D349" s="52">
        <v>-1.3533233229436731E-4</v>
      </c>
      <c r="E349" s="52">
        <v>-1.3984341003751288</v>
      </c>
      <c r="F349" s="56" t="s">
        <v>235</v>
      </c>
    </row>
    <row r="350" spans="1:6" x14ac:dyDescent="0.25">
      <c r="A350" s="55">
        <v>46262.881921296299</v>
      </c>
      <c r="B350" s="52">
        <v>3</v>
      </c>
      <c r="C350" s="52" t="s">
        <v>1244</v>
      </c>
      <c r="D350" s="52">
        <v>-7.6958981798535691E-5</v>
      </c>
      <c r="E350" s="52">
        <v>-0.79524281191820212</v>
      </c>
      <c r="F350" s="56" t="s">
        <v>235</v>
      </c>
    </row>
    <row r="351" spans="1:6" x14ac:dyDescent="0.25">
      <c r="A351" s="55">
        <v>46262.881921296299</v>
      </c>
      <c r="B351" s="52">
        <v>3</v>
      </c>
      <c r="C351" s="52" t="s">
        <v>1245</v>
      </c>
      <c r="D351" s="52">
        <v>-1.8585631302704092E-5</v>
      </c>
      <c r="E351" s="52">
        <v>-0.1920515234612756</v>
      </c>
      <c r="F351" s="56" t="s">
        <v>235</v>
      </c>
    </row>
    <row r="352" spans="1:6" x14ac:dyDescent="0.25">
      <c r="A352" s="55">
        <v>46262.881921296299</v>
      </c>
      <c r="B352" s="52">
        <v>3</v>
      </c>
      <c r="C352" s="52" t="s">
        <v>1246</v>
      </c>
      <c r="D352" s="52">
        <v>3.9787719193127514E-5</v>
      </c>
      <c r="E352" s="52">
        <v>0</v>
      </c>
      <c r="F352" s="56" t="s">
        <v>1371</v>
      </c>
    </row>
    <row r="353" spans="1:6" x14ac:dyDescent="0.25">
      <c r="A353" s="55">
        <v>46262.881921296299</v>
      </c>
      <c r="B353" s="52">
        <v>3</v>
      </c>
      <c r="C353" s="52" t="s">
        <v>1247</v>
      </c>
      <c r="D353" s="52">
        <v>9.8161069688959109E-5</v>
      </c>
      <c r="E353" s="52">
        <v>0</v>
      </c>
      <c r="F353" s="56" t="s">
        <v>1371</v>
      </c>
    </row>
    <row r="354" spans="1:6" x14ac:dyDescent="0.25">
      <c r="A354" s="55">
        <v>46262.881921296299</v>
      </c>
      <c r="B354" s="52">
        <v>3</v>
      </c>
      <c r="C354" s="52" t="s">
        <v>1248</v>
      </c>
      <c r="D354" s="52">
        <v>1.5653442018479072E-4</v>
      </c>
      <c r="E354" s="52">
        <v>0</v>
      </c>
      <c r="F354" s="56" t="s">
        <v>1371</v>
      </c>
    </row>
    <row r="355" spans="1:6" x14ac:dyDescent="0.25">
      <c r="A355" s="55">
        <v>46262.881921296299</v>
      </c>
      <c r="B355" s="52">
        <v>3</v>
      </c>
      <c r="C355" s="52" t="s">
        <v>1249</v>
      </c>
      <c r="D355" s="52">
        <v>2.1490777068062231E-4</v>
      </c>
      <c r="E355" s="52">
        <v>0</v>
      </c>
      <c r="F355" s="56" t="s">
        <v>1371</v>
      </c>
    </row>
    <row r="356" spans="1:6" x14ac:dyDescent="0.25">
      <c r="A356" s="55">
        <v>46262.881921296299</v>
      </c>
      <c r="B356" s="52">
        <v>3</v>
      </c>
      <c r="C356" s="52" t="s">
        <v>1250</v>
      </c>
      <c r="D356" s="52">
        <v>2.7328112117645391E-4</v>
      </c>
      <c r="E356" s="52">
        <v>0</v>
      </c>
      <c r="F356" s="56" t="s">
        <v>1371</v>
      </c>
    </row>
    <row r="357" spans="1:6" x14ac:dyDescent="0.25">
      <c r="A357" s="55">
        <v>46262.881921296299</v>
      </c>
      <c r="B357" s="52">
        <v>3</v>
      </c>
      <c r="C357" s="52" t="s">
        <v>1251</v>
      </c>
      <c r="D357" s="52">
        <v>-2.6673461230565808E-4</v>
      </c>
      <c r="E357" s="52">
        <v>-2.7562576604918001</v>
      </c>
      <c r="F357" s="56" t="s">
        <v>235</v>
      </c>
    </row>
    <row r="358" spans="1:6" x14ac:dyDescent="0.25">
      <c r="A358" s="55">
        <v>46262.881921296299</v>
      </c>
      <c r="B358" s="52">
        <v>3</v>
      </c>
      <c r="C358" s="52" t="s">
        <v>1252</v>
      </c>
      <c r="D358" s="52">
        <v>-2.0836126180982648E-4</v>
      </c>
      <c r="E358" s="52">
        <v>-2.1530663720348735</v>
      </c>
      <c r="F358" s="56" t="s">
        <v>235</v>
      </c>
    </row>
    <row r="359" spans="1:6" x14ac:dyDescent="0.25">
      <c r="A359" s="55">
        <v>46262.881921296299</v>
      </c>
      <c r="B359" s="52">
        <v>3</v>
      </c>
      <c r="C359" s="52" t="s">
        <v>1253</v>
      </c>
      <c r="D359" s="52">
        <v>-1.4998791131399489E-4</v>
      </c>
      <c r="E359" s="52">
        <v>-1.5498750835779471</v>
      </c>
      <c r="F359" s="56" t="s">
        <v>235</v>
      </c>
    </row>
    <row r="360" spans="1:6" x14ac:dyDescent="0.25">
      <c r="A360" s="55">
        <v>46262.881921296299</v>
      </c>
      <c r="B360" s="52">
        <v>3</v>
      </c>
      <c r="C360" s="52" t="s">
        <v>1254</v>
      </c>
      <c r="D360" s="52">
        <v>-9.1614560818163279E-5</v>
      </c>
      <c r="E360" s="52">
        <v>-0.94668379512102052</v>
      </c>
      <c r="F360" s="56" t="s">
        <v>235</v>
      </c>
    </row>
    <row r="361" spans="1:6" x14ac:dyDescent="0.25">
      <c r="A361" s="55">
        <v>46262.881921296299</v>
      </c>
      <c r="B361" s="52">
        <v>3</v>
      </c>
      <c r="C361" s="52" t="s">
        <v>1255</v>
      </c>
      <c r="D361" s="52">
        <v>-3.3241210322331683E-5</v>
      </c>
      <c r="E361" s="52">
        <v>-0.34349250666409403</v>
      </c>
      <c r="F361" s="56" t="s">
        <v>235</v>
      </c>
    </row>
    <row r="362" spans="1:6" x14ac:dyDescent="0.25">
      <c r="A362" s="55">
        <v>46262.881921296299</v>
      </c>
      <c r="B362" s="52">
        <v>3</v>
      </c>
      <c r="C362" s="52" t="s">
        <v>1256</v>
      </c>
      <c r="D362" s="52">
        <v>2.5132140173499922E-5</v>
      </c>
      <c r="E362" s="52">
        <v>0</v>
      </c>
      <c r="F362" s="56" t="s">
        <v>1371</v>
      </c>
    </row>
    <row r="363" spans="1:6" x14ac:dyDescent="0.25">
      <c r="A363" s="55">
        <v>46262.881921296299</v>
      </c>
      <c r="B363" s="52">
        <v>3</v>
      </c>
      <c r="C363" s="52" t="s">
        <v>1257</v>
      </c>
      <c r="D363" s="52">
        <v>8.3505490669331521E-5</v>
      </c>
      <c r="E363" s="52">
        <v>0</v>
      </c>
      <c r="F363" s="56" t="s">
        <v>1371</v>
      </c>
    </row>
    <row r="364" spans="1:6" x14ac:dyDescent="0.25">
      <c r="A364" s="55">
        <v>46262.881921296299</v>
      </c>
      <c r="B364" s="52">
        <v>3</v>
      </c>
      <c r="C364" s="52" t="s">
        <v>1258</v>
      </c>
      <c r="D364" s="52">
        <v>1.4187884116516312E-4</v>
      </c>
      <c r="E364" s="52">
        <v>0</v>
      </c>
      <c r="F364" s="56" t="s">
        <v>1371</v>
      </c>
    </row>
    <row r="365" spans="1:6" x14ac:dyDescent="0.25">
      <c r="A365" s="55">
        <v>46262.881921296299</v>
      </c>
      <c r="B365" s="52">
        <v>3</v>
      </c>
      <c r="C365" s="52" t="s">
        <v>1259</v>
      </c>
      <c r="D365" s="52">
        <v>2.0025219166099474E-4</v>
      </c>
      <c r="E365" s="52">
        <v>0</v>
      </c>
      <c r="F365" s="56" t="s">
        <v>1371</v>
      </c>
    </row>
    <row r="366" spans="1:6" x14ac:dyDescent="0.25">
      <c r="A366" s="55">
        <v>46262.881921296299</v>
      </c>
      <c r="B366" s="52">
        <v>3</v>
      </c>
      <c r="C366" s="52" t="s">
        <v>1260</v>
      </c>
      <c r="D366" s="52">
        <v>2.5862554215682633E-4</v>
      </c>
      <c r="E366" s="52">
        <v>0</v>
      </c>
      <c r="F366" s="56" t="s">
        <v>1371</v>
      </c>
    </row>
    <row r="367" spans="1:6" x14ac:dyDescent="0.25">
      <c r="A367" s="55">
        <v>46262.881921296299</v>
      </c>
      <c r="B367" s="52">
        <v>3</v>
      </c>
      <c r="C367" s="52" t="s">
        <v>1261</v>
      </c>
      <c r="D367" s="52">
        <v>3.1699889265265793E-4</v>
      </c>
      <c r="E367" s="52">
        <v>0</v>
      </c>
      <c r="F367" s="56" t="s">
        <v>1371</v>
      </c>
    </row>
    <row r="368" spans="1:6" x14ac:dyDescent="0.25">
      <c r="A368" s="55">
        <v>46262.881921296299</v>
      </c>
      <c r="B368" s="52">
        <v>3</v>
      </c>
      <c r="C368" s="52" t="s">
        <v>1262</v>
      </c>
      <c r="D368" s="52">
        <v>3.7537224314848953E-4</v>
      </c>
      <c r="E368" s="52">
        <v>0</v>
      </c>
      <c r="F368" s="56" t="s">
        <v>1371</v>
      </c>
    </row>
    <row r="369" spans="1:6" x14ac:dyDescent="0.25">
      <c r="A369" s="55">
        <v>46262.881921296299</v>
      </c>
      <c r="B369" s="52">
        <v>3</v>
      </c>
      <c r="C369" s="52" t="s">
        <v>1263</v>
      </c>
      <c r="D369" s="52">
        <v>-1.6464349033362249E-4</v>
      </c>
      <c r="E369" s="52">
        <v>-1.7013160667807656</v>
      </c>
      <c r="F369" s="56" t="s">
        <v>235</v>
      </c>
    </row>
    <row r="370" spans="1:6" x14ac:dyDescent="0.25">
      <c r="A370" s="55">
        <v>46262.881921296299</v>
      </c>
      <c r="B370" s="52">
        <v>3</v>
      </c>
      <c r="C370" s="52" t="s">
        <v>1264</v>
      </c>
      <c r="D370" s="52">
        <v>-1.0627013983779088E-4</v>
      </c>
      <c r="E370" s="52">
        <v>-1.098124778323839</v>
      </c>
      <c r="F370" s="56" t="s">
        <v>235</v>
      </c>
    </row>
    <row r="371" spans="1:6" x14ac:dyDescent="0.25">
      <c r="A371" s="55">
        <v>46262.881921296299</v>
      </c>
      <c r="B371" s="52">
        <v>3</v>
      </c>
      <c r="C371" s="52" t="s">
        <v>1265</v>
      </c>
      <c r="D371" s="52">
        <v>-4.7896789341959271E-5</v>
      </c>
      <c r="E371" s="52">
        <v>-0.49493348986691243</v>
      </c>
      <c r="F371" s="56" t="s">
        <v>235</v>
      </c>
    </row>
    <row r="372" spans="1:6" x14ac:dyDescent="0.25">
      <c r="A372" s="55">
        <v>46262.881921296299</v>
      </c>
      <c r="B372" s="52">
        <v>3</v>
      </c>
      <c r="C372" s="52" t="s">
        <v>1266</v>
      </c>
      <c r="D372" s="52">
        <v>1.0476561153872333E-5</v>
      </c>
      <c r="E372" s="52">
        <v>0</v>
      </c>
      <c r="F372" s="56" t="s">
        <v>1371</v>
      </c>
    </row>
    <row r="373" spans="1:6" x14ac:dyDescent="0.25">
      <c r="A373" s="55">
        <v>46262.881921296299</v>
      </c>
      <c r="B373" s="52">
        <v>3</v>
      </c>
      <c r="C373" s="52" t="s">
        <v>1267</v>
      </c>
      <c r="D373" s="52">
        <v>6.8849911649703933E-5</v>
      </c>
      <c r="E373" s="52">
        <v>0</v>
      </c>
      <c r="F373" s="56" t="s">
        <v>1371</v>
      </c>
    </row>
    <row r="374" spans="1:6" x14ac:dyDescent="0.25">
      <c r="A374" s="55">
        <v>46262.881921296299</v>
      </c>
      <c r="B374" s="52">
        <v>3</v>
      </c>
      <c r="C374" s="52" t="s">
        <v>1268</v>
      </c>
      <c r="D374" s="52">
        <v>1.2722326214553554E-4</v>
      </c>
      <c r="E374" s="52">
        <v>0</v>
      </c>
      <c r="F374" s="56" t="s">
        <v>1371</v>
      </c>
    </row>
    <row r="375" spans="1:6" x14ac:dyDescent="0.25">
      <c r="A375" s="55">
        <v>46262.881921296299</v>
      </c>
      <c r="B375" s="52">
        <v>3</v>
      </c>
      <c r="C375" s="52" t="s">
        <v>1269</v>
      </c>
      <c r="D375" s="52">
        <v>1.8559661264136714E-4</v>
      </c>
      <c r="E375" s="52">
        <v>0</v>
      </c>
      <c r="F375" s="56" t="s">
        <v>1371</v>
      </c>
    </row>
    <row r="376" spans="1:6" x14ac:dyDescent="0.25">
      <c r="A376" s="55">
        <v>46262.881921296299</v>
      </c>
      <c r="B376" s="52">
        <v>3</v>
      </c>
      <c r="C376" s="52" t="s">
        <v>1270</v>
      </c>
      <c r="D376" s="52">
        <v>2.4396996313719876E-4</v>
      </c>
      <c r="E376" s="52">
        <v>0</v>
      </c>
      <c r="F376" s="56" t="s">
        <v>1371</v>
      </c>
    </row>
    <row r="377" spans="1:6" x14ac:dyDescent="0.25">
      <c r="A377" s="55">
        <v>46262.881921296299</v>
      </c>
      <c r="B377" s="52">
        <v>3</v>
      </c>
      <c r="C377" s="52" t="s">
        <v>1271</v>
      </c>
      <c r="D377" s="52">
        <v>3.0234331363303036E-4</v>
      </c>
      <c r="E377" s="52">
        <v>0</v>
      </c>
      <c r="F377" s="56" t="s">
        <v>1371</v>
      </c>
    </row>
    <row r="378" spans="1:6" x14ac:dyDescent="0.25">
      <c r="A378" s="55">
        <v>46262.881921296299</v>
      </c>
      <c r="B378" s="52">
        <v>3</v>
      </c>
      <c r="C378" s="52" t="s">
        <v>1272</v>
      </c>
      <c r="D378" s="52">
        <v>3.6071666412886195E-4</v>
      </c>
      <c r="E378" s="52">
        <v>0</v>
      </c>
      <c r="F378" s="56" t="s">
        <v>1371</v>
      </c>
    </row>
    <row r="379" spans="1:6" x14ac:dyDescent="0.25">
      <c r="A379" s="55">
        <v>46262.881921296299</v>
      </c>
      <c r="B379" s="52">
        <v>3</v>
      </c>
      <c r="C379" s="52" t="s">
        <v>1273</v>
      </c>
      <c r="D379" s="52">
        <v>4.1909001462469355E-4</v>
      </c>
      <c r="E379" s="52">
        <v>0</v>
      </c>
      <c r="F379" s="56" t="s">
        <v>1371</v>
      </c>
    </row>
    <row r="380" spans="1:6" x14ac:dyDescent="0.25">
      <c r="A380" s="55">
        <v>46262.881921296299</v>
      </c>
      <c r="B380" s="52">
        <v>3</v>
      </c>
      <c r="C380" s="52" t="s">
        <v>1274</v>
      </c>
      <c r="D380" s="52">
        <v>4.7746336512052514E-4</v>
      </c>
      <c r="E380" s="52">
        <v>0</v>
      </c>
      <c r="F380" s="56" t="s">
        <v>1371</v>
      </c>
    </row>
    <row r="381" spans="1:6" x14ac:dyDescent="0.25">
      <c r="A381" s="55">
        <v>46262.881921296299</v>
      </c>
      <c r="B381" s="52">
        <v>3</v>
      </c>
      <c r="C381" s="52" t="s">
        <v>1275</v>
      </c>
      <c r="D381" s="52">
        <v>-6.2552368361586859E-5</v>
      </c>
      <c r="E381" s="52">
        <v>-0.64637447306973084</v>
      </c>
      <c r="F381" s="56" t="s">
        <v>235</v>
      </c>
    </row>
    <row r="382" spans="1:6" x14ac:dyDescent="0.25">
      <c r="A382" s="55">
        <v>46262.881921296299</v>
      </c>
      <c r="B382" s="52">
        <v>3</v>
      </c>
      <c r="C382" s="52" t="s">
        <v>1276</v>
      </c>
      <c r="D382" s="52">
        <v>-4.1790178657552561E-6</v>
      </c>
      <c r="E382" s="52">
        <v>-4.3183184612804314E-2</v>
      </c>
      <c r="F382" s="56" t="s">
        <v>235</v>
      </c>
    </row>
    <row r="383" spans="1:6" x14ac:dyDescent="0.25">
      <c r="A383" s="55">
        <v>46262.881921296299</v>
      </c>
      <c r="B383" s="52">
        <v>3</v>
      </c>
      <c r="C383" s="52" t="s">
        <v>1277</v>
      </c>
      <c r="D383" s="52">
        <v>5.4194332630076345E-5</v>
      </c>
      <c r="E383" s="52">
        <v>0</v>
      </c>
      <c r="F383" s="56" t="s">
        <v>1371</v>
      </c>
    </row>
    <row r="384" spans="1:6" x14ac:dyDescent="0.25">
      <c r="A384" s="55">
        <v>46262.881921296299</v>
      </c>
      <c r="B384" s="52">
        <v>3</v>
      </c>
      <c r="C384" s="52" t="s">
        <v>1278</v>
      </c>
      <c r="D384" s="52">
        <v>1.1256768312590795E-4</v>
      </c>
      <c r="E384" s="52">
        <v>0</v>
      </c>
      <c r="F384" s="56" t="s">
        <v>1371</v>
      </c>
    </row>
    <row r="385" spans="1:6" x14ac:dyDescent="0.25">
      <c r="A385" s="55">
        <v>46262.881921296299</v>
      </c>
      <c r="B385" s="52">
        <v>3</v>
      </c>
      <c r="C385" s="52" t="s">
        <v>1279</v>
      </c>
      <c r="D385" s="52">
        <v>1.7094103362173956E-4</v>
      </c>
      <c r="E385" s="52">
        <v>0</v>
      </c>
      <c r="F385" s="56" t="s">
        <v>1371</v>
      </c>
    </row>
    <row r="386" spans="1:6" x14ac:dyDescent="0.25">
      <c r="A386" s="55">
        <v>46262.881921296299</v>
      </c>
      <c r="B386" s="52">
        <v>3</v>
      </c>
      <c r="C386" s="52" t="s">
        <v>1280</v>
      </c>
      <c r="D386" s="52">
        <v>3.9538753610448757E-5</v>
      </c>
      <c r="E386" s="52">
        <v>0</v>
      </c>
      <c r="F386" s="56" t="s">
        <v>1371</v>
      </c>
    </row>
    <row r="387" spans="1:6" x14ac:dyDescent="0.25">
      <c r="A387" s="55">
        <v>46262.881921296299</v>
      </c>
      <c r="B387" s="52">
        <v>3</v>
      </c>
      <c r="C387" s="52" t="s">
        <v>1281</v>
      </c>
      <c r="D387" s="52">
        <v>9.7912104106280366E-5</v>
      </c>
      <c r="E387" s="52">
        <v>0</v>
      </c>
      <c r="F387" s="56" t="s">
        <v>1371</v>
      </c>
    </row>
    <row r="388" spans="1:6" x14ac:dyDescent="0.25">
      <c r="A388" s="55">
        <v>46262.881921296299</v>
      </c>
      <c r="B388" s="52">
        <v>3</v>
      </c>
      <c r="C388" s="52" t="s">
        <v>1282</v>
      </c>
      <c r="D388" s="52">
        <v>1.5628545460211196E-4</v>
      </c>
      <c r="E388" s="52">
        <v>0</v>
      </c>
      <c r="F388" s="56" t="s">
        <v>1371</v>
      </c>
    </row>
    <row r="389" spans="1:6" x14ac:dyDescent="0.25">
      <c r="A389" s="55">
        <v>46262.881921296299</v>
      </c>
      <c r="B389" s="52">
        <v>3</v>
      </c>
      <c r="C389" s="52" t="s">
        <v>1283</v>
      </c>
      <c r="D389" s="52">
        <v>2.1465880509794356E-4</v>
      </c>
      <c r="E389" s="52">
        <v>0</v>
      </c>
      <c r="F389" s="56" t="s">
        <v>1371</v>
      </c>
    </row>
    <row r="390" spans="1:6" x14ac:dyDescent="0.25">
      <c r="A390" s="55">
        <v>46262.881921296299</v>
      </c>
      <c r="B390" s="52">
        <v>3</v>
      </c>
      <c r="C390" s="52" t="s">
        <v>1284</v>
      </c>
      <c r="D390" s="52">
        <v>2.7303215559377515E-4</v>
      </c>
      <c r="E390" s="52">
        <v>0</v>
      </c>
      <c r="F390" s="56" t="s">
        <v>1371</v>
      </c>
    </row>
    <row r="391" spans="1:6" x14ac:dyDescent="0.25">
      <c r="A391" s="55">
        <v>46262.881921296299</v>
      </c>
      <c r="B391" s="52">
        <v>3</v>
      </c>
      <c r="C391" s="52" t="s">
        <v>1285</v>
      </c>
      <c r="D391" s="52">
        <v>1.4162987558248439E-4</v>
      </c>
      <c r="E391" s="52">
        <v>0</v>
      </c>
      <c r="F391" s="56" t="s">
        <v>1371</v>
      </c>
    </row>
    <row r="392" spans="1:6" x14ac:dyDescent="0.25">
      <c r="A392" s="55">
        <v>46262.881921296299</v>
      </c>
      <c r="B392" s="52">
        <v>3</v>
      </c>
      <c r="C392" s="52" t="s">
        <v>1286</v>
      </c>
      <c r="D392" s="52">
        <v>2.0000322607831598E-4</v>
      </c>
      <c r="E392" s="52">
        <v>0</v>
      </c>
      <c r="F392" s="56" t="s">
        <v>1371</v>
      </c>
    </row>
    <row r="393" spans="1:6" x14ac:dyDescent="0.25">
      <c r="A393" s="55">
        <v>46262.881921296299</v>
      </c>
      <c r="B393" s="52">
        <v>3</v>
      </c>
      <c r="C393" s="52" t="s">
        <v>1287</v>
      </c>
      <c r="D393" s="52">
        <v>2.5837657657414758E-4</v>
      </c>
      <c r="E393" s="52">
        <v>0</v>
      </c>
      <c r="F393" s="56" t="s">
        <v>1371</v>
      </c>
    </row>
    <row r="394" spans="1:6" x14ac:dyDescent="0.25">
      <c r="A394" s="55">
        <v>46262.881921296299</v>
      </c>
      <c r="B394" s="52">
        <v>3</v>
      </c>
      <c r="C394" s="52" t="s">
        <v>1288</v>
      </c>
      <c r="D394" s="52">
        <v>3.1674992706997917E-4</v>
      </c>
      <c r="E394" s="52">
        <v>0</v>
      </c>
      <c r="F394" s="56" t="s">
        <v>1371</v>
      </c>
    </row>
    <row r="395" spans="1:6" x14ac:dyDescent="0.25">
      <c r="A395" s="55">
        <v>46262.881921296299</v>
      </c>
      <c r="B395" s="52">
        <v>3</v>
      </c>
      <c r="C395" s="52" t="s">
        <v>1289</v>
      </c>
      <c r="D395" s="52">
        <v>3.7512327756581077E-4</v>
      </c>
      <c r="E395" s="52">
        <v>0</v>
      </c>
      <c r="F395" s="56" t="s">
        <v>1371</v>
      </c>
    </row>
    <row r="396" spans="1:6" x14ac:dyDescent="0.25">
      <c r="A396" s="55">
        <v>46262.881921296299</v>
      </c>
      <c r="B396" s="52">
        <v>3</v>
      </c>
      <c r="C396" s="52" t="s">
        <v>1290</v>
      </c>
      <c r="D396" s="52">
        <v>2.4372099755452E-4</v>
      </c>
      <c r="E396" s="52">
        <v>0</v>
      </c>
      <c r="F396" s="56" t="s">
        <v>1371</v>
      </c>
    </row>
    <row r="397" spans="1:6" x14ac:dyDescent="0.25">
      <c r="A397" s="55">
        <v>46262.881921296299</v>
      </c>
      <c r="B397" s="52">
        <v>3</v>
      </c>
      <c r="C397" s="52" t="s">
        <v>1291</v>
      </c>
      <c r="D397" s="52">
        <v>3.020943480503516E-4</v>
      </c>
      <c r="E397" s="52">
        <v>0</v>
      </c>
      <c r="F397" s="56" t="s">
        <v>1371</v>
      </c>
    </row>
    <row r="398" spans="1:6" x14ac:dyDescent="0.25">
      <c r="A398" s="55">
        <v>46262.881921296299</v>
      </c>
      <c r="B398" s="52">
        <v>3</v>
      </c>
      <c r="C398" s="52" t="s">
        <v>1292</v>
      </c>
      <c r="D398" s="52">
        <v>3.6046769854618319E-4</v>
      </c>
      <c r="E398" s="52">
        <v>0</v>
      </c>
      <c r="F398" s="56" t="s">
        <v>1371</v>
      </c>
    </row>
    <row r="399" spans="1:6" x14ac:dyDescent="0.25">
      <c r="A399" s="55">
        <v>46262.881921296299</v>
      </c>
      <c r="B399" s="52">
        <v>3</v>
      </c>
      <c r="C399" s="52" t="s">
        <v>1293</v>
      </c>
      <c r="D399" s="52">
        <v>4.1884104904201479E-4</v>
      </c>
      <c r="E399" s="52">
        <v>0</v>
      </c>
      <c r="F399" s="56" t="s">
        <v>1371</v>
      </c>
    </row>
    <row r="400" spans="1:6" x14ac:dyDescent="0.25">
      <c r="A400" s="55">
        <v>46262.881921296299</v>
      </c>
      <c r="B400" s="52">
        <v>3</v>
      </c>
      <c r="C400" s="52" t="s">
        <v>1294</v>
      </c>
      <c r="D400" s="52">
        <v>4.7721439953784639E-4</v>
      </c>
      <c r="E400" s="52">
        <v>0</v>
      </c>
      <c r="F400" s="56" t="s">
        <v>1371</v>
      </c>
    </row>
    <row r="401" spans="1:6" x14ac:dyDescent="0.25">
      <c r="A401" s="55">
        <v>46262.881921296299</v>
      </c>
      <c r="B401" s="52">
        <v>3</v>
      </c>
      <c r="C401" s="52" t="s">
        <v>1295</v>
      </c>
      <c r="D401" s="52">
        <v>3.4581211952655562E-4</v>
      </c>
      <c r="E401" s="52">
        <v>0</v>
      </c>
      <c r="F401" s="56" t="s">
        <v>1371</v>
      </c>
    </row>
    <row r="402" spans="1:6" x14ac:dyDescent="0.25">
      <c r="A402" s="55">
        <v>46262.881921296299</v>
      </c>
      <c r="B402" s="52">
        <v>3</v>
      </c>
      <c r="C402" s="52" t="s">
        <v>1296</v>
      </c>
      <c r="D402" s="52">
        <v>4.0418547002238722E-4</v>
      </c>
      <c r="E402" s="52">
        <v>0</v>
      </c>
      <c r="F402" s="56" t="s">
        <v>1371</v>
      </c>
    </row>
    <row r="403" spans="1:6" x14ac:dyDescent="0.25">
      <c r="A403" s="55">
        <v>46262.881921296299</v>
      </c>
      <c r="B403" s="52">
        <v>3</v>
      </c>
      <c r="C403" s="52" t="s">
        <v>1297</v>
      </c>
      <c r="D403" s="52">
        <v>4.6255882051821881E-4</v>
      </c>
      <c r="E403" s="52">
        <v>0</v>
      </c>
      <c r="F403" s="56" t="s">
        <v>1371</v>
      </c>
    </row>
    <row r="404" spans="1:6" x14ac:dyDescent="0.25">
      <c r="A404" s="55">
        <v>46262.881921296299</v>
      </c>
      <c r="B404" s="52">
        <v>3</v>
      </c>
      <c r="C404" s="52" t="s">
        <v>1298</v>
      </c>
      <c r="D404" s="52">
        <v>5.2093217101405046E-4</v>
      </c>
      <c r="E404" s="52">
        <v>0</v>
      </c>
      <c r="F404" s="56" t="s">
        <v>1371</v>
      </c>
    </row>
    <row r="405" spans="1:6" x14ac:dyDescent="0.25">
      <c r="A405" s="55">
        <v>46262.881921296299</v>
      </c>
      <c r="B405" s="52">
        <v>3</v>
      </c>
      <c r="C405" s="52" t="s">
        <v>1299</v>
      </c>
      <c r="D405" s="52">
        <v>5.7930552150988206E-4</v>
      </c>
      <c r="E405" s="52">
        <v>0</v>
      </c>
      <c r="F405" s="56" t="s">
        <v>1371</v>
      </c>
    </row>
    <row r="406" spans="1:6" x14ac:dyDescent="0.25">
      <c r="A406" s="55">
        <v>46262.881921296299</v>
      </c>
      <c r="B406" s="52">
        <v>3</v>
      </c>
      <c r="C406" s="52" t="s">
        <v>1300</v>
      </c>
      <c r="D406" s="52">
        <v>4.4790324149859124E-4</v>
      </c>
      <c r="E406" s="52">
        <v>0</v>
      </c>
      <c r="F406" s="56" t="s">
        <v>1371</v>
      </c>
    </row>
    <row r="407" spans="1:6" x14ac:dyDescent="0.25">
      <c r="A407" s="55">
        <v>46262.881921296299</v>
      </c>
      <c r="B407" s="52">
        <v>3</v>
      </c>
      <c r="C407" s="52" t="s">
        <v>1301</v>
      </c>
      <c r="D407" s="52">
        <v>5.0627659199442283E-4</v>
      </c>
      <c r="E407" s="52">
        <v>0</v>
      </c>
      <c r="F407" s="56" t="s">
        <v>1371</v>
      </c>
    </row>
    <row r="408" spans="1:6" x14ac:dyDescent="0.25">
      <c r="A408" s="55">
        <v>46262.881921296299</v>
      </c>
      <c r="B408" s="52">
        <v>3</v>
      </c>
      <c r="C408" s="52" t="s">
        <v>1302</v>
      </c>
      <c r="D408" s="52">
        <v>5.6464994249025443E-4</v>
      </c>
      <c r="E408" s="52">
        <v>0</v>
      </c>
      <c r="F408" s="56" t="s">
        <v>1371</v>
      </c>
    </row>
    <row r="409" spans="1:6" x14ac:dyDescent="0.25">
      <c r="A409" s="55">
        <v>46262.881921296299</v>
      </c>
      <c r="B409" s="52">
        <v>3</v>
      </c>
      <c r="C409" s="52" t="s">
        <v>1303</v>
      </c>
      <c r="D409" s="52">
        <v>6.2302329298608602E-4</v>
      </c>
      <c r="E409" s="52">
        <v>0</v>
      </c>
      <c r="F409" s="56" t="s">
        <v>1371</v>
      </c>
    </row>
    <row r="410" spans="1:6" x14ac:dyDescent="0.25">
      <c r="A410" s="55">
        <v>46262.881921296299</v>
      </c>
      <c r="B410" s="52">
        <v>3</v>
      </c>
      <c r="C410" s="52" t="s">
        <v>1304</v>
      </c>
      <c r="D410" s="52">
        <v>6.8139664348191762E-4</v>
      </c>
      <c r="E410" s="52">
        <v>0</v>
      </c>
      <c r="F410" s="56" t="s">
        <v>1371</v>
      </c>
    </row>
    <row r="411" spans="1:6" x14ac:dyDescent="0.25">
      <c r="A411" s="55">
        <v>46262.881921296299</v>
      </c>
      <c r="B411" s="52">
        <v>3</v>
      </c>
      <c r="C411" s="52" t="s">
        <v>1305</v>
      </c>
      <c r="D411" s="52">
        <v>5.499943634706268E-4</v>
      </c>
      <c r="E411" s="52">
        <v>0</v>
      </c>
      <c r="F411" s="56" t="s">
        <v>1371</v>
      </c>
    </row>
    <row r="412" spans="1:6" x14ac:dyDescent="0.25">
      <c r="A412" s="55">
        <v>46262.881921296299</v>
      </c>
      <c r="B412" s="52">
        <v>3</v>
      </c>
      <c r="C412" s="52" t="s">
        <v>1306</v>
      </c>
      <c r="D412" s="52">
        <v>6.083677139664585E-4</v>
      </c>
      <c r="E412" s="52">
        <v>0</v>
      </c>
      <c r="F412" s="56" t="s">
        <v>1371</v>
      </c>
    </row>
    <row r="413" spans="1:6" x14ac:dyDescent="0.25">
      <c r="A413" s="55">
        <v>46262.881921296299</v>
      </c>
      <c r="B413" s="52">
        <v>3</v>
      </c>
      <c r="C413" s="52" t="s">
        <v>1307</v>
      </c>
      <c r="D413" s="52">
        <v>6.667410644622901E-4</v>
      </c>
      <c r="E413" s="52">
        <v>0</v>
      </c>
      <c r="F413" s="56" t="s">
        <v>1371</v>
      </c>
    </row>
    <row r="414" spans="1:6" x14ac:dyDescent="0.25">
      <c r="A414" s="55">
        <v>46262.881921296299</v>
      </c>
      <c r="B414" s="52">
        <v>3</v>
      </c>
      <c r="C414" s="52" t="s">
        <v>1308</v>
      </c>
      <c r="D414" s="52">
        <v>7.2511441495812169E-4</v>
      </c>
      <c r="E414" s="52">
        <v>0</v>
      </c>
      <c r="F414" s="56" t="s">
        <v>1371</v>
      </c>
    </row>
    <row r="415" spans="1:6" x14ac:dyDescent="0.25">
      <c r="A415" s="55">
        <v>46262.881921296299</v>
      </c>
      <c r="B415" s="52">
        <v>3</v>
      </c>
      <c r="C415" s="52" t="s">
        <v>1309</v>
      </c>
      <c r="D415" s="52">
        <v>7.8348776545395329E-4</v>
      </c>
      <c r="E415" s="52">
        <v>0</v>
      </c>
      <c r="F415" s="56" t="s">
        <v>1371</v>
      </c>
    </row>
    <row r="416" spans="1:6" x14ac:dyDescent="0.25">
      <c r="A416" s="55">
        <v>46262.881921296299</v>
      </c>
      <c r="B416" s="52">
        <v>3</v>
      </c>
      <c r="C416" s="52" t="s">
        <v>1310</v>
      </c>
      <c r="D416" s="52">
        <v>6.5208548544266247E-4</v>
      </c>
      <c r="E416" s="52">
        <v>0</v>
      </c>
      <c r="F416" s="56" t="s">
        <v>1371</v>
      </c>
    </row>
    <row r="417" spans="1:6" x14ac:dyDescent="0.25">
      <c r="A417" s="55">
        <v>46262.881921296299</v>
      </c>
      <c r="B417" s="52">
        <v>3</v>
      </c>
      <c r="C417" s="52" t="s">
        <v>1311</v>
      </c>
      <c r="D417" s="52">
        <v>7.1045883593849406E-4</v>
      </c>
      <c r="E417" s="52">
        <v>0</v>
      </c>
      <c r="F417" s="56" t="s">
        <v>1371</v>
      </c>
    </row>
    <row r="418" spans="1:6" x14ac:dyDescent="0.25">
      <c r="A418" s="55">
        <v>46262.881921296299</v>
      </c>
      <c r="B418" s="52">
        <v>3</v>
      </c>
      <c r="C418" s="52" t="s">
        <v>1312</v>
      </c>
      <c r="D418" s="52">
        <v>7.6883218643432566E-4</v>
      </c>
      <c r="E418" s="52">
        <v>0</v>
      </c>
      <c r="F418" s="56" t="s">
        <v>1371</v>
      </c>
    </row>
    <row r="419" spans="1:6" x14ac:dyDescent="0.25">
      <c r="A419" s="55">
        <v>46262.881921296299</v>
      </c>
      <c r="B419" s="52">
        <v>3</v>
      </c>
      <c r="C419" s="52" t="s">
        <v>1313</v>
      </c>
      <c r="D419" s="52">
        <v>8.2720553693015726E-4</v>
      </c>
      <c r="E419" s="52">
        <v>0</v>
      </c>
      <c r="F419" s="56" t="s">
        <v>1371</v>
      </c>
    </row>
    <row r="420" spans="1:6" x14ac:dyDescent="0.25">
      <c r="A420" s="55">
        <v>46262.881921296299</v>
      </c>
      <c r="B420" s="52">
        <v>3</v>
      </c>
      <c r="C420" s="52" t="s">
        <v>1314</v>
      </c>
      <c r="D420" s="52">
        <v>8.8557888742598885E-4</v>
      </c>
      <c r="E420" s="52">
        <v>0</v>
      </c>
      <c r="F420" s="56" t="s">
        <v>1371</v>
      </c>
    </row>
    <row r="421" spans="1:6" x14ac:dyDescent="0.25">
      <c r="A421" s="55">
        <v>46262.881921296299</v>
      </c>
      <c r="B421" s="52">
        <v>3</v>
      </c>
      <c r="C421" s="52" t="s">
        <v>1315</v>
      </c>
      <c r="D421" s="52">
        <v>7.5417660741469803E-4</v>
      </c>
      <c r="E421" s="52">
        <v>0</v>
      </c>
      <c r="F421" s="56" t="s">
        <v>1371</v>
      </c>
    </row>
    <row r="422" spans="1:6" x14ac:dyDescent="0.25">
      <c r="A422" s="55">
        <v>46262.881921296299</v>
      </c>
      <c r="B422" s="52">
        <v>3</v>
      </c>
      <c r="C422" s="52" t="s">
        <v>1316</v>
      </c>
      <c r="D422" s="52">
        <v>8.1254995791052974E-4</v>
      </c>
      <c r="E422" s="52">
        <v>0</v>
      </c>
      <c r="F422" s="56" t="s">
        <v>1371</v>
      </c>
    </row>
    <row r="423" spans="1:6" x14ac:dyDescent="0.25">
      <c r="A423" s="55">
        <v>46262.881921296299</v>
      </c>
      <c r="B423" s="52">
        <v>3</v>
      </c>
      <c r="C423" s="52" t="s">
        <v>1317</v>
      </c>
      <c r="D423" s="52">
        <v>8.7092330840636133E-4</v>
      </c>
      <c r="E423" s="52">
        <v>0</v>
      </c>
      <c r="F423" s="56" t="s">
        <v>1371</v>
      </c>
    </row>
    <row r="424" spans="1:6" x14ac:dyDescent="0.25">
      <c r="A424" s="55">
        <v>46262.881921296299</v>
      </c>
      <c r="B424" s="52">
        <v>3</v>
      </c>
      <c r="C424" s="52" t="s">
        <v>1318</v>
      </c>
      <c r="D424" s="52">
        <v>9.2929665890219293E-4</v>
      </c>
      <c r="E424" s="52">
        <v>0</v>
      </c>
      <c r="F424" s="56" t="s">
        <v>1371</v>
      </c>
    </row>
    <row r="425" spans="1:6" x14ac:dyDescent="0.25">
      <c r="A425" s="55">
        <v>46262.881921296299</v>
      </c>
      <c r="B425" s="52">
        <v>3</v>
      </c>
      <c r="C425" s="52" t="s">
        <v>1319</v>
      </c>
      <c r="D425" s="52">
        <v>9.8767000939802441E-4</v>
      </c>
      <c r="E425" s="52">
        <v>0</v>
      </c>
      <c r="F425" s="56" t="s">
        <v>1371</v>
      </c>
    </row>
    <row r="426" spans="1:6" x14ac:dyDescent="0.25">
      <c r="A426" s="55">
        <v>46262.881921296299</v>
      </c>
      <c r="B426" s="52">
        <v>3</v>
      </c>
      <c r="C426" s="52" t="s">
        <v>1320</v>
      </c>
      <c r="D426" s="52">
        <v>8.562677293867337E-4</v>
      </c>
      <c r="E426" s="52">
        <v>0</v>
      </c>
      <c r="F426" s="56" t="s">
        <v>1371</v>
      </c>
    </row>
    <row r="427" spans="1:6" x14ac:dyDescent="0.25">
      <c r="A427" s="55">
        <v>46262.881921296299</v>
      </c>
      <c r="B427" s="52">
        <v>3</v>
      </c>
      <c r="C427" s="52" t="s">
        <v>1321</v>
      </c>
      <c r="D427" s="52">
        <v>9.146410798825653E-4</v>
      </c>
      <c r="E427" s="52">
        <v>0</v>
      </c>
      <c r="F427" s="56" t="s">
        <v>1371</v>
      </c>
    </row>
    <row r="428" spans="1:6" x14ac:dyDescent="0.25">
      <c r="A428" s="55">
        <v>46262.881921296299</v>
      </c>
      <c r="B428" s="52">
        <v>3</v>
      </c>
      <c r="C428" s="52" t="s">
        <v>1322</v>
      </c>
      <c r="D428" s="52">
        <v>9.7301443037839689E-4</v>
      </c>
      <c r="E428" s="52">
        <v>0</v>
      </c>
      <c r="F428" s="56" t="s">
        <v>1371</v>
      </c>
    </row>
    <row r="429" spans="1:6" x14ac:dyDescent="0.25">
      <c r="A429" s="55">
        <v>46262.881921296299</v>
      </c>
      <c r="B429" s="52">
        <v>3</v>
      </c>
      <c r="C429" s="52" t="s">
        <v>1323</v>
      </c>
      <c r="D429" s="52">
        <v>1.0313877808742285E-3</v>
      </c>
      <c r="E429" s="52">
        <v>0</v>
      </c>
      <c r="F429" s="56" t="s">
        <v>1371</v>
      </c>
    </row>
    <row r="430" spans="1:6" x14ac:dyDescent="0.25">
      <c r="A430" s="55">
        <v>46262.881921296299</v>
      </c>
      <c r="B430" s="52">
        <v>3</v>
      </c>
      <c r="C430" s="52" t="s">
        <v>1324</v>
      </c>
      <c r="D430" s="52">
        <v>1.0897611313700601E-3</v>
      </c>
      <c r="E430" s="52">
        <v>0</v>
      </c>
      <c r="F430" s="56" t="s">
        <v>1371</v>
      </c>
    </row>
    <row r="431" spans="1:6" x14ac:dyDescent="0.25">
      <c r="A431" s="55">
        <v>46262.881921296299</v>
      </c>
      <c r="B431" s="52">
        <v>3</v>
      </c>
      <c r="C431" s="52" t="s">
        <v>1325</v>
      </c>
      <c r="D431" s="52">
        <v>9.5835885135876937E-4</v>
      </c>
      <c r="E431" s="52">
        <v>0</v>
      </c>
      <c r="F431" s="56" t="s">
        <v>1371</v>
      </c>
    </row>
    <row r="432" spans="1:6" x14ac:dyDescent="0.25">
      <c r="A432" s="55">
        <v>46262.881921296299</v>
      </c>
      <c r="B432" s="52">
        <v>3</v>
      </c>
      <c r="C432" s="52" t="s">
        <v>1326</v>
      </c>
      <c r="D432" s="52">
        <v>1.016732201854601E-3</v>
      </c>
      <c r="E432" s="52">
        <v>0</v>
      </c>
      <c r="F432" s="56" t="s">
        <v>1371</v>
      </c>
    </row>
    <row r="433" spans="1:6" x14ac:dyDescent="0.25">
      <c r="A433" s="55">
        <v>46262.881921296299</v>
      </c>
      <c r="B433" s="52">
        <v>3</v>
      </c>
      <c r="C433" s="52" t="s">
        <v>1327</v>
      </c>
      <c r="D433" s="52">
        <v>1.0751055523504326E-3</v>
      </c>
      <c r="E433" s="52">
        <v>0</v>
      </c>
      <c r="F433" s="56" t="s">
        <v>1371</v>
      </c>
    </row>
    <row r="434" spans="1:6" x14ac:dyDescent="0.25">
      <c r="A434" s="55">
        <v>46262.881921296299</v>
      </c>
      <c r="B434" s="52">
        <v>3</v>
      </c>
      <c r="C434" s="52" t="s">
        <v>1328</v>
      </c>
      <c r="D434" s="52">
        <v>1.1334789028462642E-3</v>
      </c>
      <c r="E434" s="52">
        <v>0</v>
      </c>
      <c r="F434" s="56" t="s">
        <v>1371</v>
      </c>
    </row>
    <row r="435" spans="1:6" x14ac:dyDescent="0.25">
      <c r="A435" s="55">
        <v>46262.881921296299</v>
      </c>
      <c r="B435" s="52">
        <v>3</v>
      </c>
      <c r="C435" s="52" t="s">
        <v>1329</v>
      </c>
      <c r="D435" s="52">
        <v>1.1918522533420958E-3</v>
      </c>
      <c r="E435" s="52">
        <v>0</v>
      </c>
      <c r="F435" s="56" t="s">
        <v>1371</v>
      </c>
    </row>
    <row r="436" spans="1:6" x14ac:dyDescent="0.25">
      <c r="A436" s="55">
        <v>46262.881921296299</v>
      </c>
      <c r="B436" s="52">
        <v>3</v>
      </c>
      <c r="C436" s="52" t="s">
        <v>1330</v>
      </c>
      <c r="D436" s="52">
        <v>4.6541524664734074E-4</v>
      </c>
      <c r="E436" s="52">
        <v>93.083049329468139</v>
      </c>
      <c r="F436" s="56" t="s">
        <v>237</v>
      </c>
    </row>
    <row r="437" spans="1:6" x14ac:dyDescent="0.25">
      <c r="A437" s="55">
        <v>46262.881921296299</v>
      </c>
      <c r="B437" s="52">
        <v>3</v>
      </c>
      <c r="C437" s="52" t="s">
        <v>1333</v>
      </c>
      <c r="D437" s="52">
        <v>2.6633755880187127E-4</v>
      </c>
      <c r="E437" s="52">
        <v>53.267511760374255</v>
      </c>
      <c r="F437" s="56" t="s">
        <v>237</v>
      </c>
    </row>
    <row r="438" spans="1:6" x14ac:dyDescent="0.25">
      <c r="A438" s="55">
        <v>46262.881921296299</v>
      </c>
      <c r="B438" s="52">
        <v>3</v>
      </c>
      <c r="C438" s="52" t="s">
        <v>1334</v>
      </c>
      <c r="D438" s="52">
        <v>6.6449293449281021E-4</v>
      </c>
      <c r="E438" s="52">
        <v>132.89858689856203</v>
      </c>
      <c r="F438" s="56" t="s">
        <v>237</v>
      </c>
    </row>
    <row r="439" spans="1:6" x14ac:dyDescent="0.25">
      <c r="A439" s="55">
        <v>46262.881921296299</v>
      </c>
      <c r="B439" s="52">
        <v>3</v>
      </c>
      <c r="C439" s="52" t="s">
        <v>1335</v>
      </c>
      <c r="D439" s="52">
        <v>6.7259870956401795E-5</v>
      </c>
      <c r="E439" s="52">
        <v>13.451974191280359</v>
      </c>
      <c r="F439" s="56" t="s">
        <v>237</v>
      </c>
    </row>
    <row r="440" spans="1:6" x14ac:dyDescent="0.25">
      <c r="A440" s="55">
        <v>46262.881921296299</v>
      </c>
      <c r="B440" s="52">
        <v>3</v>
      </c>
      <c r="C440" s="52" t="s">
        <v>1336</v>
      </c>
      <c r="D440" s="52">
        <v>8.6357062233827957E-4</v>
      </c>
      <c r="E440" s="52">
        <v>172.71412446765592</v>
      </c>
      <c r="F440" s="56" t="s">
        <v>237</v>
      </c>
    </row>
    <row r="441" spans="1:6" x14ac:dyDescent="0.25">
      <c r="A441" s="55">
        <v>46262.881921296299</v>
      </c>
      <c r="B441" s="52">
        <v>3</v>
      </c>
      <c r="C441" s="52" t="s">
        <v>1337</v>
      </c>
      <c r="D441" s="52">
        <v>6.6388463833316812E-4</v>
      </c>
      <c r="E441" s="52">
        <v>132.77692766663361</v>
      </c>
      <c r="F441" s="56" t="s">
        <v>237</v>
      </c>
    </row>
    <row r="442" spans="1:6" x14ac:dyDescent="0.25">
      <c r="A442" s="55">
        <v>46262.881921296299</v>
      </c>
      <c r="B442" s="52">
        <v>3</v>
      </c>
      <c r="C442" s="52" t="s">
        <v>1339</v>
      </c>
      <c r="D442" s="52">
        <v>8.6296232617863759E-4</v>
      </c>
      <c r="E442" s="52">
        <v>172.5924652357275</v>
      </c>
      <c r="F442" s="56" t="s">
        <v>237</v>
      </c>
    </row>
    <row r="443" spans="1:6" x14ac:dyDescent="0.25">
      <c r="A443" s="55">
        <v>46262.881921296299</v>
      </c>
      <c r="B443" s="52">
        <v>3</v>
      </c>
      <c r="C443" s="52" t="s">
        <v>1340</v>
      </c>
      <c r="D443" s="52">
        <v>4.648069504876987E-4</v>
      </c>
      <c r="E443" s="52">
        <v>92.961390097539734</v>
      </c>
      <c r="F443" s="56" t="s">
        <v>237</v>
      </c>
    </row>
    <row r="444" spans="1:6" x14ac:dyDescent="0.25">
      <c r="A444" s="55">
        <v>46262.881921296299</v>
      </c>
      <c r="B444" s="52">
        <v>3</v>
      </c>
      <c r="C444" s="52" t="s">
        <v>1341</v>
      </c>
      <c r="D444" s="52">
        <v>1.0620400140241072E-3</v>
      </c>
      <c r="E444" s="52">
        <v>212.40800280482142</v>
      </c>
      <c r="F444" s="56" t="s">
        <v>237</v>
      </c>
    </row>
    <row r="445" spans="1:6" x14ac:dyDescent="0.25">
      <c r="A445" s="55">
        <v>46262.881921296299</v>
      </c>
      <c r="B445" s="52">
        <v>3</v>
      </c>
      <c r="C445" s="52" t="s">
        <v>1342</v>
      </c>
      <c r="D445" s="52">
        <v>2.6572926264222923E-4</v>
      </c>
      <c r="E445" s="52">
        <v>53.145852528445843</v>
      </c>
      <c r="F445" s="56" t="s">
        <v>237</v>
      </c>
    </row>
    <row r="446" spans="1:6" x14ac:dyDescent="0.25">
      <c r="A446" s="55">
        <v>46262.881921296299</v>
      </c>
      <c r="B446" s="52">
        <v>3</v>
      </c>
      <c r="C446" s="52" t="s">
        <v>1343</v>
      </c>
      <c r="D446" s="52">
        <v>9.9194220031257338E-4</v>
      </c>
      <c r="E446" s="52">
        <v>198.38844006251466</v>
      </c>
      <c r="F446" s="56" t="s">
        <v>237</v>
      </c>
    </row>
    <row r="447" spans="1:6" x14ac:dyDescent="0.25">
      <c r="A447" s="55">
        <v>46262.881921296299</v>
      </c>
      <c r="B447" s="52">
        <v>3</v>
      </c>
      <c r="C447" s="52" t="s">
        <v>1345</v>
      </c>
      <c r="D447" s="52">
        <v>1.0970142312050704E-3</v>
      </c>
      <c r="E447" s="52">
        <v>219.40284624101406</v>
      </c>
      <c r="F447" s="56" t="s">
        <v>237</v>
      </c>
    </row>
    <row r="448" spans="1:6" x14ac:dyDescent="0.25">
      <c r="A448" s="55">
        <v>46262.881921296299</v>
      </c>
      <c r="B448" s="52">
        <v>3</v>
      </c>
      <c r="C448" s="52" t="s">
        <v>1346</v>
      </c>
      <c r="D448" s="52">
        <v>1.3735768466793547E-4</v>
      </c>
      <c r="E448" s="52">
        <v>27.471536933587092</v>
      </c>
      <c r="F448" s="56" t="s">
        <v>237</v>
      </c>
    </row>
    <row r="449" spans="1:6" x14ac:dyDescent="0.25">
      <c r="A449" s="55">
        <v>46262.881921296299</v>
      </c>
      <c r="B449" s="52">
        <v>3</v>
      </c>
      <c r="C449" s="52" t="s">
        <v>1348</v>
      </c>
      <c r="D449" s="52">
        <v>3.2285653775438571E-5</v>
      </c>
      <c r="E449" s="52">
        <v>6.4571307550877144</v>
      </c>
      <c r="F449" s="56" t="s">
        <v>237</v>
      </c>
    </row>
    <row r="450" spans="1:6" x14ac:dyDescent="0.25">
      <c r="A450" s="55">
        <v>46262.881921296299</v>
      </c>
      <c r="B450" s="52">
        <v>3</v>
      </c>
      <c r="C450" s="52" t="s">
        <v>1349</v>
      </c>
      <c r="D450" s="52">
        <v>-4.4319573890377629E-4</v>
      </c>
      <c r="E450" s="52">
        <v>-88.639147780755252</v>
      </c>
      <c r="F450" s="56" t="s">
        <v>235</v>
      </c>
    </row>
    <row r="451" spans="1:6" x14ac:dyDescent="0.25">
      <c r="A451" s="55">
        <v>46262.881921296299</v>
      </c>
      <c r="B451" s="52">
        <v>3</v>
      </c>
      <c r="C451" s="52" t="s">
        <v>1351</v>
      </c>
      <c r="D451" s="52">
        <v>-2.5943171935411216E-4</v>
      </c>
      <c r="E451" s="52">
        <v>-51.886343870822429</v>
      </c>
      <c r="F451" s="56" t="s">
        <v>235</v>
      </c>
    </row>
    <row r="452" spans="1:6" x14ac:dyDescent="0.25">
      <c r="A452" s="55">
        <v>46262.881921296299</v>
      </c>
      <c r="B452" s="52">
        <v>3</v>
      </c>
      <c r="C452" s="52" t="s">
        <v>1352</v>
      </c>
      <c r="D452" s="52">
        <v>3.476511258025365E-4</v>
      </c>
      <c r="E452" s="52">
        <v>69.5302251605073</v>
      </c>
      <c r="F452" s="56" t="s">
        <v>237</v>
      </c>
    </row>
    <row r="453" spans="1:6" x14ac:dyDescent="0.25">
      <c r="A453" s="55">
        <v>46262.881921296299</v>
      </c>
      <c r="B453" s="52">
        <v>3</v>
      </c>
      <c r="C453" s="52" t="s">
        <v>1354</v>
      </c>
      <c r="D453" s="52">
        <v>1.6388710625287237E-4</v>
      </c>
      <c r="E453" s="52">
        <v>32.77742125057447</v>
      </c>
      <c r="F453" s="56" t="s">
        <v>237</v>
      </c>
    </row>
    <row r="454" spans="1:6" x14ac:dyDescent="0.25">
      <c r="A454" s="55">
        <v>46262.881921296299</v>
      </c>
      <c r="B454" s="52">
        <v>3</v>
      </c>
      <c r="C454" s="52" t="s">
        <v>1355</v>
      </c>
      <c r="D454" s="52">
        <v>1.2578260080184066E-4</v>
      </c>
      <c r="E454" s="52">
        <v>25.156520160368132</v>
      </c>
      <c r="F454" s="56" t="s">
        <v>237</v>
      </c>
    </row>
    <row r="455" spans="1:6" x14ac:dyDescent="0.25">
      <c r="A455" s="55">
        <v>46262.881921296299</v>
      </c>
      <c r="B455" s="52">
        <v>3</v>
      </c>
      <c r="C455" s="52" t="s">
        <v>1357</v>
      </c>
      <c r="D455" s="52">
        <v>-2.6387702889888714E-6</v>
      </c>
      <c r="E455" s="52">
        <v>-0.52775405779777429</v>
      </c>
      <c r="F455" s="56" t="s">
        <v>235</v>
      </c>
    </row>
    <row r="456" spans="1:6" x14ac:dyDescent="0.25">
      <c r="A456" s="55">
        <v>46262.881921296299</v>
      </c>
      <c r="B456" s="52">
        <v>3</v>
      </c>
      <c r="C456" s="52" t="s">
        <v>1358</v>
      </c>
      <c r="D456" s="52">
        <v>2.5420397189267018E-4</v>
      </c>
      <c r="E456" s="52">
        <v>50.840794378534035</v>
      </c>
      <c r="F456" s="56" t="s">
        <v>237</v>
      </c>
    </row>
    <row r="457" spans="1:6" x14ac:dyDescent="0.25">
      <c r="A457" s="55">
        <v>46262.881921296299</v>
      </c>
      <c r="B457" s="52">
        <v>3</v>
      </c>
      <c r="C457" s="52" t="s">
        <v>1359</v>
      </c>
      <c r="D457" s="52">
        <v>-1.310601413798184E-4</v>
      </c>
      <c r="E457" s="52">
        <v>-26.212028275963679</v>
      </c>
      <c r="F457" s="56" t="s">
        <v>235</v>
      </c>
    </row>
    <row r="458" spans="1:6" x14ac:dyDescent="0.25">
      <c r="A458" s="55">
        <v>46262.881921296299</v>
      </c>
      <c r="B458" s="52">
        <v>3</v>
      </c>
      <c r="C458" s="52" t="s">
        <v>1360</v>
      </c>
      <c r="D458" s="52">
        <v>3.8262534298349972E-4</v>
      </c>
      <c r="E458" s="52">
        <v>76.525068596699938</v>
      </c>
      <c r="F458" s="56" t="s">
        <v>237</v>
      </c>
    </row>
    <row r="459" spans="1:6" x14ac:dyDescent="0.25">
      <c r="A459" s="55">
        <v>46262.881921296299</v>
      </c>
      <c r="B459" s="52">
        <v>3</v>
      </c>
      <c r="C459" s="52" t="s">
        <v>1361</v>
      </c>
      <c r="D459" s="52">
        <v>-2.2132721390308045E-4</v>
      </c>
      <c r="E459" s="52">
        <v>-44.265442780616091</v>
      </c>
      <c r="F459" s="56" t="s">
        <v>235</v>
      </c>
    </row>
    <row r="460" spans="1:6" x14ac:dyDescent="0.25">
      <c r="A460" s="55">
        <v>46262.881921296299</v>
      </c>
      <c r="B460" s="52">
        <v>3</v>
      </c>
      <c r="C460" s="52" t="s">
        <v>1363</v>
      </c>
      <c r="D460" s="52">
        <v>-9.2905842812250917E-5</v>
      </c>
      <c r="E460" s="52">
        <v>-18.581168562450184</v>
      </c>
      <c r="F460" s="56" t="s">
        <v>235</v>
      </c>
    </row>
    <row r="461" spans="1:6" x14ac:dyDescent="0.25">
      <c r="A461" s="55">
        <v>46262.881921296299</v>
      </c>
      <c r="B461" s="52">
        <v>3</v>
      </c>
      <c r="C461" s="52" t="s">
        <v>1364</v>
      </c>
      <c r="D461" s="52">
        <v>-3.4974858499390996E-4</v>
      </c>
      <c r="E461" s="52">
        <v>-69.949716998781994</v>
      </c>
      <c r="F461" s="56" t="s">
        <v>235</v>
      </c>
    </row>
    <row r="462" spans="1:6" x14ac:dyDescent="0.25">
      <c r="A462" s="55">
        <v>46262.881921296299</v>
      </c>
      <c r="B462" s="52">
        <v>3</v>
      </c>
      <c r="C462" s="52" t="s">
        <v>1365</v>
      </c>
      <c r="D462" s="52">
        <v>3.5515528278578612E-5</v>
      </c>
      <c r="E462" s="52">
        <v>7.1031056557157219</v>
      </c>
      <c r="F462" s="56" t="s">
        <v>237</v>
      </c>
    </row>
    <row r="463" spans="1:6" x14ac:dyDescent="0.25">
      <c r="A463" s="55">
        <v>46262.881921296299</v>
      </c>
      <c r="B463" s="52">
        <v>3</v>
      </c>
      <c r="C463" s="52" t="s">
        <v>1366</v>
      </c>
      <c r="D463" s="52">
        <v>-4.781699560847395E-4</v>
      </c>
      <c r="E463" s="52">
        <v>-95.633991216947905</v>
      </c>
      <c r="F463" s="56" t="s">
        <v>235</v>
      </c>
    </row>
    <row r="464" spans="1:6" x14ac:dyDescent="0.25">
      <c r="A464" s="55">
        <v>46262.881921296299</v>
      </c>
      <c r="B464" s="52">
        <v>4</v>
      </c>
      <c r="C464" s="52" t="s">
        <v>1213</v>
      </c>
      <c r="D464" s="52">
        <v>2.2461704019355555E-4</v>
      </c>
      <c r="E464" s="52">
        <v>0</v>
      </c>
      <c r="F464" s="56" t="s">
        <v>1371</v>
      </c>
    </row>
    <row r="465" spans="1:6" x14ac:dyDescent="0.25">
      <c r="A465" s="55">
        <v>46262.881921296299</v>
      </c>
      <c r="B465" s="52">
        <v>4</v>
      </c>
      <c r="C465" s="52" t="s">
        <v>1216</v>
      </c>
      <c r="D465" s="52">
        <v>2.2515439508798821E-4</v>
      </c>
      <c r="E465" s="52">
        <v>0</v>
      </c>
      <c r="F465" s="56" t="s">
        <v>1371</v>
      </c>
    </row>
    <row r="466" spans="1:6" x14ac:dyDescent="0.25">
      <c r="A466" s="55">
        <v>46262.881921296299</v>
      </c>
      <c r="B466" s="52">
        <v>4</v>
      </c>
      <c r="C466" s="52" t="s">
        <v>1217</v>
      </c>
      <c r="D466" s="52">
        <v>2.2569174998242087E-4</v>
      </c>
      <c r="E466" s="52">
        <v>0</v>
      </c>
      <c r="F466" s="56" t="s">
        <v>1371</v>
      </c>
    </row>
    <row r="467" spans="1:6" x14ac:dyDescent="0.25">
      <c r="A467" s="55">
        <v>46262.881921296299</v>
      </c>
      <c r="B467" s="52">
        <v>4</v>
      </c>
      <c r="C467" s="52" t="s">
        <v>1218</v>
      </c>
      <c r="D467" s="52">
        <v>2.2622910487685353E-4</v>
      </c>
      <c r="E467" s="52">
        <v>0</v>
      </c>
      <c r="F467" s="56" t="s">
        <v>1371</v>
      </c>
    </row>
    <row r="468" spans="1:6" x14ac:dyDescent="0.25">
      <c r="A468" s="55">
        <v>46262.881921296299</v>
      </c>
      <c r="B468" s="52">
        <v>4</v>
      </c>
      <c r="C468" s="52" t="s">
        <v>1219</v>
      </c>
      <c r="D468" s="52">
        <v>2.2676645977128619E-4</v>
      </c>
      <c r="E468" s="52">
        <v>0</v>
      </c>
      <c r="F468" s="56" t="s">
        <v>1371</v>
      </c>
    </row>
    <row r="469" spans="1:6" x14ac:dyDescent="0.25">
      <c r="A469" s="55">
        <v>46262.881921296299</v>
      </c>
      <c r="B469" s="52">
        <v>4</v>
      </c>
      <c r="C469" s="52" t="s">
        <v>1220</v>
      </c>
      <c r="D469" s="52">
        <v>2.2730381466571885E-4</v>
      </c>
      <c r="E469" s="52">
        <v>0</v>
      </c>
      <c r="F469" s="56" t="s">
        <v>1371</v>
      </c>
    </row>
    <row r="470" spans="1:6" x14ac:dyDescent="0.25">
      <c r="A470" s="55">
        <v>46262.881921296299</v>
      </c>
      <c r="B470" s="52">
        <v>4</v>
      </c>
      <c r="C470" s="52" t="s">
        <v>1221</v>
      </c>
      <c r="D470" s="52">
        <v>2.2784116956015149E-4</v>
      </c>
      <c r="E470" s="52">
        <v>0</v>
      </c>
      <c r="F470" s="56" t="s">
        <v>1371</v>
      </c>
    </row>
    <row r="471" spans="1:6" x14ac:dyDescent="0.25">
      <c r="A471" s="55">
        <v>46262.881921296299</v>
      </c>
      <c r="B471" s="52">
        <v>4</v>
      </c>
      <c r="C471" s="52" t="s">
        <v>1222</v>
      </c>
      <c r="D471" s="52">
        <v>2.2837852445458415E-4</v>
      </c>
      <c r="E471" s="52">
        <v>0</v>
      </c>
      <c r="F471" s="56" t="s">
        <v>1371</v>
      </c>
    </row>
    <row r="472" spans="1:6" x14ac:dyDescent="0.25">
      <c r="A472" s="55">
        <v>46262.881921296299</v>
      </c>
      <c r="B472" s="52">
        <v>4</v>
      </c>
      <c r="C472" s="52" t="s">
        <v>1223</v>
      </c>
      <c r="D472" s="52">
        <v>2.2891587934901681E-4</v>
      </c>
      <c r="E472" s="52">
        <v>0</v>
      </c>
      <c r="F472" s="56" t="s">
        <v>1371</v>
      </c>
    </row>
    <row r="473" spans="1:6" x14ac:dyDescent="0.25">
      <c r="A473" s="55">
        <v>46262.881921296299</v>
      </c>
      <c r="B473" s="52">
        <v>4</v>
      </c>
      <c r="C473" s="52" t="s">
        <v>1224</v>
      </c>
      <c r="D473" s="52">
        <v>2.2945323424344947E-4</v>
      </c>
      <c r="E473" s="52">
        <v>0</v>
      </c>
      <c r="F473" s="56" t="s">
        <v>1371</v>
      </c>
    </row>
    <row r="474" spans="1:6" x14ac:dyDescent="0.25">
      <c r="A474" s="55">
        <v>46262.881921296299</v>
      </c>
      <c r="B474" s="52">
        <v>4</v>
      </c>
      <c r="C474" s="52" t="s">
        <v>1225</v>
      </c>
      <c r="D474" s="52">
        <v>2.2999058913788213E-4</v>
      </c>
      <c r="E474" s="52">
        <v>0</v>
      </c>
      <c r="F474" s="56" t="s">
        <v>1371</v>
      </c>
    </row>
    <row r="475" spans="1:6" x14ac:dyDescent="0.25">
      <c r="A475" s="55">
        <v>46262.881921296299</v>
      </c>
      <c r="B475" s="52">
        <v>4</v>
      </c>
      <c r="C475" s="52" t="s">
        <v>1226</v>
      </c>
      <c r="D475" s="52">
        <v>2.3052794403231479E-4</v>
      </c>
      <c r="E475" s="52">
        <v>0</v>
      </c>
      <c r="F475" s="56" t="s">
        <v>1371</v>
      </c>
    </row>
    <row r="476" spans="1:6" x14ac:dyDescent="0.25">
      <c r="A476" s="55">
        <v>46262.881921296299</v>
      </c>
      <c r="B476" s="52">
        <v>4</v>
      </c>
      <c r="C476" s="52" t="s">
        <v>1227</v>
      </c>
      <c r="D476" s="52">
        <v>2.2313540373062726E-4</v>
      </c>
      <c r="E476" s="52">
        <v>0</v>
      </c>
      <c r="F476" s="56" t="s">
        <v>1371</v>
      </c>
    </row>
    <row r="477" spans="1:6" x14ac:dyDescent="0.25">
      <c r="A477" s="55">
        <v>46262.881921296299</v>
      </c>
      <c r="B477" s="52">
        <v>4</v>
      </c>
      <c r="C477" s="52" t="s">
        <v>1228</v>
      </c>
      <c r="D477" s="52">
        <v>2.2367275862505992E-4</v>
      </c>
      <c r="E477" s="52">
        <v>0</v>
      </c>
      <c r="F477" s="56" t="s">
        <v>1371</v>
      </c>
    </row>
    <row r="478" spans="1:6" x14ac:dyDescent="0.25">
      <c r="A478" s="55">
        <v>46262.881921296299</v>
      </c>
      <c r="B478" s="52">
        <v>4</v>
      </c>
      <c r="C478" s="52" t="s">
        <v>1229</v>
      </c>
      <c r="D478" s="52">
        <v>2.2421011351949258E-4</v>
      </c>
      <c r="E478" s="52">
        <v>0</v>
      </c>
      <c r="F478" s="56" t="s">
        <v>1371</v>
      </c>
    </row>
    <row r="479" spans="1:6" x14ac:dyDescent="0.25">
      <c r="A479" s="55">
        <v>46262.881921296299</v>
      </c>
      <c r="B479" s="52">
        <v>4</v>
      </c>
      <c r="C479" s="52" t="s">
        <v>1230</v>
      </c>
      <c r="D479" s="52">
        <v>2.2474746841392524E-4</v>
      </c>
      <c r="E479" s="52">
        <v>0</v>
      </c>
      <c r="F479" s="56" t="s">
        <v>1371</v>
      </c>
    </row>
    <row r="480" spans="1:6" x14ac:dyDescent="0.25">
      <c r="A480" s="55">
        <v>46262.881921296299</v>
      </c>
      <c r="B480" s="52">
        <v>4</v>
      </c>
      <c r="C480" s="52" t="s">
        <v>1231</v>
      </c>
      <c r="D480" s="52">
        <v>2.252848233083579E-4</v>
      </c>
      <c r="E480" s="52">
        <v>0</v>
      </c>
      <c r="F480" s="56" t="s">
        <v>1371</v>
      </c>
    </row>
    <row r="481" spans="1:6" x14ac:dyDescent="0.25">
      <c r="A481" s="55">
        <v>46262.881921296299</v>
      </c>
      <c r="B481" s="52">
        <v>4</v>
      </c>
      <c r="C481" s="52" t="s">
        <v>1232</v>
      </c>
      <c r="D481" s="52">
        <v>2.2582217820279056E-4</v>
      </c>
      <c r="E481" s="52">
        <v>0</v>
      </c>
      <c r="F481" s="56" t="s">
        <v>1371</v>
      </c>
    </row>
    <row r="482" spans="1:6" x14ac:dyDescent="0.25">
      <c r="A482" s="55">
        <v>46262.881921296299</v>
      </c>
      <c r="B482" s="52">
        <v>4</v>
      </c>
      <c r="C482" s="52" t="s">
        <v>1233</v>
      </c>
      <c r="D482" s="52">
        <v>2.2635953309722319E-4</v>
      </c>
      <c r="E482" s="52">
        <v>0</v>
      </c>
      <c r="F482" s="56" t="s">
        <v>1371</v>
      </c>
    </row>
    <row r="483" spans="1:6" x14ac:dyDescent="0.25">
      <c r="A483" s="55">
        <v>46262.881921296299</v>
      </c>
      <c r="B483" s="52">
        <v>4</v>
      </c>
      <c r="C483" s="52" t="s">
        <v>1234</v>
      </c>
      <c r="D483" s="52">
        <v>2.2689688799165585E-4</v>
      </c>
      <c r="E483" s="52">
        <v>0</v>
      </c>
      <c r="F483" s="56" t="s">
        <v>1371</v>
      </c>
    </row>
    <row r="484" spans="1:6" x14ac:dyDescent="0.25">
      <c r="A484" s="55">
        <v>46262.881921296299</v>
      </c>
      <c r="B484" s="52">
        <v>4</v>
      </c>
      <c r="C484" s="52" t="s">
        <v>1235</v>
      </c>
      <c r="D484" s="52">
        <v>2.2743424288608851E-4</v>
      </c>
      <c r="E484" s="52">
        <v>0</v>
      </c>
      <c r="F484" s="56" t="s">
        <v>1371</v>
      </c>
    </row>
    <row r="485" spans="1:6" x14ac:dyDescent="0.25">
      <c r="A485" s="55">
        <v>46262.881921296299</v>
      </c>
      <c r="B485" s="52">
        <v>4</v>
      </c>
      <c r="C485" s="52" t="s">
        <v>1236</v>
      </c>
      <c r="D485" s="52">
        <v>2.2797159778052117E-4</v>
      </c>
      <c r="E485" s="52">
        <v>0</v>
      </c>
      <c r="F485" s="56" t="s">
        <v>1371</v>
      </c>
    </row>
    <row r="486" spans="1:6" x14ac:dyDescent="0.25">
      <c r="A486" s="55">
        <v>46262.881921296299</v>
      </c>
      <c r="B486" s="52">
        <v>4</v>
      </c>
      <c r="C486" s="52" t="s">
        <v>1237</v>
      </c>
      <c r="D486" s="52">
        <v>2.2850895267495383E-4</v>
      </c>
      <c r="E486" s="52">
        <v>0</v>
      </c>
      <c r="F486" s="56" t="s">
        <v>1371</v>
      </c>
    </row>
    <row r="487" spans="1:6" x14ac:dyDescent="0.25">
      <c r="A487" s="55">
        <v>46262.881921296299</v>
      </c>
      <c r="B487" s="52">
        <v>4</v>
      </c>
      <c r="C487" s="52" t="s">
        <v>1238</v>
      </c>
      <c r="D487" s="52">
        <v>2.2904630756938649E-4</v>
      </c>
      <c r="E487" s="52">
        <v>0</v>
      </c>
      <c r="F487" s="56" t="s">
        <v>1371</v>
      </c>
    </row>
    <row r="488" spans="1:6" x14ac:dyDescent="0.25">
      <c r="A488" s="55">
        <v>46262.881921296299</v>
      </c>
      <c r="B488" s="52">
        <v>4</v>
      </c>
      <c r="C488" s="52" t="s">
        <v>1239</v>
      </c>
      <c r="D488" s="52">
        <v>2.2165376726769896E-4</v>
      </c>
      <c r="E488" s="52">
        <v>0</v>
      </c>
      <c r="F488" s="56" t="s">
        <v>1371</v>
      </c>
    </row>
    <row r="489" spans="1:6" x14ac:dyDescent="0.25">
      <c r="A489" s="55">
        <v>46262.881921296299</v>
      </c>
      <c r="B489" s="52">
        <v>4</v>
      </c>
      <c r="C489" s="52" t="s">
        <v>1240</v>
      </c>
      <c r="D489" s="52">
        <v>2.2219112216213162E-4</v>
      </c>
      <c r="E489" s="52">
        <v>0</v>
      </c>
      <c r="F489" s="56" t="s">
        <v>1371</v>
      </c>
    </row>
    <row r="490" spans="1:6" x14ac:dyDescent="0.25">
      <c r="A490" s="55">
        <v>46262.881921296299</v>
      </c>
      <c r="B490" s="52">
        <v>4</v>
      </c>
      <c r="C490" s="52" t="s">
        <v>1241</v>
      </c>
      <c r="D490" s="52">
        <v>2.2272847705656428E-4</v>
      </c>
      <c r="E490" s="52">
        <v>0</v>
      </c>
      <c r="F490" s="56" t="s">
        <v>1371</v>
      </c>
    </row>
    <row r="491" spans="1:6" x14ac:dyDescent="0.25">
      <c r="A491" s="55">
        <v>46262.881921296299</v>
      </c>
      <c r="B491" s="52">
        <v>4</v>
      </c>
      <c r="C491" s="52" t="s">
        <v>1242</v>
      </c>
      <c r="D491" s="52">
        <v>2.2326583195099694E-4</v>
      </c>
      <c r="E491" s="52">
        <v>0</v>
      </c>
      <c r="F491" s="56" t="s">
        <v>1371</v>
      </c>
    </row>
    <row r="492" spans="1:6" x14ac:dyDescent="0.25">
      <c r="A492" s="55">
        <v>46262.881921296299</v>
      </c>
      <c r="B492" s="52">
        <v>4</v>
      </c>
      <c r="C492" s="52" t="s">
        <v>1243</v>
      </c>
      <c r="D492" s="52">
        <v>2.238031868454296E-4</v>
      </c>
      <c r="E492" s="52">
        <v>0</v>
      </c>
      <c r="F492" s="56" t="s">
        <v>1371</v>
      </c>
    </row>
    <row r="493" spans="1:6" x14ac:dyDescent="0.25">
      <c r="A493" s="55">
        <v>46262.881921296299</v>
      </c>
      <c r="B493" s="52">
        <v>4</v>
      </c>
      <c r="C493" s="52" t="s">
        <v>1244</v>
      </c>
      <c r="D493" s="52">
        <v>2.2434054173986226E-4</v>
      </c>
      <c r="E493" s="52">
        <v>0</v>
      </c>
      <c r="F493" s="56" t="s">
        <v>1371</v>
      </c>
    </row>
    <row r="494" spans="1:6" x14ac:dyDescent="0.25">
      <c r="A494" s="55">
        <v>46262.881921296299</v>
      </c>
      <c r="B494" s="52">
        <v>4</v>
      </c>
      <c r="C494" s="52" t="s">
        <v>1245</v>
      </c>
      <c r="D494" s="52">
        <v>2.248778966342949E-4</v>
      </c>
      <c r="E494" s="52">
        <v>0</v>
      </c>
      <c r="F494" s="56" t="s">
        <v>1371</v>
      </c>
    </row>
    <row r="495" spans="1:6" x14ac:dyDescent="0.25">
      <c r="A495" s="55">
        <v>46262.881921296299</v>
      </c>
      <c r="B495" s="52">
        <v>4</v>
      </c>
      <c r="C495" s="52" t="s">
        <v>1246</v>
      </c>
      <c r="D495" s="52">
        <v>2.2541525152872756E-4</v>
      </c>
      <c r="E495" s="52">
        <v>0</v>
      </c>
      <c r="F495" s="56" t="s">
        <v>1371</v>
      </c>
    </row>
    <row r="496" spans="1:6" x14ac:dyDescent="0.25">
      <c r="A496" s="55">
        <v>46262.881921296299</v>
      </c>
      <c r="B496" s="52">
        <v>4</v>
      </c>
      <c r="C496" s="52" t="s">
        <v>1247</v>
      </c>
      <c r="D496" s="52">
        <v>2.2595260642316022E-4</v>
      </c>
      <c r="E496" s="52">
        <v>0</v>
      </c>
      <c r="F496" s="56" t="s">
        <v>1371</v>
      </c>
    </row>
    <row r="497" spans="1:6" x14ac:dyDescent="0.25">
      <c r="A497" s="55">
        <v>46262.881921296299</v>
      </c>
      <c r="B497" s="52">
        <v>4</v>
      </c>
      <c r="C497" s="52" t="s">
        <v>1248</v>
      </c>
      <c r="D497" s="52">
        <v>2.2648996131759288E-4</v>
      </c>
      <c r="E497" s="52">
        <v>0</v>
      </c>
      <c r="F497" s="56" t="s">
        <v>1371</v>
      </c>
    </row>
    <row r="498" spans="1:6" x14ac:dyDescent="0.25">
      <c r="A498" s="55">
        <v>46262.881921296299</v>
      </c>
      <c r="B498" s="52">
        <v>4</v>
      </c>
      <c r="C498" s="52" t="s">
        <v>1249</v>
      </c>
      <c r="D498" s="52">
        <v>2.2702731621202554E-4</v>
      </c>
      <c r="E498" s="52">
        <v>0</v>
      </c>
      <c r="F498" s="56" t="s">
        <v>1371</v>
      </c>
    </row>
    <row r="499" spans="1:6" x14ac:dyDescent="0.25">
      <c r="A499" s="55">
        <v>46262.881921296299</v>
      </c>
      <c r="B499" s="52">
        <v>4</v>
      </c>
      <c r="C499" s="52" t="s">
        <v>1250</v>
      </c>
      <c r="D499" s="52">
        <v>2.275646711064582E-4</v>
      </c>
      <c r="E499" s="52">
        <v>0</v>
      </c>
      <c r="F499" s="56" t="s">
        <v>1371</v>
      </c>
    </row>
    <row r="500" spans="1:6" x14ac:dyDescent="0.25">
      <c r="A500" s="55">
        <v>46262.881921296299</v>
      </c>
      <c r="B500" s="52">
        <v>4</v>
      </c>
      <c r="C500" s="52" t="s">
        <v>1251</v>
      </c>
      <c r="D500" s="52">
        <v>2.2017213080477067E-4</v>
      </c>
      <c r="E500" s="52">
        <v>0</v>
      </c>
      <c r="F500" s="56" t="s">
        <v>1371</v>
      </c>
    </row>
    <row r="501" spans="1:6" x14ac:dyDescent="0.25">
      <c r="A501" s="55">
        <v>46262.881921296299</v>
      </c>
      <c r="B501" s="52">
        <v>4</v>
      </c>
      <c r="C501" s="52" t="s">
        <v>1252</v>
      </c>
      <c r="D501" s="52">
        <v>2.2070948569920333E-4</v>
      </c>
      <c r="E501" s="52">
        <v>0</v>
      </c>
      <c r="F501" s="56" t="s">
        <v>1371</v>
      </c>
    </row>
    <row r="502" spans="1:6" x14ac:dyDescent="0.25">
      <c r="A502" s="55">
        <v>46262.881921296299</v>
      </c>
      <c r="B502" s="52">
        <v>4</v>
      </c>
      <c r="C502" s="52" t="s">
        <v>1253</v>
      </c>
      <c r="D502" s="52">
        <v>2.2124684059363599E-4</v>
      </c>
      <c r="E502" s="52">
        <v>0</v>
      </c>
      <c r="F502" s="56" t="s">
        <v>1371</v>
      </c>
    </row>
    <row r="503" spans="1:6" x14ac:dyDescent="0.25">
      <c r="A503" s="55">
        <v>46262.881921296299</v>
      </c>
      <c r="B503" s="52">
        <v>4</v>
      </c>
      <c r="C503" s="52" t="s">
        <v>1254</v>
      </c>
      <c r="D503" s="52">
        <v>2.2178419548806865E-4</v>
      </c>
      <c r="E503" s="52">
        <v>0</v>
      </c>
      <c r="F503" s="56" t="s">
        <v>1371</v>
      </c>
    </row>
    <row r="504" spans="1:6" x14ac:dyDescent="0.25">
      <c r="A504" s="55">
        <v>46262.881921296299</v>
      </c>
      <c r="B504" s="52">
        <v>4</v>
      </c>
      <c r="C504" s="52" t="s">
        <v>1255</v>
      </c>
      <c r="D504" s="52">
        <v>2.2232155038250131E-4</v>
      </c>
      <c r="E504" s="52">
        <v>0</v>
      </c>
      <c r="F504" s="56" t="s">
        <v>1371</v>
      </c>
    </row>
    <row r="505" spans="1:6" x14ac:dyDescent="0.25">
      <c r="A505" s="55">
        <v>46262.881921296299</v>
      </c>
      <c r="B505" s="52">
        <v>4</v>
      </c>
      <c r="C505" s="52" t="s">
        <v>1256</v>
      </c>
      <c r="D505" s="52">
        <v>2.2285890527693394E-4</v>
      </c>
      <c r="E505" s="52">
        <v>0</v>
      </c>
      <c r="F505" s="56" t="s">
        <v>1371</v>
      </c>
    </row>
    <row r="506" spans="1:6" x14ac:dyDescent="0.25">
      <c r="A506" s="55">
        <v>46262.881921296299</v>
      </c>
      <c r="B506" s="52">
        <v>4</v>
      </c>
      <c r="C506" s="52" t="s">
        <v>1257</v>
      </c>
      <c r="D506" s="52">
        <v>2.233962601713666E-4</v>
      </c>
      <c r="E506" s="52">
        <v>0</v>
      </c>
      <c r="F506" s="56" t="s">
        <v>1371</v>
      </c>
    </row>
    <row r="507" spans="1:6" x14ac:dyDescent="0.25">
      <c r="A507" s="55">
        <v>46262.881921296299</v>
      </c>
      <c r="B507" s="52">
        <v>4</v>
      </c>
      <c r="C507" s="52" t="s">
        <v>1258</v>
      </c>
      <c r="D507" s="52">
        <v>2.2393361506579926E-4</v>
      </c>
      <c r="E507" s="52">
        <v>0</v>
      </c>
      <c r="F507" s="56" t="s">
        <v>1371</v>
      </c>
    </row>
    <row r="508" spans="1:6" x14ac:dyDescent="0.25">
      <c r="A508" s="55">
        <v>46262.881921296299</v>
      </c>
      <c r="B508" s="52">
        <v>4</v>
      </c>
      <c r="C508" s="52" t="s">
        <v>1259</v>
      </c>
      <c r="D508" s="52">
        <v>2.2447096996023192E-4</v>
      </c>
      <c r="E508" s="52">
        <v>0</v>
      </c>
      <c r="F508" s="56" t="s">
        <v>1371</v>
      </c>
    </row>
    <row r="509" spans="1:6" x14ac:dyDescent="0.25">
      <c r="A509" s="55">
        <v>46262.881921296299</v>
      </c>
      <c r="B509" s="52">
        <v>4</v>
      </c>
      <c r="C509" s="52" t="s">
        <v>1260</v>
      </c>
      <c r="D509" s="52">
        <v>2.2500832485466458E-4</v>
      </c>
      <c r="E509" s="52">
        <v>0</v>
      </c>
      <c r="F509" s="56" t="s">
        <v>1371</v>
      </c>
    </row>
    <row r="510" spans="1:6" x14ac:dyDescent="0.25">
      <c r="A510" s="55">
        <v>46262.881921296299</v>
      </c>
      <c r="B510" s="52">
        <v>4</v>
      </c>
      <c r="C510" s="52" t="s">
        <v>1261</v>
      </c>
      <c r="D510" s="52">
        <v>2.2554567974909724E-4</v>
      </c>
      <c r="E510" s="52">
        <v>0</v>
      </c>
      <c r="F510" s="56" t="s">
        <v>1371</v>
      </c>
    </row>
    <row r="511" spans="1:6" x14ac:dyDescent="0.25">
      <c r="A511" s="55">
        <v>46262.881921296299</v>
      </c>
      <c r="B511" s="52">
        <v>4</v>
      </c>
      <c r="C511" s="52" t="s">
        <v>1262</v>
      </c>
      <c r="D511" s="52">
        <v>2.260830346435299E-4</v>
      </c>
      <c r="E511" s="52">
        <v>0</v>
      </c>
      <c r="F511" s="56" t="s">
        <v>1371</v>
      </c>
    </row>
    <row r="512" spans="1:6" x14ac:dyDescent="0.25">
      <c r="A512" s="55">
        <v>46262.881921296299</v>
      </c>
      <c r="B512" s="52">
        <v>4</v>
      </c>
      <c r="C512" s="52" t="s">
        <v>1263</v>
      </c>
      <c r="D512" s="52">
        <v>2.1869049434184237E-4</v>
      </c>
      <c r="E512" s="52">
        <v>0</v>
      </c>
      <c r="F512" s="56" t="s">
        <v>1371</v>
      </c>
    </row>
    <row r="513" spans="1:6" x14ac:dyDescent="0.25">
      <c r="A513" s="55">
        <v>46262.881921296299</v>
      </c>
      <c r="B513" s="52">
        <v>4</v>
      </c>
      <c r="C513" s="52" t="s">
        <v>1264</v>
      </c>
      <c r="D513" s="52">
        <v>2.1922784923627503E-4</v>
      </c>
      <c r="E513" s="52">
        <v>0</v>
      </c>
      <c r="F513" s="56" t="s">
        <v>1371</v>
      </c>
    </row>
    <row r="514" spans="1:6" x14ac:dyDescent="0.25">
      <c r="A514" s="55">
        <v>46262.881921296299</v>
      </c>
      <c r="B514" s="52">
        <v>4</v>
      </c>
      <c r="C514" s="52" t="s">
        <v>1265</v>
      </c>
      <c r="D514" s="52">
        <v>2.1976520413070769E-4</v>
      </c>
      <c r="E514" s="52">
        <v>0</v>
      </c>
      <c r="F514" s="56" t="s">
        <v>1371</v>
      </c>
    </row>
    <row r="515" spans="1:6" x14ac:dyDescent="0.25">
      <c r="A515" s="55">
        <v>46262.881921296299</v>
      </c>
      <c r="B515" s="52">
        <v>4</v>
      </c>
      <c r="C515" s="52" t="s">
        <v>1266</v>
      </c>
      <c r="D515" s="52">
        <v>2.2030255902514035E-4</v>
      </c>
      <c r="E515" s="52">
        <v>0</v>
      </c>
      <c r="F515" s="56" t="s">
        <v>1371</v>
      </c>
    </row>
    <row r="516" spans="1:6" x14ac:dyDescent="0.25">
      <c r="A516" s="55">
        <v>46262.881921296299</v>
      </c>
      <c r="B516" s="52">
        <v>4</v>
      </c>
      <c r="C516" s="52" t="s">
        <v>1267</v>
      </c>
      <c r="D516" s="52">
        <v>2.2083991391957301E-4</v>
      </c>
      <c r="E516" s="52">
        <v>0</v>
      </c>
      <c r="F516" s="56" t="s">
        <v>1371</v>
      </c>
    </row>
    <row r="517" spans="1:6" x14ac:dyDescent="0.25">
      <c r="A517" s="55">
        <v>46262.881921296299</v>
      </c>
      <c r="B517" s="52">
        <v>4</v>
      </c>
      <c r="C517" s="52" t="s">
        <v>1268</v>
      </c>
      <c r="D517" s="52">
        <v>2.2137726881400565E-4</v>
      </c>
      <c r="E517" s="52">
        <v>0</v>
      </c>
      <c r="F517" s="56" t="s">
        <v>1371</v>
      </c>
    </row>
    <row r="518" spans="1:6" x14ac:dyDescent="0.25">
      <c r="A518" s="55">
        <v>46262.881921296299</v>
      </c>
      <c r="B518" s="52">
        <v>4</v>
      </c>
      <c r="C518" s="52" t="s">
        <v>1269</v>
      </c>
      <c r="D518" s="52">
        <v>2.2191462370843831E-4</v>
      </c>
      <c r="E518" s="52">
        <v>0</v>
      </c>
      <c r="F518" s="56" t="s">
        <v>1371</v>
      </c>
    </row>
    <row r="519" spans="1:6" x14ac:dyDescent="0.25">
      <c r="A519" s="55">
        <v>46262.881921296299</v>
      </c>
      <c r="B519" s="52">
        <v>4</v>
      </c>
      <c r="C519" s="52" t="s">
        <v>1270</v>
      </c>
      <c r="D519" s="52">
        <v>2.2245197860287097E-4</v>
      </c>
      <c r="E519" s="52">
        <v>0</v>
      </c>
      <c r="F519" s="56" t="s">
        <v>1371</v>
      </c>
    </row>
    <row r="520" spans="1:6" x14ac:dyDescent="0.25">
      <c r="A520" s="55">
        <v>46262.881921296299</v>
      </c>
      <c r="B520" s="52">
        <v>4</v>
      </c>
      <c r="C520" s="52" t="s">
        <v>1271</v>
      </c>
      <c r="D520" s="52">
        <v>2.2298933349730363E-4</v>
      </c>
      <c r="E520" s="52">
        <v>0</v>
      </c>
      <c r="F520" s="56" t="s">
        <v>1371</v>
      </c>
    </row>
    <row r="521" spans="1:6" x14ac:dyDescent="0.25">
      <c r="A521" s="55">
        <v>46262.881921296299</v>
      </c>
      <c r="B521" s="52">
        <v>4</v>
      </c>
      <c r="C521" s="52" t="s">
        <v>1272</v>
      </c>
      <c r="D521" s="52">
        <v>2.2352668839173629E-4</v>
      </c>
      <c r="E521" s="52">
        <v>0</v>
      </c>
      <c r="F521" s="56" t="s">
        <v>1371</v>
      </c>
    </row>
    <row r="522" spans="1:6" x14ac:dyDescent="0.25">
      <c r="A522" s="55">
        <v>46262.881921296299</v>
      </c>
      <c r="B522" s="52">
        <v>4</v>
      </c>
      <c r="C522" s="52" t="s">
        <v>1273</v>
      </c>
      <c r="D522" s="52">
        <v>2.2406404328616895E-4</v>
      </c>
      <c r="E522" s="52">
        <v>0</v>
      </c>
      <c r="F522" s="56" t="s">
        <v>1371</v>
      </c>
    </row>
    <row r="523" spans="1:6" x14ac:dyDescent="0.25">
      <c r="A523" s="55">
        <v>46262.881921296299</v>
      </c>
      <c r="B523" s="52">
        <v>4</v>
      </c>
      <c r="C523" s="52" t="s">
        <v>1274</v>
      </c>
      <c r="D523" s="52">
        <v>2.2460139818060161E-4</v>
      </c>
      <c r="E523" s="52">
        <v>0</v>
      </c>
      <c r="F523" s="56" t="s">
        <v>1371</v>
      </c>
    </row>
    <row r="524" spans="1:6" x14ac:dyDescent="0.25">
      <c r="A524" s="55">
        <v>46262.881921296299</v>
      </c>
      <c r="B524" s="52">
        <v>4</v>
      </c>
      <c r="C524" s="52" t="s">
        <v>1275</v>
      </c>
      <c r="D524" s="52">
        <v>2.1720885787891408E-4</v>
      </c>
      <c r="E524" s="52">
        <v>0</v>
      </c>
      <c r="F524" s="56" t="s">
        <v>1371</v>
      </c>
    </row>
    <row r="525" spans="1:6" x14ac:dyDescent="0.25">
      <c r="A525" s="55">
        <v>46262.881921296299</v>
      </c>
      <c r="B525" s="52">
        <v>4</v>
      </c>
      <c r="C525" s="52" t="s">
        <v>1276</v>
      </c>
      <c r="D525" s="52">
        <v>2.1774621277334674E-4</v>
      </c>
      <c r="E525" s="52">
        <v>0</v>
      </c>
      <c r="F525" s="56" t="s">
        <v>1371</v>
      </c>
    </row>
    <row r="526" spans="1:6" x14ac:dyDescent="0.25">
      <c r="A526" s="55">
        <v>46262.881921296299</v>
      </c>
      <c r="B526" s="52">
        <v>4</v>
      </c>
      <c r="C526" s="52" t="s">
        <v>1277</v>
      </c>
      <c r="D526" s="52">
        <v>2.182835676677794E-4</v>
      </c>
      <c r="E526" s="52">
        <v>0</v>
      </c>
      <c r="F526" s="56" t="s">
        <v>1371</v>
      </c>
    </row>
    <row r="527" spans="1:6" x14ac:dyDescent="0.25">
      <c r="A527" s="55">
        <v>46262.881921296299</v>
      </c>
      <c r="B527" s="52">
        <v>4</v>
      </c>
      <c r="C527" s="52" t="s">
        <v>1278</v>
      </c>
      <c r="D527" s="52">
        <v>2.1882092256221206E-4</v>
      </c>
      <c r="E527" s="52">
        <v>0</v>
      </c>
      <c r="F527" s="56" t="s">
        <v>1371</v>
      </c>
    </row>
    <row r="528" spans="1:6" x14ac:dyDescent="0.25">
      <c r="A528" s="55">
        <v>46262.881921296299</v>
      </c>
      <c r="B528" s="52">
        <v>4</v>
      </c>
      <c r="C528" s="52" t="s">
        <v>1279</v>
      </c>
      <c r="D528" s="52">
        <v>2.1935827745664469E-4</v>
      </c>
      <c r="E528" s="52">
        <v>0</v>
      </c>
      <c r="F528" s="56" t="s">
        <v>1371</v>
      </c>
    </row>
    <row r="529" spans="1:6" x14ac:dyDescent="0.25">
      <c r="A529" s="55">
        <v>46262.881921296299</v>
      </c>
      <c r="B529" s="52">
        <v>4</v>
      </c>
      <c r="C529" s="52" t="s">
        <v>1280</v>
      </c>
      <c r="D529" s="52">
        <v>2.1572722141598578E-4</v>
      </c>
      <c r="E529" s="52">
        <v>0</v>
      </c>
      <c r="F529" s="56" t="s">
        <v>1371</v>
      </c>
    </row>
    <row r="530" spans="1:6" x14ac:dyDescent="0.25">
      <c r="A530" s="55">
        <v>46262.881921296299</v>
      </c>
      <c r="B530" s="52">
        <v>4</v>
      </c>
      <c r="C530" s="52" t="s">
        <v>1281</v>
      </c>
      <c r="D530" s="52">
        <v>2.1626457631041844E-4</v>
      </c>
      <c r="E530" s="52">
        <v>0</v>
      </c>
      <c r="F530" s="56" t="s">
        <v>1371</v>
      </c>
    </row>
    <row r="531" spans="1:6" x14ac:dyDescent="0.25">
      <c r="A531" s="55">
        <v>46262.881921296299</v>
      </c>
      <c r="B531" s="52">
        <v>4</v>
      </c>
      <c r="C531" s="52" t="s">
        <v>1282</v>
      </c>
      <c r="D531" s="52">
        <v>2.168019312048511E-4</v>
      </c>
      <c r="E531" s="52">
        <v>0</v>
      </c>
      <c r="F531" s="56" t="s">
        <v>1371</v>
      </c>
    </row>
    <row r="532" spans="1:6" x14ac:dyDescent="0.25">
      <c r="A532" s="55">
        <v>46262.881921296299</v>
      </c>
      <c r="B532" s="52">
        <v>4</v>
      </c>
      <c r="C532" s="52" t="s">
        <v>1283</v>
      </c>
      <c r="D532" s="52">
        <v>2.1733928609928376E-4</v>
      </c>
      <c r="E532" s="52">
        <v>0</v>
      </c>
      <c r="F532" s="56" t="s">
        <v>1371</v>
      </c>
    </row>
    <row r="533" spans="1:6" x14ac:dyDescent="0.25">
      <c r="A533" s="55">
        <v>46262.881921296299</v>
      </c>
      <c r="B533" s="52">
        <v>4</v>
      </c>
      <c r="C533" s="52" t="s">
        <v>1284</v>
      </c>
      <c r="D533" s="52">
        <v>2.178766409937164E-4</v>
      </c>
      <c r="E533" s="52">
        <v>0</v>
      </c>
      <c r="F533" s="56" t="s">
        <v>1371</v>
      </c>
    </row>
    <row r="534" spans="1:6" x14ac:dyDescent="0.25">
      <c r="A534" s="55">
        <v>46262.881921296299</v>
      </c>
      <c r="B534" s="52">
        <v>4</v>
      </c>
      <c r="C534" s="52" t="s">
        <v>1285</v>
      </c>
      <c r="D534" s="52">
        <v>2.1424558495305749E-4</v>
      </c>
      <c r="E534" s="52">
        <v>0</v>
      </c>
      <c r="F534" s="56" t="s">
        <v>1371</v>
      </c>
    </row>
    <row r="535" spans="1:6" x14ac:dyDescent="0.25">
      <c r="A535" s="55">
        <v>46262.881921296299</v>
      </c>
      <c r="B535" s="52">
        <v>4</v>
      </c>
      <c r="C535" s="52" t="s">
        <v>1286</v>
      </c>
      <c r="D535" s="52">
        <v>2.1478293984749015E-4</v>
      </c>
      <c r="E535" s="52">
        <v>0</v>
      </c>
      <c r="F535" s="56" t="s">
        <v>1371</v>
      </c>
    </row>
    <row r="536" spans="1:6" x14ac:dyDescent="0.25">
      <c r="A536" s="55">
        <v>46262.881921296299</v>
      </c>
      <c r="B536" s="52">
        <v>4</v>
      </c>
      <c r="C536" s="52" t="s">
        <v>1287</v>
      </c>
      <c r="D536" s="52">
        <v>2.1532029474192281E-4</v>
      </c>
      <c r="E536" s="52">
        <v>0</v>
      </c>
      <c r="F536" s="56" t="s">
        <v>1371</v>
      </c>
    </row>
    <row r="537" spans="1:6" x14ac:dyDescent="0.25">
      <c r="A537" s="55">
        <v>46262.881921296299</v>
      </c>
      <c r="B537" s="52">
        <v>4</v>
      </c>
      <c r="C537" s="52" t="s">
        <v>1288</v>
      </c>
      <c r="D537" s="52">
        <v>2.1585764963635547E-4</v>
      </c>
      <c r="E537" s="52">
        <v>0</v>
      </c>
      <c r="F537" s="56" t="s">
        <v>1371</v>
      </c>
    </row>
    <row r="538" spans="1:6" x14ac:dyDescent="0.25">
      <c r="A538" s="55">
        <v>46262.881921296299</v>
      </c>
      <c r="B538" s="52">
        <v>4</v>
      </c>
      <c r="C538" s="52" t="s">
        <v>1289</v>
      </c>
      <c r="D538" s="52">
        <v>2.163950045307881E-4</v>
      </c>
      <c r="E538" s="52">
        <v>0</v>
      </c>
      <c r="F538" s="56" t="s">
        <v>1371</v>
      </c>
    </row>
    <row r="539" spans="1:6" x14ac:dyDescent="0.25">
      <c r="A539" s="55">
        <v>46262.881921296299</v>
      </c>
      <c r="B539" s="52">
        <v>4</v>
      </c>
      <c r="C539" s="52" t="s">
        <v>1290</v>
      </c>
      <c r="D539" s="52">
        <v>2.1276394849012919E-4</v>
      </c>
      <c r="E539" s="52">
        <v>0</v>
      </c>
      <c r="F539" s="56" t="s">
        <v>1371</v>
      </c>
    </row>
    <row r="540" spans="1:6" x14ac:dyDescent="0.25">
      <c r="A540" s="55">
        <v>46262.881921296299</v>
      </c>
      <c r="B540" s="52">
        <v>4</v>
      </c>
      <c r="C540" s="52" t="s">
        <v>1291</v>
      </c>
      <c r="D540" s="52">
        <v>2.1330130338456185E-4</v>
      </c>
      <c r="E540" s="52">
        <v>0</v>
      </c>
      <c r="F540" s="56" t="s">
        <v>1371</v>
      </c>
    </row>
    <row r="541" spans="1:6" x14ac:dyDescent="0.25">
      <c r="A541" s="55">
        <v>46262.881921296299</v>
      </c>
      <c r="B541" s="52">
        <v>4</v>
      </c>
      <c r="C541" s="52" t="s">
        <v>1292</v>
      </c>
      <c r="D541" s="52">
        <v>2.1383865827899451E-4</v>
      </c>
      <c r="E541" s="52">
        <v>0</v>
      </c>
      <c r="F541" s="56" t="s">
        <v>1371</v>
      </c>
    </row>
    <row r="542" spans="1:6" x14ac:dyDescent="0.25">
      <c r="A542" s="55">
        <v>46262.881921296299</v>
      </c>
      <c r="B542" s="52">
        <v>4</v>
      </c>
      <c r="C542" s="52" t="s">
        <v>1293</v>
      </c>
      <c r="D542" s="52">
        <v>2.1437601317342715E-4</v>
      </c>
      <c r="E542" s="52">
        <v>0</v>
      </c>
      <c r="F542" s="56" t="s">
        <v>1371</v>
      </c>
    </row>
    <row r="543" spans="1:6" x14ac:dyDescent="0.25">
      <c r="A543" s="55">
        <v>46262.881921296299</v>
      </c>
      <c r="B543" s="52">
        <v>4</v>
      </c>
      <c r="C543" s="52" t="s">
        <v>1294</v>
      </c>
      <c r="D543" s="52">
        <v>2.1491336806785981E-4</v>
      </c>
      <c r="E543" s="52">
        <v>0</v>
      </c>
      <c r="F543" s="56" t="s">
        <v>1371</v>
      </c>
    </row>
    <row r="544" spans="1:6" x14ac:dyDescent="0.25">
      <c r="A544" s="55">
        <v>46262.881921296299</v>
      </c>
      <c r="B544" s="52">
        <v>4</v>
      </c>
      <c r="C544" s="52" t="s">
        <v>1295</v>
      </c>
      <c r="D544" s="52">
        <v>2.112823120272009E-4</v>
      </c>
      <c r="E544" s="52">
        <v>0</v>
      </c>
      <c r="F544" s="56" t="s">
        <v>1371</v>
      </c>
    </row>
    <row r="545" spans="1:6" x14ac:dyDescent="0.25">
      <c r="A545" s="55">
        <v>46262.881921296299</v>
      </c>
      <c r="B545" s="52">
        <v>4</v>
      </c>
      <c r="C545" s="52" t="s">
        <v>1296</v>
      </c>
      <c r="D545" s="52">
        <v>2.1181966692163356E-4</v>
      </c>
      <c r="E545" s="52">
        <v>0</v>
      </c>
      <c r="F545" s="56" t="s">
        <v>1371</v>
      </c>
    </row>
    <row r="546" spans="1:6" x14ac:dyDescent="0.25">
      <c r="A546" s="55">
        <v>46262.881921296299</v>
      </c>
      <c r="B546" s="52">
        <v>4</v>
      </c>
      <c r="C546" s="52" t="s">
        <v>1297</v>
      </c>
      <c r="D546" s="52">
        <v>2.1235702181606622E-4</v>
      </c>
      <c r="E546" s="52">
        <v>0</v>
      </c>
      <c r="F546" s="56" t="s">
        <v>1371</v>
      </c>
    </row>
    <row r="547" spans="1:6" x14ac:dyDescent="0.25">
      <c r="A547" s="55">
        <v>46262.881921296299</v>
      </c>
      <c r="B547" s="52">
        <v>4</v>
      </c>
      <c r="C547" s="52" t="s">
        <v>1298</v>
      </c>
      <c r="D547" s="52">
        <v>2.1289437671049885E-4</v>
      </c>
      <c r="E547" s="52">
        <v>0</v>
      </c>
      <c r="F547" s="56" t="s">
        <v>1371</v>
      </c>
    </row>
    <row r="548" spans="1:6" x14ac:dyDescent="0.25">
      <c r="A548" s="55">
        <v>46262.881921296299</v>
      </c>
      <c r="B548" s="52">
        <v>4</v>
      </c>
      <c r="C548" s="52" t="s">
        <v>1299</v>
      </c>
      <c r="D548" s="52">
        <v>2.1343173160493151E-4</v>
      </c>
      <c r="E548" s="52">
        <v>0</v>
      </c>
      <c r="F548" s="56" t="s">
        <v>1371</v>
      </c>
    </row>
    <row r="549" spans="1:6" x14ac:dyDescent="0.25">
      <c r="A549" s="55">
        <v>46262.881921296299</v>
      </c>
      <c r="B549" s="52">
        <v>4</v>
      </c>
      <c r="C549" s="52" t="s">
        <v>1300</v>
      </c>
      <c r="D549" s="52">
        <v>2.098006755642726E-4</v>
      </c>
      <c r="E549" s="52">
        <v>0</v>
      </c>
      <c r="F549" s="56" t="s">
        <v>1371</v>
      </c>
    </row>
    <row r="550" spans="1:6" x14ac:dyDescent="0.25">
      <c r="A550" s="55">
        <v>46262.881921296299</v>
      </c>
      <c r="B550" s="52">
        <v>4</v>
      </c>
      <c r="C550" s="52" t="s">
        <v>1301</v>
      </c>
      <c r="D550" s="52">
        <v>2.1033803045870526E-4</v>
      </c>
      <c r="E550" s="52">
        <v>0</v>
      </c>
      <c r="F550" s="56" t="s">
        <v>1371</v>
      </c>
    </row>
    <row r="551" spans="1:6" x14ac:dyDescent="0.25">
      <c r="A551" s="55">
        <v>46262.881921296299</v>
      </c>
      <c r="B551" s="52">
        <v>4</v>
      </c>
      <c r="C551" s="52" t="s">
        <v>1302</v>
      </c>
      <c r="D551" s="52">
        <v>2.1087538535313792E-4</v>
      </c>
      <c r="E551" s="52">
        <v>0</v>
      </c>
      <c r="F551" s="56" t="s">
        <v>1371</v>
      </c>
    </row>
    <row r="552" spans="1:6" x14ac:dyDescent="0.25">
      <c r="A552" s="55">
        <v>46262.881921296299</v>
      </c>
      <c r="B552" s="52">
        <v>4</v>
      </c>
      <c r="C552" s="52" t="s">
        <v>1303</v>
      </c>
      <c r="D552" s="52">
        <v>2.1141274024757056E-4</v>
      </c>
      <c r="E552" s="52">
        <v>0</v>
      </c>
      <c r="F552" s="56" t="s">
        <v>1371</v>
      </c>
    </row>
    <row r="553" spans="1:6" x14ac:dyDescent="0.25">
      <c r="A553" s="55">
        <v>46262.881921296299</v>
      </c>
      <c r="B553" s="52">
        <v>4</v>
      </c>
      <c r="C553" s="52" t="s">
        <v>1304</v>
      </c>
      <c r="D553" s="52">
        <v>2.1195009514200322E-4</v>
      </c>
      <c r="E553" s="52">
        <v>0</v>
      </c>
      <c r="F553" s="56" t="s">
        <v>1371</v>
      </c>
    </row>
    <row r="554" spans="1:6" x14ac:dyDescent="0.25">
      <c r="A554" s="55">
        <v>46262.881921296299</v>
      </c>
      <c r="B554" s="52">
        <v>4</v>
      </c>
      <c r="C554" s="52" t="s">
        <v>1305</v>
      </c>
      <c r="D554" s="52">
        <v>2.0831903910134431E-4</v>
      </c>
      <c r="E554" s="52">
        <v>0</v>
      </c>
      <c r="F554" s="56" t="s">
        <v>1371</v>
      </c>
    </row>
    <row r="555" spans="1:6" x14ac:dyDescent="0.25">
      <c r="A555" s="55">
        <v>46262.881921296299</v>
      </c>
      <c r="B555" s="52">
        <v>4</v>
      </c>
      <c r="C555" s="52" t="s">
        <v>1306</v>
      </c>
      <c r="D555" s="52">
        <v>2.0885639399577697E-4</v>
      </c>
      <c r="E555" s="52">
        <v>0</v>
      </c>
      <c r="F555" s="56" t="s">
        <v>1371</v>
      </c>
    </row>
    <row r="556" spans="1:6" x14ac:dyDescent="0.25">
      <c r="A556" s="55">
        <v>46262.881921296299</v>
      </c>
      <c r="B556" s="52">
        <v>4</v>
      </c>
      <c r="C556" s="52" t="s">
        <v>1307</v>
      </c>
      <c r="D556" s="52">
        <v>2.093937488902096E-4</v>
      </c>
      <c r="E556" s="52">
        <v>0</v>
      </c>
      <c r="F556" s="56" t="s">
        <v>1371</v>
      </c>
    </row>
    <row r="557" spans="1:6" x14ac:dyDescent="0.25">
      <c r="A557" s="55">
        <v>46262.881921296299</v>
      </c>
      <c r="B557" s="52">
        <v>4</v>
      </c>
      <c r="C557" s="52" t="s">
        <v>1308</v>
      </c>
      <c r="D557" s="52">
        <v>2.0993110378464226E-4</v>
      </c>
      <c r="E557" s="52">
        <v>0</v>
      </c>
      <c r="F557" s="56" t="s">
        <v>1371</v>
      </c>
    </row>
    <row r="558" spans="1:6" x14ac:dyDescent="0.25">
      <c r="A558" s="55">
        <v>46262.881921296299</v>
      </c>
      <c r="B558" s="52">
        <v>4</v>
      </c>
      <c r="C558" s="52" t="s">
        <v>1309</v>
      </c>
      <c r="D558" s="52">
        <v>2.1046845867907492E-4</v>
      </c>
      <c r="E558" s="52">
        <v>0</v>
      </c>
      <c r="F558" s="56" t="s">
        <v>1371</v>
      </c>
    </row>
    <row r="559" spans="1:6" x14ac:dyDescent="0.25">
      <c r="A559" s="55">
        <v>46262.881921296299</v>
      </c>
      <c r="B559" s="52">
        <v>4</v>
      </c>
      <c r="C559" s="52" t="s">
        <v>1310</v>
      </c>
      <c r="D559" s="52">
        <v>2.0683740263841601E-4</v>
      </c>
      <c r="E559" s="52">
        <v>0</v>
      </c>
      <c r="F559" s="56" t="s">
        <v>1371</v>
      </c>
    </row>
    <row r="560" spans="1:6" x14ac:dyDescent="0.25">
      <c r="A560" s="55">
        <v>46262.881921296299</v>
      </c>
      <c r="B560" s="52">
        <v>4</v>
      </c>
      <c r="C560" s="52" t="s">
        <v>1311</v>
      </c>
      <c r="D560" s="52">
        <v>2.0737475753284868E-4</v>
      </c>
      <c r="E560" s="52">
        <v>0</v>
      </c>
      <c r="F560" s="56" t="s">
        <v>1371</v>
      </c>
    </row>
    <row r="561" spans="1:6" x14ac:dyDescent="0.25">
      <c r="A561" s="55">
        <v>46262.881921296299</v>
      </c>
      <c r="B561" s="52">
        <v>4</v>
      </c>
      <c r="C561" s="52" t="s">
        <v>1312</v>
      </c>
      <c r="D561" s="52">
        <v>2.0791211242728131E-4</v>
      </c>
      <c r="E561" s="52">
        <v>0</v>
      </c>
      <c r="F561" s="56" t="s">
        <v>1371</v>
      </c>
    </row>
    <row r="562" spans="1:6" x14ac:dyDescent="0.25">
      <c r="A562" s="55">
        <v>46262.881921296299</v>
      </c>
      <c r="B562" s="52">
        <v>4</v>
      </c>
      <c r="C562" s="52" t="s">
        <v>1313</v>
      </c>
      <c r="D562" s="52">
        <v>2.0844946732171397E-4</v>
      </c>
      <c r="E562" s="52">
        <v>0</v>
      </c>
      <c r="F562" s="56" t="s">
        <v>1371</v>
      </c>
    </row>
    <row r="563" spans="1:6" x14ac:dyDescent="0.25">
      <c r="A563" s="55">
        <v>46262.881921296299</v>
      </c>
      <c r="B563" s="52">
        <v>4</v>
      </c>
      <c r="C563" s="52" t="s">
        <v>1314</v>
      </c>
      <c r="D563" s="52">
        <v>2.0898682221614663E-4</v>
      </c>
      <c r="E563" s="52">
        <v>0</v>
      </c>
      <c r="F563" s="56" t="s">
        <v>1371</v>
      </c>
    </row>
    <row r="564" spans="1:6" x14ac:dyDescent="0.25">
      <c r="A564" s="55">
        <v>46262.881921296299</v>
      </c>
      <c r="B564" s="52">
        <v>4</v>
      </c>
      <c r="C564" s="52" t="s">
        <v>1315</v>
      </c>
      <c r="D564" s="52">
        <v>2.0535576617548772E-4</v>
      </c>
      <c r="E564" s="52">
        <v>0</v>
      </c>
      <c r="F564" s="56" t="s">
        <v>1371</v>
      </c>
    </row>
    <row r="565" spans="1:6" x14ac:dyDescent="0.25">
      <c r="A565" s="55">
        <v>46262.881921296299</v>
      </c>
      <c r="B565" s="52">
        <v>4</v>
      </c>
      <c r="C565" s="52" t="s">
        <v>1316</v>
      </c>
      <c r="D565" s="52">
        <v>2.0589312106992038E-4</v>
      </c>
      <c r="E565" s="52">
        <v>0</v>
      </c>
      <c r="F565" s="56" t="s">
        <v>1371</v>
      </c>
    </row>
    <row r="566" spans="1:6" x14ac:dyDescent="0.25">
      <c r="A566" s="55">
        <v>46262.881921296299</v>
      </c>
      <c r="B566" s="52">
        <v>4</v>
      </c>
      <c r="C566" s="52" t="s">
        <v>1317</v>
      </c>
      <c r="D566" s="52">
        <v>2.0643047596435301E-4</v>
      </c>
      <c r="E566" s="52">
        <v>0</v>
      </c>
      <c r="F566" s="56" t="s">
        <v>1371</v>
      </c>
    </row>
    <row r="567" spans="1:6" x14ac:dyDescent="0.25">
      <c r="A567" s="55">
        <v>46262.881921296299</v>
      </c>
      <c r="B567" s="52">
        <v>4</v>
      </c>
      <c r="C567" s="52" t="s">
        <v>1318</v>
      </c>
      <c r="D567" s="52">
        <v>2.0696783085878567E-4</v>
      </c>
      <c r="E567" s="52">
        <v>0</v>
      </c>
      <c r="F567" s="56" t="s">
        <v>1371</v>
      </c>
    </row>
    <row r="568" spans="1:6" x14ac:dyDescent="0.25">
      <c r="A568" s="55">
        <v>46262.881921296299</v>
      </c>
      <c r="B568" s="52">
        <v>4</v>
      </c>
      <c r="C568" s="52" t="s">
        <v>1319</v>
      </c>
      <c r="D568" s="52">
        <v>2.0750518575321833E-4</v>
      </c>
      <c r="E568" s="52">
        <v>0</v>
      </c>
      <c r="F568" s="56" t="s">
        <v>1371</v>
      </c>
    </row>
    <row r="569" spans="1:6" x14ac:dyDescent="0.25">
      <c r="A569" s="55">
        <v>46262.881921296299</v>
      </c>
      <c r="B569" s="52">
        <v>4</v>
      </c>
      <c r="C569" s="52" t="s">
        <v>1320</v>
      </c>
      <c r="D569" s="52">
        <v>2.0387412971255943E-4</v>
      </c>
      <c r="E569" s="52">
        <v>0</v>
      </c>
      <c r="F569" s="56" t="s">
        <v>1371</v>
      </c>
    </row>
    <row r="570" spans="1:6" x14ac:dyDescent="0.25">
      <c r="A570" s="55">
        <v>46262.881921296299</v>
      </c>
      <c r="B570" s="52">
        <v>4</v>
      </c>
      <c r="C570" s="52" t="s">
        <v>1321</v>
      </c>
      <c r="D570" s="52">
        <v>2.0441148460699206E-4</v>
      </c>
      <c r="E570" s="52">
        <v>0</v>
      </c>
      <c r="F570" s="56" t="s">
        <v>1371</v>
      </c>
    </row>
    <row r="571" spans="1:6" x14ac:dyDescent="0.25">
      <c r="A571" s="55">
        <v>46262.881921296299</v>
      </c>
      <c r="B571" s="52">
        <v>4</v>
      </c>
      <c r="C571" s="52" t="s">
        <v>1322</v>
      </c>
      <c r="D571" s="52">
        <v>2.0494883950142472E-4</v>
      </c>
      <c r="E571" s="52">
        <v>0</v>
      </c>
      <c r="F571" s="56" t="s">
        <v>1371</v>
      </c>
    </row>
    <row r="572" spans="1:6" x14ac:dyDescent="0.25">
      <c r="A572" s="55">
        <v>46262.881921296299</v>
      </c>
      <c r="B572" s="52">
        <v>4</v>
      </c>
      <c r="C572" s="52" t="s">
        <v>1323</v>
      </c>
      <c r="D572" s="52">
        <v>2.0548619439585738E-4</v>
      </c>
      <c r="E572" s="52">
        <v>0</v>
      </c>
      <c r="F572" s="56" t="s">
        <v>1371</v>
      </c>
    </row>
    <row r="573" spans="1:6" x14ac:dyDescent="0.25">
      <c r="A573" s="55">
        <v>46262.881921296299</v>
      </c>
      <c r="B573" s="52">
        <v>4</v>
      </c>
      <c r="C573" s="52" t="s">
        <v>1324</v>
      </c>
      <c r="D573" s="52">
        <v>2.0602354929029004E-4</v>
      </c>
      <c r="E573" s="52">
        <v>0</v>
      </c>
      <c r="F573" s="56" t="s">
        <v>1371</v>
      </c>
    </row>
    <row r="574" spans="1:6" x14ac:dyDescent="0.25">
      <c r="A574" s="55">
        <v>46262.881921296299</v>
      </c>
      <c r="B574" s="52">
        <v>4</v>
      </c>
      <c r="C574" s="52" t="s">
        <v>1325</v>
      </c>
      <c r="D574" s="52">
        <v>2.0239249324963113E-4</v>
      </c>
      <c r="E574" s="52">
        <v>0</v>
      </c>
      <c r="F574" s="56" t="s">
        <v>1371</v>
      </c>
    </row>
    <row r="575" spans="1:6" x14ac:dyDescent="0.25">
      <c r="A575" s="55">
        <v>46262.881921296299</v>
      </c>
      <c r="B575" s="52">
        <v>4</v>
      </c>
      <c r="C575" s="52" t="s">
        <v>1326</v>
      </c>
      <c r="D575" s="52">
        <v>2.0292984814406376E-4</v>
      </c>
      <c r="E575" s="52">
        <v>0</v>
      </c>
      <c r="F575" s="56" t="s">
        <v>1371</v>
      </c>
    </row>
    <row r="576" spans="1:6" x14ac:dyDescent="0.25">
      <c r="A576" s="55">
        <v>46262.881921296299</v>
      </c>
      <c r="B576" s="52">
        <v>4</v>
      </c>
      <c r="C576" s="52" t="s">
        <v>1327</v>
      </c>
      <c r="D576" s="52">
        <v>2.0346720303849642E-4</v>
      </c>
      <c r="E576" s="52">
        <v>0</v>
      </c>
      <c r="F576" s="56" t="s">
        <v>1371</v>
      </c>
    </row>
    <row r="577" spans="1:6" x14ac:dyDescent="0.25">
      <c r="A577" s="55">
        <v>46262.881921296299</v>
      </c>
      <c r="B577" s="52">
        <v>4</v>
      </c>
      <c r="C577" s="52" t="s">
        <v>1328</v>
      </c>
      <c r="D577" s="52">
        <v>2.0400455793292909E-4</v>
      </c>
      <c r="E577" s="52">
        <v>0</v>
      </c>
      <c r="F577" s="56" t="s">
        <v>1371</v>
      </c>
    </row>
    <row r="578" spans="1:6" x14ac:dyDescent="0.25">
      <c r="A578" s="55">
        <v>46262.881921296299</v>
      </c>
      <c r="B578" s="52">
        <v>4</v>
      </c>
      <c r="C578" s="52" t="s">
        <v>1329</v>
      </c>
      <c r="D578" s="52">
        <v>2.0454191282736175E-4</v>
      </c>
      <c r="E578" s="52">
        <v>0</v>
      </c>
      <c r="F578" s="56" t="s">
        <v>1371</v>
      </c>
    </row>
    <row r="579" spans="1:6" x14ac:dyDescent="0.25">
      <c r="A579" s="55">
        <v>46262.881921296299</v>
      </c>
      <c r="B579" s="52">
        <v>4</v>
      </c>
      <c r="C579" s="52" t="s">
        <v>1330</v>
      </c>
      <c r="D579" s="52">
        <v>2.0996188203260238E-4</v>
      </c>
      <c r="E579" s="52">
        <v>41.992376406520478</v>
      </c>
      <c r="F579" s="56" t="s">
        <v>237</v>
      </c>
    </row>
    <row r="580" spans="1:6" x14ac:dyDescent="0.25">
      <c r="A580" s="55">
        <v>46262.881921296299</v>
      </c>
      <c r="B580" s="52">
        <v>4</v>
      </c>
      <c r="C580" s="52" t="s">
        <v>1333</v>
      </c>
      <c r="D580" s="52">
        <v>2.1285107313531257E-4</v>
      </c>
      <c r="E580" s="52">
        <v>42.570214627062512</v>
      </c>
      <c r="F580" s="56" t="s">
        <v>237</v>
      </c>
    </row>
    <row r="581" spans="1:6" x14ac:dyDescent="0.25">
      <c r="A581" s="55">
        <v>46262.881921296299</v>
      </c>
      <c r="B581" s="52">
        <v>4</v>
      </c>
      <c r="C581" s="52" t="s">
        <v>1334</v>
      </c>
      <c r="D581" s="52">
        <v>2.0707269092989222E-4</v>
      </c>
      <c r="E581" s="52">
        <v>41.414538185978444</v>
      </c>
      <c r="F581" s="56" t="s">
        <v>237</v>
      </c>
    </row>
    <row r="582" spans="1:6" x14ac:dyDescent="0.25">
      <c r="A582" s="55">
        <v>46262.881921296299</v>
      </c>
      <c r="B582" s="52">
        <v>4</v>
      </c>
      <c r="C582" s="52" t="s">
        <v>1335</v>
      </c>
      <c r="D582" s="52">
        <v>2.1574026423802276E-4</v>
      </c>
      <c r="E582" s="52">
        <v>43.148052847604554</v>
      </c>
      <c r="F582" s="56" t="s">
        <v>237</v>
      </c>
    </row>
    <row r="583" spans="1:6" x14ac:dyDescent="0.25">
      <c r="A583" s="55">
        <v>46262.881921296299</v>
      </c>
      <c r="B583" s="52">
        <v>4</v>
      </c>
      <c r="C583" s="52" t="s">
        <v>1336</v>
      </c>
      <c r="D583" s="52">
        <v>2.0418349982718204E-4</v>
      </c>
      <c r="E583" s="52">
        <v>40.836699965436409</v>
      </c>
      <c r="F583" s="56" t="s">
        <v>237</v>
      </c>
    </row>
    <row r="584" spans="1:6" x14ac:dyDescent="0.25">
      <c r="A584" s="55">
        <v>46262.881921296299</v>
      </c>
      <c r="B584" s="52">
        <v>4</v>
      </c>
      <c r="C584" s="52" t="s">
        <v>1337</v>
      </c>
      <c r="D584" s="52">
        <v>2.1178888867367344E-4</v>
      </c>
      <c r="E584" s="52">
        <v>42.35777773473469</v>
      </c>
      <c r="F584" s="56" t="s">
        <v>237</v>
      </c>
    </row>
    <row r="585" spans="1:6" x14ac:dyDescent="0.25">
      <c r="A585" s="55">
        <v>46262.881921296299</v>
      </c>
      <c r="B585" s="52">
        <v>4</v>
      </c>
      <c r="C585" s="52" t="s">
        <v>1339</v>
      </c>
      <c r="D585" s="52">
        <v>2.0889969757096325E-4</v>
      </c>
      <c r="E585" s="52">
        <v>41.779939514192648</v>
      </c>
      <c r="F585" s="56" t="s">
        <v>237</v>
      </c>
    </row>
    <row r="586" spans="1:6" x14ac:dyDescent="0.25">
      <c r="A586" s="55">
        <v>46262.881921296299</v>
      </c>
      <c r="B586" s="52">
        <v>4</v>
      </c>
      <c r="C586" s="52" t="s">
        <v>1340</v>
      </c>
      <c r="D586" s="52">
        <v>2.146780797763836E-4</v>
      </c>
      <c r="E586" s="52">
        <v>42.935615955276717</v>
      </c>
      <c r="F586" s="56" t="s">
        <v>237</v>
      </c>
    </row>
    <row r="587" spans="1:6" x14ac:dyDescent="0.25">
      <c r="A587" s="55">
        <v>46262.881921296299</v>
      </c>
      <c r="B587" s="52">
        <v>4</v>
      </c>
      <c r="C587" s="52" t="s">
        <v>1341</v>
      </c>
      <c r="D587" s="52">
        <v>2.0601050646825307E-4</v>
      </c>
      <c r="E587" s="52">
        <v>41.202101293650614</v>
      </c>
      <c r="F587" s="56" t="s">
        <v>237</v>
      </c>
    </row>
    <row r="588" spans="1:6" x14ac:dyDescent="0.25">
      <c r="A588" s="55">
        <v>46262.881921296299</v>
      </c>
      <c r="B588" s="52">
        <v>4</v>
      </c>
      <c r="C588" s="52" t="s">
        <v>1342</v>
      </c>
      <c r="D588" s="52">
        <v>2.1756727087909379E-4</v>
      </c>
      <c r="E588" s="52">
        <v>43.513454175818758</v>
      </c>
      <c r="F588" s="56" t="s">
        <v>237</v>
      </c>
    </row>
    <row r="589" spans="1:6" x14ac:dyDescent="0.25">
      <c r="A589" s="55">
        <v>46262.881921296299</v>
      </c>
      <c r="B589" s="52">
        <v>4</v>
      </c>
      <c r="C589" s="52" t="s">
        <v>1343</v>
      </c>
      <c r="D589" s="52">
        <v>2.0342807457238553E-4</v>
      </c>
      <c r="E589" s="52">
        <v>40.685614914477107</v>
      </c>
      <c r="F589" s="56" t="s">
        <v>237</v>
      </c>
    </row>
    <row r="590" spans="1:6" x14ac:dyDescent="0.25">
      <c r="A590" s="55">
        <v>46262.881921296299</v>
      </c>
      <c r="B590" s="52">
        <v>4</v>
      </c>
      <c r="C590" s="52" t="s">
        <v>1345</v>
      </c>
      <c r="D590" s="52">
        <v>2.0439531338236431E-4</v>
      </c>
      <c r="E590" s="52">
        <v>40.879062676472863</v>
      </c>
      <c r="F590" s="56" t="s">
        <v>237</v>
      </c>
    </row>
    <row r="591" spans="1:6" x14ac:dyDescent="0.25">
      <c r="A591" s="55">
        <v>46262.881921296299</v>
      </c>
      <c r="B591" s="52">
        <v>4</v>
      </c>
      <c r="C591" s="52" t="s">
        <v>1346</v>
      </c>
      <c r="D591" s="52">
        <v>2.1832269613389029E-4</v>
      </c>
      <c r="E591" s="52">
        <v>43.664539226778061</v>
      </c>
      <c r="F591" s="56" t="s">
        <v>237</v>
      </c>
    </row>
    <row r="592" spans="1:6" x14ac:dyDescent="0.25">
      <c r="A592" s="55">
        <v>46262.881921296299</v>
      </c>
      <c r="B592" s="52">
        <v>4</v>
      </c>
      <c r="C592" s="52" t="s">
        <v>1348</v>
      </c>
      <c r="D592" s="52">
        <v>2.1735545732391151E-4</v>
      </c>
      <c r="E592" s="52">
        <v>43.471091464782305</v>
      </c>
      <c r="F592" s="56" t="s">
        <v>237</v>
      </c>
    </row>
    <row r="593" spans="1:6" x14ac:dyDescent="0.25">
      <c r="A593" s="55">
        <v>46262.881921296299</v>
      </c>
      <c r="B593" s="52">
        <v>4</v>
      </c>
      <c r="C593" s="52" t="s">
        <v>1349</v>
      </c>
      <c r="D593" s="52">
        <v>2.2314844655266423E-4</v>
      </c>
      <c r="E593" s="52">
        <v>44.629689310532846</v>
      </c>
      <c r="F593" s="56" t="s">
        <v>237</v>
      </c>
    </row>
    <row r="594" spans="1:6" x14ac:dyDescent="0.25">
      <c r="A594" s="55">
        <v>46262.881921296299</v>
      </c>
      <c r="B594" s="52">
        <v>4</v>
      </c>
      <c r="C594" s="52" t="s">
        <v>1351</v>
      </c>
      <c r="D594" s="52">
        <v>2.2048150091939328E-4</v>
      </c>
      <c r="E594" s="52">
        <v>44.096300183878654</v>
      </c>
      <c r="F594" s="56" t="s">
        <v>237</v>
      </c>
    </row>
    <row r="595" spans="1:6" x14ac:dyDescent="0.25">
      <c r="A595" s="55">
        <v>46262.881921296299</v>
      </c>
      <c r="B595" s="52">
        <v>4</v>
      </c>
      <c r="C595" s="52" t="s">
        <v>1352</v>
      </c>
      <c r="D595" s="52">
        <v>2.2606999182149293E-4</v>
      </c>
      <c r="E595" s="52">
        <v>45.213998364298583</v>
      </c>
      <c r="F595" s="56" t="s">
        <v>237</v>
      </c>
    </row>
    <row r="596" spans="1:6" x14ac:dyDescent="0.25">
      <c r="A596" s="55">
        <v>46262.881921296299</v>
      </c>
      <c r="B596" s="52">
        <v>4</v>
      </c>
      <c r="C596" s="52" t="s">
        <v>1354</v>
      </c>
      <c r="D596" s="52">
        <v>2.2873693745476388E-4</v>
      </c>
      <c r="E596" s="52">
        <v>45.747387490952775</v>
      </c>
      <c r="F596" s="56" t="s">
        <v>237</v>
      </c>
    </row>
    <row r="597" spans="1:6" x14ac:dyDescent="0.25">
      <c r="A597" s="55">
        <v>46262.881921296299</v>
      </c>
      <c r="B597" s="52">
        <v>4</v>
      </c>
      <c r="C597" s="52" t="s">
        <v>1355</v>
      </c>
      <c r="D597" s="52">
        <v>2.2209043720010049E-4</v>
      </c>
      <c r="E597" s="52">
        <v>44.418087440020095</v>
      </c>
      <c r="F597" s="56" t="s">
        <v>237</v>
      </c>
    </row>
    <row r="598" spans="1:6" x14ac:dyDescent="0.25">
      <c r="A598" s="55">
        <v>46262.881921296299</v>
      </c>
      <c r="B598" s="52">
        <v>4</v>
      </c>
      <c r="C598" s="52" t="s">
        <v>1357</v>
      </c>
      <c r="D598" s="52">
        <v>2.2090825643234863E-4</v>
      </c>
      <c r="E598" s="52">
        <v>44.181651286469723</v>
      </c>
      <c r="F598" s="56" t="s">
        <v>237</v>
      </c>
    </row>
    <row r="599" spans="1:6" x14ac:dyDescent="0.25">
      <c r="A599" s="55">
        <v>46262.881921296299</v>
      </c>
      <c r="B599" s="52">
        <v>4</v>
      </c>
      <c r="C599" s="52" t="s">
        <v>1358</v>
      </c>
      <c r="D599" s="52">
        <v>2.2327261796785232E-4</v>
      </c>
      <c r="E599" s="52">
        <v>44.65452359357046</v>
      </c>
      <c r="F599" s="56" t="s">
        <v>237</v>
      </c>
    </row>
    <row r="600" spans="1:6" x14ac:dyDescent="0.25">
      <c r="A600" s="55">
        <v>46262.881921296299</v>
      </c>
      <c r="B600" s="52">
        <v>4</v>
      </c>
      <c r="C600" s="52" t="s">
        <v>1359</v>
      </c>
      <c r="D600" s="52">
        <v>2.1972607566459677E-4</v>
      </c>
      <c r="E600" s="52">
        <v>43.945215132919351</v>
      </c>
      <c r="F600" s="56" t="s">
        <v>237</v>
      </c>
    </row>
    <row r="601" spans="1:6" x14ac:dyDescent="0.25">
      <c r="A601" s="55">
        <v>46262.881921296299</v>
      </c>
      <c r="B601" s="52">
        <v>4</v>
      </c>
      <c r="C601" s="52" t="s">
        <v>1360</v>
      </c>
      <c r="D601" s="52">
        <v>2.2445479873560418E-4</v>
      </c>
      <c r="E601" s="52">
        <v>44.890959747120831</v>
      </c>
      <c r="F601" s="56" t="s">
        <v>237</v>
      </c>
    </row>
    <row r="602" spans="1:6" x14ac:dyDescent="0.25">
      <c r="A602" s="55">
        <v>46262.881921296299</v>
      </c>
      <c r="B602" s="52">
        <v>4</v>
      </c>
      <c r="C602" s="52" t="s">
        <v>1361</v>
      </c>
      <c r="D602" s="52">
        <v>2.2712800117405667E-4</v>
      </c>
      <c r="E602" s="52">
        <v>45.425600234811334</v>
      </c>
      <c r="F602" s="56" t="s">
        <v>237</v>
      </c>
    </row>
    <row r="603" spans="1:6" x14ac:dyDescent="0.25">
      <c r="A603" s="55">
        <v>46262.881921296299</v>
      </c>
      <c r="B603" s="52">
        <v>4</v>
      </c>
      <c r="C603" s="52" t="s">
        <v>1363</v>
      </c>
      <c r="D603" s="52">
        <v>2.2831018194180853E-4</v>
      </c>
      <c r="E603" s="52">
        <v>45.662036388361706</v>
      </c>
      <c r="F603" s="56" t="s">
        <v>237</v>
      </c>
    </row>
    <row r="604" spans="1:6" x14ac:dyDescent="0.25">
      <c r="A604" s="55">
        <v>46262.881921296299</v>
      </c>
      <c r="B604" s="52">
        <v>4</v>
      </c>
      <c r="C604" s="52" t="s">
        <v>1364</v>
      </c>
      <c r="D604" s="52">
        <v>2.2594582040630484E-4</v>
      </c>
      <c r="E604" s="52">
        <v>45.189164081260969</v>
      </c>
      <c r="F604" s="56" t="s">
        <v>237</v>
      </c>
    </row>
    <row r="605" spans="1:6" x14ac:dyDescent="0.25">
      <c r="A605" s="55">
        <v>46262.881921296299</v>
      </c>
      <c r="B605" s="52">
        <v>4</v>
      </c>
      <c r="C605" s="52" t="s">
        <v>1365</v>
      </c>
      <c r="D605" s="52">
        <v>2.2949236270956039E-4</v>
      </c>
      <c r="E605" s="52">
        <v>45.898472541912078</v>
      </c>
      <c r="F605" s="56" t="s">
        <v>237</v>
      </c>
    </row>
    <row r="606" spans="1:6" x14ac:dyDescent="0.25">
      <c r="A606" s="55">
        <v>46262.881921296299</v>
      </c>
      <c r="B606" s="52">
        <v>4</v>
      </c>
      <c r="C606" s="52" t="s">
        <v>1366</v>
      </c>
      <c r="D606" s="52">
        <v>2.2476363963855298E-4</v>
      </c>
      <c r="E606" s="52">
        <v>44.952727927710598</v>
      </c>
      <c r="F606" s="56" t="s">
        <v>237</v>
      </c>
    </row>
    <row r="607" spans="1:6" x14ac:dyDescent="0.25">
      <c r="A607" s="55">
        <v>46262.881921296299</v>
      </c>
      <c r="B607" s="52">
        <v>5</v>
      </c>
      <c r="C607" s="52" t="s">
        <v>1213</v>
      </c>
      <c r="D607" s="52">
        <v>2.2461704019355555E-4</v>
      </c>
      <c r="E607" s="52">
        <v>0</v>
      </c>
      <c r="F607" s="56" t="s">
        <v>1371</v>
      </c>
    </row>
    <row r="608" spans="1:6" x14ac:dyDescent="0.25">
      <c r="A608" s="55">
        <v>46262.881921296299</v>
      </c>
      <c r="B608" s="52">
        <v>5</v>
      </c>
      <c r="C608" s="52" t="s">
        <v>1216</v>
      </c>
      <c r="D608" s="52">
        <v>2.2515439508798821E-4</v>
      </c>
      <c r="E608" s="52">
        <v>0</v>
      </c>
      <c r="F608" s="56" t="s">
        <v>1371</v>
      </c>
    </row>
    <row r="609" spans="1:6" x14ac:dyDescent="0.25">
      <c r="A609" s="55">
        <v>46262.881921296299</v>
      </c>
      <c r="B609" s="52">
        <v>5</v>
      </c>
      <c r="C609" s="52" t="s">
        <v>1217</v>
      </c>
      <c r="D609" s="52">
        <v>2.2569174998242087E-4</v>
      </c>
      <c r="E609" s="52">
        <v>0</v>
      </c>
      <c r="F609" s="56" t="s">
        <v>1371</v>
      </c>
    </row>
    <row r="610" spans="1:6" x14ac:dyDescent="0.25">
      <c r="A610" s="55">
        <v>46262.881921296299</v>
      </c>
      <c r="B610" s="52">
        <v>5</v>
      </c>
      <c r="C610" s="52" t="s">
        <v>1218</v>
      </c>
      <c r="D610" s="52">
        <v>2.2622910487685353E-4</v>
      </c>
      <c r="E610" s="52">
        <v>0</v>
      </c>
      <c r="F610" s="56" t="s">
        <v>1371</v>
      </c>
    </row>
    <row r="611" spans="1:6" x14ac:dyDescent="0.25">
      <c r="A611" s="55">
        <v>46262.881921296299</v>
      </c>
      <c r="B611" s="52">
        <v>5</v>
      </c>
      <c r="C611" s="52" t="s">
        <v>1219</v>
      </c>
      <c r="D611" s="52">
        <v>2.2676645977128619E-4</v>
      </c>
      <c r="E611" s="52">
        <v>0</v>
      </c>
      <c r="F611" s="56" t="s">
        <v>1371</v>
      </c>
    </row>
    <row r="612" spans="1:6" x14ac:dyDescent="0.25">
      <c r="A612" s="55">
        <v>46262.881921296299</v>
      </c>
      <c r="B612" s="52">
        <v>5</v>
      </c>
      <c r="C612" s="52" t="s">
        <v>1220</v>
      </c>
      <c r="D612" s="52">
        <v>2.2730381466571885E-4</v>
      </c>
      <c r="E612" s="52">
        <v>0</v>
      </c>
      <c r="F612" s="56" t="s">
        <v>1371</v>
      </c>
    </row>
    <row r="613" spans="1:6" x14ac:dyDescent="0.25">
      <c r="A613" s="55">
        <v>46262.881921296299</v>
      </c>
      <c r="B613" s="52">
        <v>5</v>
      </c>
      <c r="C613" s="52" t="s">
        <v>1221</v>
      </c>
      <c r="D613" s="52">
        <v>2.2784116956015149E-4</v>
      </c>
      <c r="E613" s="52">
        <v>0</v>
      </c>
      <c r="F613" s="56" t="s">
        <v>1371</v>
      </c>
    </row>
    <row r="614" spans="1:6" x14ac:dyDescent="0.25">
      <c r="A614" s="55">
        <v>46262.881921296299</v>
      </c>
      <c r="B614" s="52">
        <v>5</v>
      </c>
      <c r="C614" s="52" t="s">
        <v>1222</v>
      </c>
      <c r="D614" s="52">
        <v>2.2837852445458415E-4</v>
      </c>
      <c r="E614" s="52">
        <v>0</v>
      </c>
      <c r="F614" s="56" t="s">
        <v>1371</v>
      </c>
    </row>
    <row r="615" spans="1:6" x14ac:dyDescent="0.25">
      <c r="A615" s="55">
        <v>46262.881921296299</v>
      </c>
      <c r="B615" s="52">
        <v>5</v>
      </c>
      <c r="C615" s="52" t="s">
        <v>1223</v>
      </c>
      <c r="D615" s="52">
        <v>2.2891587934901681E-4</v>
      </c>
      <c r="E615" s="52">
        <v>0</v>
      </c>
      <c r="F615" s="56" t="s">
        <v>1371</v>
      </c>
    </row>
    <row r="616" spans="1:6" x14ac:dyDescent="0.25">
      <c r="A616" s="55">
        <v>46262.881921296299</v>
      </c>
      <c r="B616" s="52">
        <v>5</v>
      </c>
      <c r="C616" s="52" t="s">
        <v>1224</v>
      </c>
      <c r="D616" s="52">
        <v>2.2945323424344947E-4</v>
      </c>
      <c r="E616" s="52">
        <v>0</v>
      </c>
      <c r="F616" s="56" t="s">
        <v>1371</v>
      </c>
    </row>
    <row r="617" spans="1:6" x14ac:dyDescent="0.25">
      <c r="A617" s="55">
        <v>46262.881921296299</v>
      </c>
      <c r="B617" s="52">
        <v>5</v>
      </c>
      <c r="C617" s="52" t="s">
        <v>1225</v>
      </c>
      <c r="D617" s="52">
        <v>2.2999058913788213E-4</v>
      </c>
      <c r="E617" s="52">
        <v>0</v>
      </c>
      <c r="F617" s="56" t="s">
        <v>1371</v>
      </c>
    </row>
    <row r="618" spans="1:6" x14ac:dyDescent="0.25">
      <c r="A618" s="55">
        <v>46262.881921296299</v>
      </c>
      <c r="B618" s="52">
        <v>5</v>
      </c>
      <c r="C618" s="52" t="s">
        <v>1226</v>
      </c>
      <c r="D618" s="52">
        <v>2.3052794403231479E-4</v>
      </c>
      <c r="E618" s="52">
        <v>0</v>
      </c>
      <c r="F618" s="56" t="s">
        <v>1371</v>
      </c>
    </row>
    <row r="619" spans="1:6" x14ac:dyDescent="0.25">
      <c r="A619" s="55">
        <v>46262.881921296299</v>
      </c>
      <c r="B619" s="52">
        <v>5</v>
      </c>
      <c r="C619" s="52" t="s">
        <v>1227</v>
      </c>
      <c r="D619" s="52">
        <v>2.2313540373062726E-4</v>
      </c>
      <c r="E619" s="52">
        <v>0</v>
      </c>
      <c r="F619" s="56" t="s">
        <v>1371</v>
      </c>
    </row>
    <row r="620" spans="1:6" x14ac:dyDescent="0.25">
      <c r="A620" s="55">
        <v>46262.881921296299</v>
      </c>
      <c r="B620" s="52">
        <v>5</v>
      </c>
      <c r="C620" s="52" t="s">
        <v>1228</v>
      </c>
      <c r="D620" s="52">
        <v>2.2367275862505992E-4</v>
      </c>
      <c r="E620" s="52">
        <v>0</v>
      </c>
      <c r="F620" s="56" t="s">
        <v>1371</v>
      </c>
    </row>
    <row r="621" spans="1:6" x14ac:dyDescent="0.25">
      <c r="A621" s="55">
        <v>46262.881921296299</v>
      </c>
      <c r="B621" s="52">
        <v>5</v>
      </c>
      <c r="C621" s="52" t="s">
        <v>1229</v>
      </c>
      <c r="D621" s="52">
        <v>2.2421011351949258E-4</v>
      </c>
      <c r="E621" s="52">
        <v>0</v>
      </c>
      <c r="F621" s="56" t="s">
        <v>1371</v>
      </c>
    </row>
    <row r="622" spans="1:6" x14ac:dyDescent="0.25">
      <c r="A622" s="55">
        <v>46262.881921296299</v>
      </c>
      <c r="B622" s="52">
        <v>5</v>
      </c>
      <c r="C622" s="52" t="s">
        <v>1230</v>
      </c>
      <c r="D622" s="52">
        <v>2.2474746841392524E-4</v>
      </c>
      <c r="E622" s="52">
        <v>0</v>
      </c>
      <c r="F622" s="56" t="s">
        <v>1371</v>
      </c>
    </row>
    <row r="623" spans="1:6" x14ac:dyDescent="0.25">
      <c r="A623" s="55">
        <v>46262.881921296299</v>
      </c>
      <c r="B623" s="52">
        <v>5</v>
      </c>
      <c r="C623" s="52" t="s">
        <v>1231</v>
      </c>
      <c r="D623" s="52">
        <v>2.252848233083579E-4</v>
      </c>
      <c r="E623" s="52">
        <v>0</v>
      </c>
      <c r="F623" s="56" t="s">
        <v>1371</v>
      </c>
    </row>
    <row r="624" spans="1:6" x14ac:dyDescent="0.25">
      <c r="A624" s="55">
        <v>46262.881921296299</v>
      </c>
      <c r="B624" s="52">
        <v>5</v>
      </c>
      <c r="C624" s="52" t="s">
        <v>1232</v>
      </c>
      <c r="D624" s="52">
        <v>2.2582217820279056E-4</v>
      </c>
      <c r="E624" s="52">
        <v>0</v>
      </c>
      <c r="F624" s="56" t="s">
        <v>1371</v>
      </c>
    </row>
    <row r="625" spans="1:6" x14ac:dyDescent="0.25">
      <c r="A625" s="55">
        <v>46262.881921296299</v>
      </c>
      <c r="B625" s="52">
        <v>5</v>
      </c>
      <c r="C625" s="52" t="s">
        <v>1233</v>
      </c>
      <c r="D625" s="52">
        <v>2.2635953309722319E-4</v>
      </c>
      <c r="E625" s="52">
        <v>0</v>
      </c>
      <c r="F625" s="56" t="s">
        <v>1371</v>
      </c>
    </row>
    <row r="626" spans="1:6" x14ac:dyDescent="0.25">
      <c r="A626" s="55">
        <v>46262.881921296299</v>
      </c>
      <c r="B626" s="52">
        <v>5</v>
      </c>
      <c r="C626" s="52" t="s">
        <v>1234</v>
      </c>
      <c r="D626" s="52">
        <v>2.2689688799165585E-4</v>
      </c>
      <c r="E626" s="52">
        <v>0</v>
      </c>
      <c r="F626" s="56" t="s">
        <v>1371</v>
      </c>
    </row>
    <row r="627" spans="1:6" x14ac:dyDescent="0.25">
      <c r="A627" s="55">
        <v>46262.881921296299</v>
      </c>
      <c r="B627" s="52">
        <v>5</v>
      </c>
      <c r="C627" s="52" t="s">
        <v>1235</v>
      </c>
      <c r="D627" s="52">
        <v>2.2743424288608851E-4</v>
      </c>
      <c r="E627" s="52">
        <v>0</v>
      </c>
      <c r="F627" s="56" t="s">
        <v>1371</v>
      </c>
    </row>
    <row r="628" spans="1:6" x14ac:dyDescent="0.25">
      <c r="A628" s="55">
        <v>46262.881921296299</v>
      </c>
      <c r="B628" s="52">
        <v>5</v>
      </c>
      <c r="C628" s="52" t="s">
        <v>1236</v>
      </c>
      <c r="D628" s="52">
        <v>2.2797159778052117E-4</v>
      </c>
      <c r="E628" s="52">
        <v>0</v>
      </c>
      <c r="F628" s="56" t="s">
        <v>1371</v>
      </c>
    </row>
    <row r="629" spans="1:6" x14ac:dyDescent="0.25">
      <c r="A629" s="55">
        <v>46262.881921296299</v>
      </c>
      <c r="B629" s="52">
        <v>5</v>
      </c>
      <c r="C629" s="52" t="s">
        <v>1237</v>
      </c>
      <c r="D629" s="52">
        <v>2.2850895267495383E-4</v>
      </c>
      <c r="E629" s="52">
        <v>0</v>
      </c>
      <c r="F629" s="56" t="s">
        <v>1371</v>
      </c>
    </row>
    <row r="630" spans="1:6" x14ac:dyDescent="0.25">
      <c r="A630" s="55">
        <v>46262.881921296299</v>
      </c>
      <c r="B630" s="52">
        <v>5</v>
      </c>
      <c r="C630" s="52" t="s">
        <v>1238</v>
      </c>
      <c r="D630" s="52">
        <v>2.2904630756938649E-4</v>
      </c>
      <c r="E630" s="52">
        <v>0</v>
      </c>
      <c r="F630" s="56" t="s">
        <v>1371</v>
      </c>
    </row>
    <row r="631" spans="1:6" x14ac:dyDescent="0.25">
      <c r="A631" s="55">
        <v>46262.881921296299</v>
      </c>
      <c r="B631" s="52">
        <v>5</v>
      </c>
      <c r="C631" s="52" t="s">
        <v>1239</v>
      </c>
      <c r="D631" s="52">
        <v>2.2165376726769896E-4</v>
      </c>
      <c r="E631" s="52">
        <v>0</v>
      </c>
      <c r="F631" s="56" t="s">
        <v>1371</v>
      </c>
    </row>
    <row r="632" spans="1:6" x14ac:dyDescent="0.25">
      <c r="A632" s="55">
        <v>46262.881921296299</v>
      </c>
      <c r="B632" s="52">
        <v>5</v>
      </c>
      <c r="C632" s="52" t="s">
        <v>1240</v>
      </c>
      <c r="D632" s="52">
        <v>2.2219112216213162E-4</v>
      </c>
      <c r="E632" s="52">
        <v>0</v>
      </c>
      <c r="F632" s="56" t="s">
        <v>1371</v>
      </c>
    </row>
    <row r="633" spans="1:6" x14ac:dyDescent="0.25">
      <c r="A633" s="55">
        <v>46262.881921296299</v>
      </c>
      <c r="B633" s="52">
        <v>5</v>
      </c>
      <c r="C633" s="52" t="s">
        <v>1241</v>
      </c>
      <c r="D633" s="52">
        <v>2.2272847705656428E-4</v>
      </c>
      <c r="E633" s="52">
        <v>0</v>
      </c>
      <c r="F633" s="56" t="s">
        <v>1371</v>
      </c>
    </row>
    <row r="634" spans="1:6" x14ac:dyDescent="0.25">
      <c r="A634" s="55">
        <v>46262.881921296299</v>
      </c>
      <c r="B634" s="52">
        <v>5</v>
      </c>
      <c r="C634" s="52" t="s">
        <v>1242</v>
      </c>
      <c r="D634" s="52">
        <v>2.2326583195099694E-4</v>
      </c>
      <c r="E634" s="52">
        <v>0</v>
      </c>
      <c r="F634" s="56" t="s">
        <v>1371</v>
      </c>
    </row>
    <row r="635" spans="1:6" x14ac:dyDescent="0.25">
      <c r="A635" s="55">
        <v>46262.881921296299</v>
      </c>
      <c r="B635" s="52">
        <v>5</v>
      </c>
      <c r="C635" s="52" t="s">
        <v>1243</v>
      </c>
      <c r="D635" s="52">
        <v>2.238031868454296E-4</v>
      </c>
      <c r="E635" s="52">
        <v>0</v>
      </c>
      <c r="F635" s="56" t="s">
        <v>1371</v>
      </c>
    </row>
    <row r="636" spans="1:6" x14ac:dyDescent="0.25">
      <c r="A636" s="55">
        <v>46262.881921296299</v>
      </c>
      <c r="B636" s="52">
        <v>5</v>
      </c>
      <c r="C636" s="52" t="s">
        <v>1244</v>
      </c>
      <c r="D636" s="52">
        <v>2.2434054173986226E-4</v>
      </c>
      <c r="E636" s="52">
        <v>0</v>
      </c>
      <c r="F636" s="56" t="s">
        <v>1371</v>
      </c>
    </row>
    <row r="637" spans="1:6" x14ac:dyDescent="0.25">
      <c r="A637" s="55">
        <v>46262.881921296299</v>
      </c>
      <c r="B637" s="52">
        <v>5</v>
      </c>
      <c r="C637" s="52" t="s">
        <v>1245</v>
      </c>
      <c r="D637" s="52">
        <v>2.248778966342949E-4</v>
      </c>
      <c r="E637" s="52">
        <v>0</v>
      </c>
      <c r="F637" s="56" t="s">
        <v>1371</v>
      </c>
    </row>
    <row r="638" spans="1:6" x14ac:dyDescent="0.25">
      <c r="A638" s="55">
        <v>46262.881921296299</v>
      </c>
      <c r="B638" s="52">
        <v>5</v>
      </c>
      <c r="C638" s="52" t="s">
        <v>1246</v>
      </c>
      <c r="D638" s="52">
        <v>2.2541525152872756E-4</v>
      </c>
      <c r="E638" s="52">
        <v>0</v>
      </c>
      <c r="F638" s="56" t="s">
        <v>1371</v>
      </c>
    </row>
    <row r="639" spans="1:6" x14ac:dyDescent="0.25">
      <c r="A639" s="55">
        <v>46262.881921296299</v>
      </c>
      <c r="B639" s="52">
        <v>5</v>
      </c>
      <c r="C639" s="52" t="s">
        <v>1247</v>
      </c>
      <c r="D639" s="52">
        <v>2.2595260642316022E-4</v>
      </c>
      <c r="E639" s="52">
        <v>0</v>
      </c>
      <c r="F639" s="56" t="s">
        <v>1371</v>
      </c>
    </row>
    <row r="640" spans="1:6" x14ac:dyDescent="0.25">
      <c r="A640" s="55">
        <v>46262.881921296299</v>
      </c>
      <c r="B640" s="52">
        <v>5</v>
      </c>
      <c r="C640" s="52" t="s">
        <v>1248</v>
      </c>
      <c r="D640" s="52">
        <v>2.2648996131759288E-4</v>
      </c>
      <c r="E640" s="52">
        <v>0</v>
      </c>
      <c r="F640" s="56" t="s">
        <v>1371</v>
      </c>
    </row>
    <row r="641" spans="1:6" x14ac:dyDescent="0.25">
      <c r="A641" s="55">
        <v>46262.881921296299</v>
      </c>
      <c r="B641" s="52">
        <v>5</v>
      </c>
      <c r="C641" s="52" t="s">
        <v>1249</v>
      </c>
      <c r="D641" s="52">
        <v>2.2702731621202554E-4</v>
      </c>
      <c r="E641" s="52">
        <v>0</v>
      </c>
      <c r="F641" s="56" t="s">
        <v>1371</v>
      </c>
    </row>
    <row r="642" spans="1:6" x14ac:dyDescent="0.25">
      <c r="A642" s="55">
        <v>46262.881921296299</v>
      </c>
      <c r="B642" s="52">
        <v>5</v>
      </c>
      <c r="C642" s="52" t="s">
        <v>1250</v>
      </c>
      <c r="D642" s="52">
        <v>2.275646711064582E-4</v>
      </c>
      <c r="E642" s="52">
        <v>0</v>
      </c>
      <c r="F642" s="56" t="s">
        <v>1371</v>
      </c>
    </row>
    <row r="643" spans="1:6" x14ac:dyDescent="0.25">
      <c r="A643" s="55">
        <v>46262.881921296299</v>
      </c>
      <c r="B643" s="52">
        <v>5</v>
      </c>
      <c r="C643" s="52" t="s">
        <v>1251</v>
      </c>
      <c r="D643" s="52">
        <v>2.2017213080477067E-4</v>
      </c>
      <c r="E643" s="52">
        <v>0</v>
      </c>
      <c r="F643" s="56" t="s">
        <v>1371</v>
      </c>
    </row>
    <row r="644" spans="1:6" x14ac:dyDescent="0.25">
      <c r="A644" s="55">
        <v>46262.881921296299</v>
      </c>
      <c r="B644" s="52">
        <v>5</v>
      </c>
      <c r="C644" s="52" t="s">
        <v>1252</v>
      </c>
      <c r="D644" s="52">
        <v>2.2070948569920333E-4</v>
      </c>
      <c r="E644" s="52">
        <v>0</v>
      </c>
      <c r="F644" s="56" t="s">
        <v>1371</v>
      </c>
    </row>
    <row r="645" spans="1:6" x14ac:dyDescent="0.25">
      <c r="A645" s="55">
        <v>46262.881921296299</v>
      </c>
      <c r="B645" s="52">
        <v>5</v>
      </c>
      <c r="C645" s="52" t="s">
        <v>1253</v>
      </c>
      <c r="D645" s="52">
        <v>2.2124684059363599E-4</v>
      </c>
      <c r="E645" s="52">
        <v>0</v>
      </c>
      <c r="F645" s="56" t="s">
        <v>1371</v>
      </c>
    </row>
    <row r="646" spans="1:6" x14ac:dyDescent="0.25">
      <c r="A646" s="55">
        <v>46262.881921296299</v>
      </c>
      <c r="B646" s="52">
        <v>5</v>
      </c>
      <c r="C646" s="52" t="s">
        <v>1254</v>
      </c>
      <c r="D646" s="52">
        <v>2.2178419548806865E-4</v>
      </c>
      <c r="E646" s="52">
        <v>0</v>
      </c>
      <c r="F646" s="56" t="s">
        <v>1371</v>
      </c>
    </row>
    <row r="647" spans="1:6" x14ac:dyDescent="0.25">
      <c r="A647" s="55">
        <v>46262.881921296299</v>
      </c>
      <c r="B647" s="52">
        <v>5</v>
      </c>
      <c r="C647" s="52" t="s">
        <v>1255</v>
      </c>
      <c r="D647" s="52">
        <v>2.2232155038250131E-4</v>
      </c>
      <c r="E647" s="52">
        <v>0</v>
      </c>
      <c r="F647" s="56" t="s">
        <v>1371</v>
      </c>
    </row>
    <row r="648" spans="1:6" x14ac:dyDescent="0.25">
      <c r="A648" s="55">
        <v>46262.881921296299</v>
      </c>
      <c r="B648" s="52">
        <v>5</v>
      </c>
      <c r="C648" s="52" t="s">
        <v>1256</v>
      </c>
      <c r="D648" s="52">
        <v>2.2285890527693394E-4</v>
      </c>
      <c r="E648" s="52">
        <v>0</v>
      </c>
      <c r="F648" s="56" t="s">
        <v>1371</v>
      </c>
    </row>
    <row r="649" spans="1:6" x14ac:dyDescent="0.25">
      <c r="A649" s="55">
        <v>46262.881921296299</v>
      </c>
      <c r="B649" s="52">
        <v>5</v>
      </c>
      <c r="C649" s="52" t="s">
        <v>1257</v>
      </c>
      <c r="D649" s="52">
        <v>2.233962601713666E-4</v>
      </c>
      <c r="E649" s="52">
        <v>0</v>
      </c>
      <c r="F649" s="56" t="s">
        <v>1371</v>
      </c>
    </row>
    <row r="650" spans="1:6" x14ac:dyDescent="0.25">
      <c r="A650" s="55">
        <v>46262.881921296299</v>
      </c>
      <c r="B650" s="52">
        <v>5</v>
      </c>
      <c r="C650" s="52" t="s">
        <v>1258</v>
      </c>
      <c r="D650" s="52">
        <v>2.2393361506579926E-4</v>
      </c>
      <c r="E650" s="52">
        <v>0</v>
      </c>
      <c r="F650" s="56" t="s">
        <v>1371</v>
      </c>
    </row>
    <row r="651" spans="1:6" x14ac:dyDescent="0.25">
      <c r="A651" s="55">
        <v>46262.881921296299</v>
      </c>
      <c r="B651" s="52">
        <v>5</v>
      </c>
      <c r="C651" s="52" t="s">
        <v>1259</v>
      </c>
      <c r="D651" s="52">
        <v>2.2447096996023192E-4</v>
      </c>
      <c r="E651" s="52">
        <v>0</v>
      </c>
      <c r="F651" s="56" t="s">
        <v>1371</v>
      </c>
    </row>
    <row r="652" spans="1:6" x14ac:dyDescent="0.25">
      <c r="A652" s="55">
        <v>46262.881921296299</v>
      </c>
      <c r="B652" s="52">
        <v>5</v>
      </c>
      <c r="C652" s="52" t="s">
        <v>1260</v>
      </c>
      <c r="D652" s="52">
        <v>2.2500832485466458E-4</v>
      </c>
      <c r="E652" s="52">
        <v>0</v>
      </c>
      <c r="F652" s="56" t="s">
        <v>1371</v>
      </c>
    </row>
    <row r="653" spans="1:6" x14ac:dyDescent="0.25">
      <c r="A653" s="55">
        <v>46262.881921296299</v>
      </c>
      <c r="B653" s="52">
        <v>5</v>
      </c>
      <c r="C653" s="52" t="s">
        <v>1261</v>
      </c>
      <c r="D653" s="52">
        <v>2.2554567974909724E-4</v>
      </c>
      <c r="E653" s="52">
        <v>0</v>
      </c>
      <c r="F653" s="56" t="s">
        <v>1371</v>
      </c>
    </row>
    <row r="654" spans="1:6" x14ac:dyDescent="0.25">
      <c r="A654" s="55">
        <v>46262.881921296299</v>
      </c>
      <c r="B654" s="52">
        <v>5</v>
      </c>
      <c r="C654" s="52" t="s">
        <v>1262</v>
      </c>
      <c r="D654" s="52">
        <v>2.260830346435299E-4</v>
      </c>
      <c r="E654" s="52">
        <v>0</v>
      </c>
      <c r="F654" s="56" t="s">
        <v>1371</v>
      </c>
    </row>
    <row r="655" spans="1:6" x14ac:dyDescent="0.25">
      <c r="A655" s="55">
        <v>46262.881921296299</v>
      </c>
      <c r="B655" s="52">
        <v>5</v>
      </c>
      <c r="C655" s="52" t="s">
        <v>1263</v>
      </c>
      <c r="D655" s="52">
        <v>2.1869049434184237E-4</v>
      </c>
      <c r="E655" s="52">
        <v>0</v>
      </c>
      <c r="F655" s="56" t="s">
        <v>1371</v>
      </c>
    </row>
    <row r="656" spans="1:6" x14ac:dyDescent="0.25">
      <c r="A656" s="55">
        <v>46262.881921296299</v>
      </c>
      <c r="B656" s="52">
        <v>5</v>
      </c>
      <c r="C656" s="52" t="s">
        <v>1264</v>
      </c>
      <c r="D656" s="52">
        <v>2.1922784923627503E-4</v>
      </c>
      <c r="E656" s="52">
        <v>0</v>
      </c>
      <c r="F656" s="56" t="s">
        <v>1371</v>
      </c>
    </row>
    <row r="657" spans="1:6" x14ac:dyDescent="0.25">
      <c r="A657" s="55">
        <v>46262.881921296299</v>
      </c>
      <c r="B657" s="52">
        <v>5</v>
      </c>
      <c r="C657" s="52" t="s">
        <v>1265</v>
      </c>
      <c r="D657" s="52">
        <v>2.1976520413070769E-4</v>
      </c>
      <c r="E657" s="52">
        <v>0</v>
      </c>
      <c r="F657" s="56" t="s">
        <v>1371</v>
      </c>
    </row>
    <row r="658" spans="1:6" x14ac:dyDescent="0.25">
      <c r="A658" s="55">
        <v>46262.881921296299</v>
      </c>
      <c r="B658" s="52">
        <v>5</v>
      </c>
      <c r="C658" s="52" t="s">
        <v>1266</v>
      </c>
      <c r="D658" s="52">
        <v>2.2030255902514035E-4</v>
      </c>
      <c r="E658" s="52">
        <v>0</v>
      </c>
      <c r="F658" s="56" t="s">
        <v>1371</v>
      </c>
    </row>
    <row r="659" spans="1:6" x14ac:dyDescent="0.25">
      <c r="A659" s="55">
        <v>46262.881921296299</v>
      </c>
      <c r="B659" s="52">
        <v>5</v>
      </c>
      <c r="C659" s="52" t="s">
        <v>1267</v>
      </c>
      <c r="D659" s="52">
        <v>2.2083991391957301E-4</v>
      </c>
      <c r="E659" s="52">
        <v>0</v>
      </c>
      <c r="F659" s="56" t="s">
        <v>1371</v>
      </c>
    </row>
    <row r="660" spans="1:6" x14ac:dyDescent="0.25">
      <c r="A660" s="55">
        <v>46262.881921296299</v>
      </c>
      <c r="B660" s="52">
        <v>5</v>
      </c>
      <c r="C660" s="52" t="s">
        <v>1268</v>
      </c>
      <c r="D660" s="52">
        <v>2.2137726881400565E-4</v>
      </c>
      <c r="E660" s="52">
        <v>0</v>
      </c>
      <c r="F660" s="56" t="s">
        <v>1371</v>
      </c>
    </row>
    <row r="661" spans="1:6" x14ac:dyDescent="0.25">
      <c r="A661" s="55">
        <v>46262.881921296299</v>
      </c>
      <c r="B661" s="52">
        <v>5</v>
      </c>
      <c r="C661" s="52" t="s">
        <v>1269</v>
      </c>
      <c r="D661" s="52">
        <v>2.2191462370843831E-4</v>
      </c>
      <c r="E661" s="52">
        <v>0</v>
      </c>
      <c r="F661" s="56" t="s">
        <v>1371</v>
      </c>
    </row>
    <row r="662" spans="1:6" x14ac:dyDescent="0.25">
      <c r="A662" s="55">
        <v>46262.881921296299</v>
      </c>
      <c r="B662" s="52">
        <v>5</v>
      </c>
      <c r="C662" s="52" t="s">
        <v>1270</v>
      </c>
      <c r="D662" s="52">
        <v>2.2245197860287097E-4</v>
      </c>
      <c r="E662" s="52">
        <v>0</v>
      </c>
      <c r="F662" s="56" t="s">
        <v>1371</v>
      </c>
    </row>
    <row r="663" spans="1:6" x14ac:dyDescent="0.25">
      <c r="A663" s="55">
        <v>46262.881921296299</v>
      </c>
      <c r="B663" s="52">
        <v>5</v>
      </c>
      <c r="C663" s="52" t="s">
        <v>1271</v>
      </c>
      <c r="D663" s="52">
        <v>2.2298933349730363E-4</v>
      </c>
      <c r="E663" s="52">
        <v>0</v>
      </c>
      <c r="F663" s="56" t="s">
        <v>1371</v>
      </c>
    </row>
    <row r="664" spans="1:6" x14ac:dyDescent="0.25">
      <c r="A664" s="55">
        <v>46262.881921296299</v>
      </c>
      <c r="B664" s="52">
        <v>5</v>
      </c>
      <c r="C664" s="52" t="s">
        <v>1272</v>
      </c>
      <c r="D664" s="52">
        <v>2.2352668839173629E-4</v>
      </c>
      <c r="E664" s="52">
        <v>0</v>
      </c>
      <c r="F664" s="56" t="s">
        <v>1371</v>
      </c>
    </row>
    <row r="665" spans="1:6" x14ac:dyDescent="0.25">
      <c r="A665" s="55">
        <v>46262.881921296299</v>
      </c>
      <c r="B665" s="52">
        <v>5</v>
      </c>
      <c r="C665" s="52" t="s">
        <v>1273</v>
      </c>
      <c r="D665" s="52">
        <v>2.2406404328616895E-4</v>
      </c>
      <c r="E665" s="52">
        <v>0</v>
      </c>
      <c r="F665" s="56" t="s">
        <v>1371</v>
      </c>
    </row>
    <row r="666" spans="1:6" x14ac:dyDescent="0.25">
      <c r="A666" s="55">
        <v>46262.881921296299</v>
      </c>
      <c r="B666" s="52">
        <v>5</v>
      </c>
      <c r="C666" s="52" t="s">
        <v>1274</v>
      </c>
      <c r="D666" s="52">
        <v>2.2460139818060161E-4</v>
      </c>
      <c r="E666" s="52">
        <v>0</v>
      </c>
      <c r="F666" s="56" t="s">
        <v>1371</v>
      </c>
    </row>
    <row r="667" spans="1:6" x14ac:dyDescent="0.25">
      <c r="A667" s="55">
        <v>46262.881921296299</v>
      </c>
      <c r="B667" s="52">
        <v>5</v>
      </c>
      <c r="C667" s="52" t="s">
        <v>1275</v>
      </c>
      <c r="D667" s="52">
        <v>2.1720885787891408E-4</v>
      </c>
      <c r="E667" s="52">
        <v>0</v>
      </c>
      <c r="F667" s="56" t="s">
        <v>1371</v>
      </c>
    </row>
    <row r="668" spans="1:6" x14ac:dyDescent="0.25">
      <c r="A668" s="55">
        <v>46262.881921296299</v>
      </c>
      <c r="B668" s="52">
        <v>5</v>
      </c>
      <c r="C668" s="52" t="s">
        <v>1276</v>
      </c>
      <c r="D668" s="52">
        <v>2.1774621277334674E-4</v>
      </c>
      <c r="E668" s="52">
        <v>0</v>
      </c>
      <c r="F668" s="56" t="s">
        <v>1371</v>
      </c>
    </row>
    <row r="669" spans="1:6" x14ac:dyDescent="0.25">
      <c r="A669" s="55">
        <v>46262.881921296299</v>
      </c>
      <c r="B669" s="52">
        <v>5</v>
      </c>
      <c r="C669" s="52" t="s">
        <v>1277</v>
      </c>
      <c r="D669" s="52">
        <v>2.182835676677794E-4</v>
      </c>
      <c r="E669" s="52">
        <v>0</v>
      </c>
      <c r="F669" s="56" t="s">
        <v>1371</v>
      </c>
    </row>
    <row r="670" spans="1:6" x14ac:dyDescent="0.25">
      <c r="A670" s="55">
        <v>46262.881921296299</v>
      </c>
      <c r="B670" s="52">
        <v>5</v>
      </c>
      <c r="C670" s="52" t="s">
        <v>1278</v>
      </c>
      <c r="D670" s="52">
        <v>2.1882092256221206E-4</v>
      </c>
      <c r="E670" s="52">
        <v>0</v>
      </c>
      <c r="F670" s="56" t="s">
        <v>1371</v>
      </c>
    </row>
    <row r="671" spans="1:6" x14ac:dyDescent="0.25">
      <c r="A671" s="55">
        <v>46262.881921296299</v>
      </c>
      <c r="B671" s="52">
        <v>5</v>
      </c>
      <c r="C671" s="52" t="s">
        <v>1279</v>
      </c>
      <c r="D671" s="52">
        <v>2.1935827745664469E-4</v>
      </c>
      <c r="E671" s="52">
        <v>0</v>
      </c>
      <c r="F671" s="56" t="s">
        <v>1371</v>
      </c>
    </row>
    <row r="672" spans="1:6" x14ac:dyDescent="0.25">
      <c r="A672" s="55">
        <v>46262.881921296299</v>
      </c>
      <c r="B672" s="52">
        <v>5</v>
      </c>
      <c r="C672" s="52" t="s">
        <v>1280</v>
      </c>
      <c r="D672" s="52">
        <v>2.1572722141598578E-4</v>
      </c>
      <c r="E672" s="52">
        <v>0</v>
      </c>
      <c r="F672" s="56" t="s">
        <v>1371</v>
      </c>
    </row>
    <row r="673" spans="1:6" x14ac:dyDescent="0.25">
      <c r="A673" s="55">
        <v>46262.881921296299</v>
      </c>
      <c r="B673" s="52">
        <v>5</v>
      </c>
      <c r="C673" s="52" t="s">
        <v>1281</v>
      </c>
      <c r="D673" s="52">
        <v>2.1626457631041844E-4</v>
      </c>
      <c r="E673" s="52">
        <v>0</v>
      </c>
      <c r="F673" s="56" t="s">
        <v>1371</v>
      </c>
    </row>
    <row r="674" spans="1:6" x14ac:dyDescent="0.25">
      <c r="A674" s="55">
        <v>46262.881921296299</v>
      </c>
      <c r="B674" s="52">
        <v>5</v>
      </c>
      <c r="C674" s="52" t="s">
        <v>1282</v>
      </c>
      <c r="D674" s="52">
        <v>2.168019312048511E-4</v>
      </c>
      <c r="E674" s="52">
        <v>0</v>
      </c>
      <c r="F674" s="56" t="s">
        <v>1371</v>
      </c>
    </row>
    <row r="675" spans="1:6" x14ac:dyDescent="0.25">
      <c r="A675" s="55">
        <v>46262.881921296299</v>
      </c>
      <c r="B675" s="52">
        <v>5</v>
      </c>
      <c r="C675" s="52" t="s">
        <v>1283</v>
      </c>
      <c r="D675" s="52">
        <v>2.1733928609928376E-4</v>
      </c>
      <c r="E675" s="52">
        <v>0</v>
      </c>
      <c r="F675" s="56" t="s">
        <v>1371</v>
      </c>
    </row>
    <row r="676" spans="1:6" x14ac:dyDescent="0.25">
      <c r="A676" s="55">
        <v>46262.881921296299</v>
      </c>
      <c r="B676" s="52">
        <v>5</v>
      </c>
      <c r="C676" s="52" t="s">
        <v>1284</v>
      </c>
      <c r="D676" s="52">
        <v>2.178766409937164E-4</v>
      </c>
      <c r="E676" s="52">
        <v>0</v>
      </c>
      <c r="F676" s="56" t="s">
        <v>1371</v>
      </c>
    </row>
    <row r="677" spans="1:6" x14ac:dyDescent="0.25">
      <c r="A677" s="55">
        <v>46262.881921296299</v>
      </c>
      <c r="B677" s="52">
        <v>5</v>
      </c>
      <c r="C677" s="52" t="s">
        <v>1285</v>
      </c>
      <c r="D677" s="52">
        <v>2.1424558495305749E-4</v>
      </c>
      <c r="E677" s="52">
        <v>0</v>
      </c>
      <c r="F677" s="56" t="s">
        <v>1371</v>
      </c>
    </row>
    <row r="678" spans="1:6" x14ac:dyDescent="0.25">
      <c r="A678" s="55">
        <v>46262.881921296299</v>
      </c>
      <c r="B678" s="52">
        <v>5</v>
      </c>
      <c r="C678" s="52" t="s">
        <v>1286</v>
      </c>
      <c r="D678" s="52">
        <v>2.1478293984749015E-4</v>
      </c>
      <c r="E678" s="52">
        <v>0</v>
      </c>
      <c r="F678" s="56" t="s">
        <v>1371</v>
      </c>
    </row>
    <row r="679" spans="1:6" x14ac:dyDescent="0.25">
      <c r="A679" s="55">
        <v>46262.881921296299</v>
      </c>
      <c r="B679" s="52">
        <v>5</v>
      </c>
      <c r="C679" s="52" t="s">
        <v>1287</v>
      </c>
      <c r="D679" s="52">
        <v>2.1532029474192281E-4</v>
      </c>
      <c r="E679" s="52">
        <v>0</v>
      </c>
      <c r="F679" s="56" t="s">
        <v>1371</v>
      </c>
    </row>
    <row r="680" spans="1:6" x14ac:dyDescent="0.25">
      <c r="A680" s="55">
        <v>46262.881921296299</v>
      </c>
      <c r="B680" s="52">
        <v>5</v>
      </c>
      <c r="C680" s="52" t="s">
        <v>1288</v>
      </c>
      <c r="D680" s="52">
        <v>2.1585764963635547E-4</v>
      </c>
      <c r="E680" s="52">
        <v>0</v>
      </c>
      <c r="F680" s="56" t="s">
        <v>1371</v>
      </c>
    </row>
    <row r="681" spans="1:6" x14ac:dyDescent="0.25">
      <c r="A681" s="55">
        <v>46262.881921296299</v>
      </c>
      <c r="B681" s="52">
        <v>5</v>
      </c>
      <c r="C681" s="52" t="s">
        <v>1289</v>
      </c>
      <c r="D681" s="52">
        <v>2.163950045307881E-4</v>
      </c>
      <c r="E681" s="52">
        <v>0</v>
      </c>
      <c r="F681" s="56" t="s">
        <v>1371</v>
      </c>
    </row>
    <row r="682" spans="1:6" x14ac:dyDescent="0.25">
      <c r="A682" s="55">
        <v>46262.881921296299</v>
      </c>
      <c r="B682" s="52">
        <v>5</v>
      </c>
      <c r="C682" s="52" t="s">
        <v>1290</v>
      </c>
      <c r="D682" s="52">
        <v>2.1276394849012919E-4</v>
      </c>
      <c r="E682" s="52">
        <v>0</v>
      </c>
      <c r="F682" s="56" t="s">
        <v>1371</v>
      </c>
    </row>
    <row r="683" spans="1:6" x14ac:dyDescent="0.25">
      <c r="A683" s="55">
        <v>46262.881921296299</v>
      </c>
      <c r="B683" s="52">
        <v>5</v>
      </c>
      <c r="C683" s="52" t="s">
        <v>1291</v>
      </c>
      <c r="D683" s="52">
        <v>2.1330130338456185E-4</v>
      </c>
      <c r="E683" s="52">
        <v>0</v>
      </c>
      <c r="F683" s="56" t="s">
        <v>1371</v>
      </c>
    </row>
    <row r="684" spans="1:6" x14ac:dyDescent="0.25">
      <c r="A684" s="55">
        <v>46262.881921296299</v>
      </c>
      <c r="B684" s="52">
        <v>5</v>
      </c>
      <c r="C684" s="52" t="s">
        <v>1292</v>
      </c>
      <c r="D684" s="52">
        <v>2.1383865827899451E-4</v>
      </c>
      <c r="E684" s="52">
        <v>0</v>
      </c>
      <c r="F684" s="56" t="s">
        <v>1371</v>
      </c>
    </row>
    <row r="685" spans="1:6" x14ac:dyDescent="0.25">
      <c r="A685" s="55">
        <v>46262.881921296299</v>
      </c>
      <c r="B685" s="52">
        <v>5</v>
      </c>
      <c r="C685" s="52" t="s">
        <v>1293</v>
      </c>
      <c r="D685" s="52">
        <v>2.1437601317342715E-4</v>
      </c>
      <c r="E685" s="52">
        <v>0</v>
      </c>
      <c r="F685" s="56" t="s">
        <v>1371</v>
      </c>
    </row>
    <row r="686" spans="1:6" x14ac:dyDescent="0.25">
      <c r="A686" s="55">
        <v>46262.881921296299</v>
      </c>
      <c r="B686" s="52">
        <v>5</v>
      </c>
      <c r="C686" s="52" t="s">
        <v>1294</v>
      </c>
      <c r="D686" s="52">
        <v>2.1491336806785981E-4</v>
      </c>
      <c r="E686" s="52">
        <v>0</v>
      </c>
      <c r="F686" s="56" t="s">
        <v>1371</v>
      </c>
    </row>
    <row r="687" spans="1:6" x14ac:dyDescent="0.25">
      <c r="A687" s="55">
        <v>46262.881921296299</v>
      </c>
      <c r="B687" s="52">
        <v>5</v>
      </c>
      <c r="C687" s="52" t="s">
        <v>1295</v>
      </c>
      <c r="D687" s="52">
        <v>2.112823120272009E-4</v>
      </c>
      <c r="E687" s="52">
        <v>0</v>
      </c>
      <c r="F687" s="56" t="s">
        <v>1371</v>
      </c>
    </row>
    <row r="688" spans="1:6" x14ac:dyDescent="0.25">
      <c r="A688" s="55">
        <v>46262.881921296299</v>
      </c>
      <c r="B688" s="52">
        <v>5</v>
      </c>
      <c r="C688" s="52" t="s">
        <v>1296</v>
      </c>
      <c r="D688" s="52">
        <v>2.1181966692163356E-4</v>
      </c>
      <c r="E688" s="52">
        <v>0</v>
      </c>
      <c r="F688" s="56" t="s">
        <v>1371</v>
      </c>
    </row>
    <row r="689" spans="1:6" x14ac:dyDescent="0.25">
      <c r="A689" s="55">
        <v>46262.881921296299</v>
      </c>
      <c r="B689" s="52">
        <v>5</v>
      </c>
      <c r="C689" s="52" t="s">
        <v>1297</v>
      </c>
      <c r="D689" s="52">
        <v>2.1235702181606622E-4</v>
      </c>
      <c r="E689" s="52">
        <v>0</v>
      </c>
      <c r="F689" s="56" t="s">
        <v>1371</v>
      </c>
    </row>
    <row r="690" spans="1:6" x14ac:dyDescent="0.25">
      <c r="A690" s="55">
        <v>46262.881921296299</v>
      </c>
      <c r="B690" s="52">
        <v>5</v>
      </c>
      <c r="C690" s="52" t="s">
        <v>1298</v>
      </c>
      <c r="D690" s="52">
        <v>2.1289437671049885E-4</v>
      </c>
      <c r="E690" s="52">
        <v>0</v>
      </c>
      <c r="F690" s="56" t="s">
        <v>1371</v>
      </c>
    </row>
    <row r="691" spans="1:6" x14ac:dyDescent="0.25">
      <c r="A691" s="55">
        <v>46262.881921296299</v>
      </c>
      <c r="B691" s="52">
        <v>5</v>
      </c>
      <c r="C691" s="52" t="s">
        <v>1299</v>
      </c>
      <c r="D691" s="52">
        <v>2.1343173160493151E-4</v>
      </c>
      <c r="E691" s="52">
        <v>0</v>
      </c>
      <c r="F691" s="56" t="s">
        <v>1371</v>
      </c>
    </row>
    <row r="692" spans="1:6" x14ac:dyDescent="0.25">
      <c r="A692" s="55">
        <v>46262.881921296299</v>
      </c>
      <c r="B692" s="52">
        <v>5</v>
      </c>
      <c r="C692" s="52" t="s">
        <v>1300</v>
      </c>
      <c r="D692" s="52">
        <v>2.098006755642726E-4</v>
      </c>
      <c r="E692" s="52">
        <v>0</v>
      </c>
      <c r="F692" s="56" t="s">
        <v>1371</v>
      </c>
    </row>
    <row r="693" spans="1:6" x14ac:dyDescent="0.25">
      <c r="A693" s="55">
        <v>46262.881921296299</v>
      </c>
      <c r="B693" s="52">
        <v>5</v>
      </c>
      <c r="C693" s="52" t="s">
        <v>1301</v>
      </c>
      <c r="D693" s="52">
        <v>2.1033803045870526E-4</v>
      </c>
      <c r="E693" s="52">
        <v>0</v>
      </c>
      <c r="F693" s="56" t="s">
        <v>1371</v>
      </c>
    </row>
    <row r="694" spans="1:6" x14ac:dyDescent="0.25">
      <c r="A694" s="55">
        <v>46262.881921296299</v>
      </c>
      <c r="B694" s="52">
        <v>5</v>
      </c>
      <c r="C694" s="52" t="s">
        <v>1302</v>
      </c>
      <c r="D694" s="52">
        <v>2.1087538535313792E-4</v>
      </c>
      <c r="E694" s="52">
        <v>0</v>
      </c>
      <c r="F694" s="56" t="s">
        <v>1371</v>
      </c>
    </row>
    <row r="695" spans="1:6" x14ac:dyDescent="0.25">
      <c r="A695" s="55">
        <v>46262.881921296299</v>
      </c>
      <c r="B695" s="52">
        <v>5</v>
      </c>
      <c r="C695" s="52" t="s">
        <v>1303</v>
      </c>
      <c r="D695" s="52">
        <v>2.1141274024757056E-4</v>
      </c>
      <c r="E695" s="52">
        <v>0</v>
      </c>
      <c r="F695" s="56" t="s">
        <v>1371</v>
      </c>
    </row>
    <row r="696" spans="1:6" x14ac:dyDescent="0.25">
      <c r="A696" s="55">
        <v>46262.881921296299</v>
      </c>
      <c r="B696" s="52">
        <v>5</v>
      </c>
      <c r="C696" s="52" t="s">
        <v>1304</v>
      </c>
      <c r="D696" s="52">
        <v>2.1195009514200322E-4</v>
      </c>
      <c r="E696" s="52">
        <v>0</v>
      </c>
      <c r="F696" s="56" t="s">
        <v>1371</v>
      </c>
    </row>
    <row r="697" spans="1:6" x14ac:dyDescent="0.25">
      <c r="A697" s="55">
        <v>46262.881921296299</v>
      </c>
      <c r="B697" s="52">
        <v>5</v>
      </c>
      <c r="C697" s="52" t="s">
        <v>1305</v>
      </c>
      <c r="D697" s="52">
        <v>2.0831903910134431E-4</v>
      </c>
      <c r="E697" s="52">
        <v>0</v>
      </c>
      <c r="F697" s="56" t="s">
        <v>1371</v>
      </c>
    </row>
    <row r="698" spans="1:6" x14ac:dyDescent="0.25">
      <c r="A698" s="55">
        <v>46262.881921296299</v>
      </c>
      <c r="B698" s="52">
        <v>5</v>
      </c>
      <c r="C698" s="52" t="s">
        <v>1306</v>
      </c>
      <c r="D698" s="52">
        <v>2.0885639399577697E-4</v>
      </c>
      <c r="E698" s="52">
        <v>0</v>
      </c>
      <c r="F698" s="56" t="s">
        <v>1371</v>
      </c>
    </row>
    <row r="699" spans="1:6" x14ac:dyDescent="0.25">
      <c r="A699" s="55">
        <v>46262.881921296299</v>
      </c>
      <c r="B699" s="52">
        <v>5</v>
      </c>
      <c r="C699" s="52" t="s">
        <v>1307</v>
      </c>
      <c r="D699" s="52">
        <v>2.093937488902096E-4</v>
      </c>
      <c r="E699" s="52">
        <v>0</v>
      </c>
      <c r="F699" s="56" t="s">
        <v>1371</v>
      </c>
    </row>
    <row r="700" spans="1:6" x14ac:dyDescent="0.25">
      <c r="A700" s="55">
        <v>46262.881921296299</v>
      </c>
      <c r="B700" s="52">
        <v>5</v>
      </c>
      <c r="C700" s="52" t="s">
        <v>1308</v>
      </c>
      <c r="D700" s="52">
        <v>2.0993110378464226E-4</v>
      </c>
      <c r="E700" s="52">
        <v>0</v>
      </c>
      <c r="F700" s="56" t="s">
        <v>1371</v>
      </c>
    </row>
    <row r="701" spans="1:6" x14ac:dyDescent="0.25">
      <c r="A701" s="55">
        <v>46262.881921296299</v>
      </c>
      <c r="B701" s="52">
        <v>5</v>
      </c>
      <c r="C701" s="52" t="s">
        <v>1309</v>
      </c>
      <c r="D701" s="52">
        <v>2.1046845867907492E-4</v>
      </c>
      <c r="E701" s="52">
        <v>0</v>
      </c>
      <c r="F701" s="56" t="s">
        <v>1371</v>
      </c>
    </row>
    <row r="702" spans="1:6" x14ac:dyDescent="0.25">
      <c r="A702" s="55">
        <v>46262.881921296299</v>
      </c>
      <c r="B702" s="52">
        <v>5</v>
      </c>
      <c r="C702" s="52" t="s">
        <v>1310</v>
      </c>
      <c r="D702" s="52">
        <v>2.0683740263841601E-4</v>
      </c>
      <c r="E702" s="52">
        <v>0</v>
      </c>
      <c r="F702" s="56" t="s">
        <v>1371</v>
      </c>
    </row>
    <row r="703" spans="1:6" x14ac:dyDescent="0.25">
      <c r="A703" s="55">
        <v>46262.881921296299</v>
      </c>
      <c r="B703" s="52">
        <v>5</v>
      </c>
      <c r="C703" s="52" t="s">
        <v>1311</v>
      </c>
      <c r="D703" s="52">
        <v>2.0737475753284868E-4</v>
      </c>
      <c r="E703" s="52">
        <v>0</v>
      </c>
      <c r="F703" s="56" t="s">
        <v>1371</v>
      </c>
    </row>
    <row r="704" spans="1:6" x14ac:dyDescent="0.25">
      <c r="A704" s="55">
        <v>46262.881921296299</v>
      </c>
      <c r="B704" s="52">
        <v>5</v>
      </c>
      <c r="C704" s="52" t="s">
        <v>1312</v>
      </c>
      <c r="D704" s="52">
        <v>2.0791211242728131E-4</v>
      </c>
      <c r="E704" s="52">
        <v>0</v>
      </c>
      <c r="F704" s="56" t="s">
        <v>1371</v>
      </c>
    </row>
    <row r="705" spans="1:6" x14ac:dyDescent="0.25">
      <c r="A705" s="55">
        <v>46262.881921296299</v>
      </c>
      <c r="B705" s="52">
        <v>5</v>
      </c>
      <c r="C705" s="52" t="s">
        <v>1313</v>
      </c>
      <c r="D705" s="52">
        <v>2.0844946732171397E-4</v>
      </c>
      <c r="E705" s="52">
        <v>0</v>
      </c>
      <c r="F705" s="56" t="s">
        <v>1371</v>
      </c>
    </row>
    <row r="706" spans="1:6" x14ac:dyDescent="0.25">
      <c r="A706" s="55">
        <v>46262.881921296299</v>
      </c>
      <c r="B706" s="52">
        <v>5</v>
      </c>
      <c r="C706" s="52" t="s">
        <v>1314</v>
      </c>
      <c r="D706" s="52">
        <v>2.0898682221614663E-4</v>
      </c>
      <c r="E706" s="52">
        <v>0</v>
      </c>
      <c r="F706" s="56" t="s">
        <v>1371</v>
      </c>
    </row>
    <row r="707" spans="1:6" x14ac:dyDescent="0.25">
      <c r="A707" s="55">
        <v>46262.881921296299</v>
      </c>
      <c r="B707" s="52">
        <v>5</v>
      </c>
      <c r="C707" s="52" t="s">
        <v>1315</v>
      </c>
      <c r="D707" s="52">
        <v>2.0535576617548772E-4</v>
      </c>
      <c r="E707" s="52">
        <v>0</v>
      </c>
      <c r="F707" s="56" t="s">
        <v>1371</v>
      </c>
    </row>
    <row r="708" spans="1:6" x14ac:dyDescent="0.25">
      <c r="A708" s="55">
        <v>46262.881921296299</v>
      </c>
      <c r="B708" s="52">
        <v>5</v>
      </c>
      <c r="C708" s="52" t="s">
        <v>1316</v>
      </c>
      <c r="D708" s="52">
        <v>2.0589312106992038E-4</v>
      </c>
      <c r="E708" s="52">
        <v>0</v>
      </c>
      <c r="F708" s="56" t="s">
        <v>1371</v>
      </c>
    </row>
    <row r="709" spans="1:6" x14ac:dyDescent="0.25">
      <c r="A709" s="55">
        <v>46262.881921296299</v>
      </c>
      <c r="B709" s="52">
        <v>5</v>
      </c>
      <c r="C709" s="52" t="s">
        <v>1317</v>
      </c>
      <c r="D709" s="52">
        <v>2.0643047596435301E-4</v>
      </c>
      <c r="E709" s="52">
        <v>0</v>
      </c>
      <c r="F709" s="56" t="s">
        <v>1371</v>
      </c>
    </row>
    <row r="710" spans="1:6" x14ac:dyDescent="0.25">
      <c r="A710" s="55">
        <v>46262.881921296299</v>
      </c>
      <c r="B710" s="52">
        <v>5</v>
      </c>
      <c r="C710" s="52" t="s">
        <v>1318</v>
      </c>
      <c r="D710" s="52">
        <v>2.0696783085878567E-4</v>
      </c>
      <c r="E710" s="52">
        <v>0</v>
      </c>
      <c r="F710" s="56" t="s">
        <v>1371</v>
      </c>
    </row>
    <row r="711" spans="1:6" x14ac:dyDescent="0.25">
      <c r="A711" s="55">
        <v>46262.881921296299</v>
      </c>
      <c r="B711" s="52">
        <v>5</v>
      </c>
      <c r="C711" s="52" t="s">
        <v>1319</v>
      </c>
      <c r="D711" s="52">
        <v>2.0750518575321833E-4</v>
      </c>
      <c r="E711" s="52">
        <v>0</v>
      </c>
      <c r="F711" s="56" t="s">
        <v>1371</v>
      </c>
    </row>
    <row r="712" spans="1:6" x14ac:dyDescent="0.25">
      <c r="A712" s="55">
        <v>46262.881921296299</v>
      </c>
      <c r="B712" s="52">
        <v>5</v>
      </c>
      <c r="C712" s="52" t="s">
        <v>1320</v>
      </c>
      <c r="D712" s="52">
        <v>2.0387412971255943E-4</v>
      </c>
      <c r="E712" s="52">
        <v>0</v>
      </c>
      <c r="F712" s="56" t="s">
        <v>1371</v>
      </c>
    </row>
    <row r="713" spans="1:6" x14ac:dyDescent="0.25">
      <c r="A713" s="55">
        <v>46262.881921296299</v>
      </c>
      <c r="B713" s="52">
        <v>5</v>
      </c>
      <c r="C713" s="52" t="s">
        <v>1321</v>
      </c>
      <c r="D713" s="52">
        <v>2.0441148460699206E-4</v>
      </c>
      <c r="E713" s="52">
        <v>0</v>
      </c>
      <c r="F713" s="56" t="s">
        <v>1371</v>
      </c>
    </row>
    <row r="714" spans="1:6" x14ac:dyDescent="0.25">
      <c r="A714" s="55">
        <v>46262.881921296299</v>
      </c>
      <c r="B714" s="52">
        <v>5</v>
      </c>
      <c r="C714" s="52" t="s">
        <v>1322</v>
      </c>
      <c r="D714" s="52">
        <v>2.0494883950142472E-4</v>
      </c>
      <c r="E714" s="52">
        <v>0</v>
      </c>
      <c r="F714" s="56" t="s">
        <v>1371</v>
      </c>
    </row>
    <row r="715" spans="1:6" x14ac:dyDescent="0.25">
      <c r="A715" s="55">
        <v>46262.881921296299</v>
      </c>
      <c r="B715" s="52">
        <v>5</v>
      </c>
      <c r="C715" s="52" t="s">
        <v>1323</v>
      </c>
      <c r="D715" s="52">
        <v>2.0548619439585738E-4</v>
      </c>
      <c r="E715" s="52">
        <v>0</v>
      </c>
      <c r="F715" s="56" t="s">
        <v>1371</v>
      </c>
    </row>
    <row r="716" spans="1:6" x14ac:dyDescent="0.25">
      <c r="A716" s="55">
        <v>46262.881921296299</v>
      </c>
      <c r="B716" s="52">
        <v>5</v>
      </c>
      <c r="C716" s="52" t="s">
        <v>1324</v>
      </c>
      <c r="D716" s="52">
        <v>2.0602354929029004E-4</v>
      </c>
      <c r="E716" s="52">
        <v>0</v>
      </c>
      <c r="F716" s="56" t="s">
        <v>1371</v>
      </c>
    </row>
    <row r="717" spans="1:6" x14ac:dyDescent="0.25">
      <c r="A717" s="55">
        <v>46262.881921296299</v>
      </c>
      <c r="B717" s="52">
        <v>5</v>
      </c>
      <c r="C717" s="52" t="s">
        <v>1325</v>
      </c>
      <c r="D717" s="52">
        <v>2.0239249324963113E-4</v>
      </c>
      <c r="E717" s="52">
        <v>0</v>
      </c>
      <c r="F717" s="56" t="s">
        <v>1371</v>
      </c>
    </row>
    <row r="718" spans="1:6" x14ac:dyDescent="0.25">
      <c r="A718" s="55">
        <v>46262.881921296299</v>
      </c>
      <c r="B718" s="52">
        <v>5</v>
      </c>
      <c r="C718" s="52" t="s">
        <v>1326</v>
      </c>
      <c r="D718" s="52">
        <v>2.0292984814406376E-4</v>
      </c>
      <c r="E718" s="52">
        <v>0</v>
      </c>
      <c r="F718" s="56" t="s">
        <v>1371</v>
      </c>
    </row>
    <row r="719" spans="1:6" x14ac:dyDescent="0.25">
      <c r="A719" s="55">
        <v>46262.881921296299</v>
      </c>
      <c r="B719" s="52">
        <v>5</v>
      </c>
      <c r="C719" s="52" t="s">
        <v>1327</v>
      </c>
      <c r="D719" s="52">
        <v>2.0346720303849642E-4</v>
      </c>
      <c r="E719" s="52">
        <v>0</v>
      </c>
      <c r="F719" s="56" t="s">
        <v>1371</v>
      </c>
    </row>
    <row r="720" spans="1:6" x14ac:dyDescent="0.25">
      <c r="A720" s="55">
        <v>46262.881921296299</v>
      </c>
      <c r="B720" s="52">
        <v>5</v>
      </c>
      <c r="C720" s="52" t="s">
        <v>1328</v>
      </c>
      <c r="D720" s="52">
        <v>2.0400455793292909E-4</v>
      </c>
      <c r="E720" s="52">
        <v>0</v>
      </c>
      <c r="F720" s="56" t="s">
        <v>1371</v>
      </c>
    </row>
    <row r="721" spans="1:6" x14ac:dyDescent="0.25">
      <c r="A721" s="55">
        <v>46262.881921296299</v>
      </c>
      <c r="B721" s="52">
        <v>5</v>
      </c>
      <c r="C721" s="52" t="s">
        <v>1329</v>
      </c>
      <c r="D721" s="52">
        <v>2.0454191282736175E-4</v>
      </c>
      <c r="E721" s="52">
        <v>0</v>
      </c>
      <c r="F721" s="56" t="s">
        <v>1371</v>
      </c>
    </row>
    <row r="722" spans="1:6" x14ac:dyDescent="0.25">
      <c r="A722" s="55">
        <v>46262.881921296299</v>
      </c>
      <c r="B722" s="52">
        <v>5</v>
      </c>
      <c r="C722" s="52" t="s">
        <v>1330</v>
      </c>
      <c r="D722" s="52">
        <v>2.0996188203260238E-4</v>
      </c>
      <c r="E722" s="52">
        <v>41.992376406520478</v>
      </c>
      <c r="F722" s="56" t="s">
        <v>237</v>
      </c>
    </row>
    <row r="723" spans="1:6" x14ac:dyDescent="0.25">
      <c r="A723" s="55">
        <v>46262.881921296299</v>
      </c>
      <c r="B723" s="52">
        <v>5</v>
      </c>
      <c r="C723" s="52" t="s">
        <v>1333</v>
      </c>
      <c r="D723" s="52">
        <v>2.1285107313531257E-4</v>
      </c>
      <c r="E723" s="52">
        <v>42.570214627062512</v>
      </c>
      <c r="F723" s="56" t="s">
        <v>237</v>
      </c>
    </row>
    <row r="724" spans="1:6" x14ac:dyDescent="0.25">
      <c r="A724" s="55">
        <v>46262.881921296299</v>
      </c>
      <c r="B724" s="52">
        <v>5</v>
      </c>
      <c r="C724" s="52" t="s">
        <v>1334</v>
      </c>
      <c r="D724" s="52">
        <v>2.0707269092989222E-4</v>
      </c>
      <c r="E724" s="52">
        <v>41.414538185978444</v>
      </c>
      <c r="F724" s="56" t="s">
        <v>237</v>
      </c>
    </row>
    <row r="725" spans="1:6" x14ac:dyDescent="0.25">
      <c r="A725" s="55">
        <v>46262.881921296299</v>
      </c>
      <c r="B725" s="52">
        <v>5</v>
      </c>
      <c r="C725" s="52" t="s">
        <v>1335</v>
      </c>
      <c r="D725" s="52">
        <v>2.1574026423802276E-4</v>
      </c>
      <c r="E725" s="52">
        <v>43.148052847604554</v>
      </c>
      <c r="F725" s="56" t="s">
        <v>237</v>
      </c>
    </row>
    <row r="726" spans="1:6" x14ac:dyDescent="0.25">
      <c r="A726" s="55">
        <v>46262.881921296299</v>
      </c>
      <c r="B726" s="52">
        <v>5</v>
      </c>
      <c r="C726" s="52" t="s">
        <v>1336</v>
      </c>
      <c r="D726" s="52">
        <v>2.0418349982718204E-4</v>
      </c>
      <c r="E726" s="52">
        <v>40.836699965436409</v>
      </c>
      <c r="F726" s="56" t="s">
        <v>237</v>
      </c>
    </row>
    <row r="727" spans="1:6" x14ac:dyDescent="0.25">
      <c r="A727" s="55">
        <v>46262.881921296299</v>
      </c>
      <c r="B727" s="52">
        <v>5</v>
      </c>
      <c r="C727" s="52" t="s">
        <v>1337</v>
      </c>
      <c r="D727" s="52">
        <v>2.1178888867367344E-4</v>
      </c>
      <c r="E727" s="52">
        <v>42.35777773473469</v>
      </c>
      <c r="F727" s="56" t="s">
        <v>237</v>
      </c>
    </row>
    <row r="728" spans="1:6" x14ac:dyDescent="0.25">
      <c r="A728" s="55">
        <v>46262.881921296299</v>
      </c>
      <c r="B728" s="52">
        <v>5</v>
      </c>
      <c r="C728" s="52" t="s">
        <v>1339</v>
      </c>
      <c r="D728" s="52">
        <v>2.0889969757096325E-4</v>
      </c>
      <c r="E728" s="52">
        <v>41.779939514192648</v>
      </c>
      <c r="F728" s="56" t="s">
        <v>237</v>
      </c>
    </row>
    <row r="729" spans="1:6" x14ac:dyDescent="0.25">
      <c r="A729" s="55">
        <v>46262.881921296299</v>
      </c>
      <c r="B729" s="52">
        <v>5</v>
      </c>
      <c r="C729" s="52" t="s">
        <v>1340</v>
      </c>
      <c r="D729" s="52">
        <v>2.146780797763836E-4</v>
      </c>
      <c r="E729" s="52">
        <v>42.935615955276717</v>
      </c>
      <c r="F729" s="56" t="s">
        <v>237</v>
      </c>
    </row>
    <row r="730" spans="1:6" x14ac:dyDescent="0.25">
      <c r="A730" s="55">
        <v>46262.881921296299</v>
      </c>
      <c r="B730" s="52">
        <v>5</v>
      </c>
      <c r="C730" s="52" t="s">
        <v>1341</v>
      </c>
      <c r="D730" s="52">
        <v>2.0601050646825307E-4</v>
      </c>
      <c r="E730" s="52">
        <v>41.202101293650614</v>
      </c>
      <c r="F730" s="56" t="s">
        <v>237</v>
      </c>
    </row>
    <row r="731" spans="1:6" x14ac:dyDescent="0.25">
      <c r="A731" s="55">
        <v>46262.881921296299</v>
      </c>
      <c r="B731" s="52">
        <v>5</v>
      </c>
      <c r="C731" s="52" t="s">
        <v>1342</v>
      </c>
      <c r="D731" s="52">
        <v>2.1756727087909379E-4</v>
      </c>
      <c r="E731" s="52">
        <v>43.513454175818758</v>
      </c>
      <c r="F731" s="56" t="s">
        <v>237</v>
      </c>
    </row>
    <row r="732" spans="1:6" x14ac:dyDescent="0.25">
      <c r="A732" s="55">
        <v>46262.881921296299</v>
      </c>
      <c r="B732" s="52">
        <v>5</v>
      </c>
      <c r="C732" s="52" t="s">
        <v>1343</v>
      </c>
      <c r="D732" s="52">
        <v>2.0342807457238553E-4</v>
      </c>
      <c r="E732" s="52">
        <v>40.685614914477107</v>
      </c>
      <c r="F732" s="56" t="s">
        <v>237</v>
      </c>
    </row>
    <row r="733" spans="1:6" x14ac:dyDescent="0.25">
      <c r="A733" s="55">
        <v>46262.881921296299</v>
      </c>
      <c r="B733" s="52">
        <v>5</v>
      </c>
      <c r="C733" s="52" t="s">
        <v>1345</v>
      </c>
      <c r="D733" s="52">
        <v>2.0439531338236431E-4</v>
      </c>
      <c r="E733" s="52">
        <v>40.879062676472863</v>
      </c>
      <c r="F733" s="56" t="s">
        <v>237</v>
      </c>
    </row>
    <row r="734" spans="1:6" x14ac:dyDescent="0.25">
      <c r="A734" s="55">
        <v>46262.881921296299</v>
      </c>
      <c r="B734" s="52">
        <v>5</v>
      </c>
      <c r="C734" s="52" t="s">
        <v>1346</v>
      </c>
      <c r="D734" s="52">
        <v>2.1832269613389029E-4</v>
      </c>
      <c r="E734" s="52">
        <v>43.664539226778061</v>
      </c>
      <c r="F734" s="56" t="s">
        <v>237</v>
      </c>
    </row>
    <row r="735" spans="1:6" x14ac:dyDescent="0.25">
      <c r="A735" s="55">
        <v>46262.881921296299</v>
      </c>
      <c r="B735" s="52">
        <v>5</v>
      </c>
      <c r="C735" s="52" t="s">
        <v>1348</v>
      </c>
      <c r="D735" s="52">
        <v>2.1735545732391151E-4</v>
      </c>
      <c r="E735" s="52">
        <v>43.471091464782305</v>
      </c>
      <c r="F735" s="56" t="s">
        <v>237</v>
      </c>
    </row>
    <row r="736" spans="1:6" x14ac:dyDescent="0.25">
      <c r="A736" s="55">
        <v>46262.881921296299</v>
      </c>
      <c r="B736" s="52">
        <v>5</v>
      </c>
      <c r="C736" s="52" t="s">
        <v>1349</v>
      </c>
      <c r="D736" s="52">
        <v>2.2314844655266423E-4</v>
      </c>
      <c r="E736" s="52">
        <v>44.629689310532846</v>
      </c>
      <c r="F736" s="56" t="s">
        <v>237</v>
      </c>
    </row>
    <row r="737" spans="1:6" x14ac:dyDescent="0.25">
      <c r="A737" s="55">
        <v>46262.881921296299</v>
      </c>
      <c r="B737" s="52">
        <v>5</v>
      </c>
      <c r="C737" s="52" t="s">
        <v>1351</v>
      </c>
      <c r="D737" s="52">
        <v>2.2048150091939328E-4</v>
      </c>
      <c r="E737" s="52">
        <v>44.096300183878654</v>
      </c>
      <c r="F737" s="56" t="s">
        <v>237</v>
      </c>
    </row>
    <row r="738" spans="1:6" x14ac:dyDescent="0.25">
      <c r="A738" s="55">
        <v>46262.881921296299</v>
      </c>
      <c r="B738" s="52">
        <v>5</v>
      </c>
      <c r="C738" s="52" t="s">
        <v>1352</v>
      </c>
      <c r="D738" s="52">
        <v>2.2606999182149293E-4</v>
      </c>
      <c r="E738" s="52">
        <v>45.213998364298583</v>
      </c>
      <c r="F738" s="56" t="s">
        <v>237</v>
      </c>
    </row>
    <row r="739" spans="1:6" x14ac:dyDescent="0.25">
      <c r="A739" s="55">
        <v>46262.881921296299</v>
      </c>
      <c r="B739" s="52">
        <v>5</v>
      </c>
      <c r="C739" s="52" t="s">
        <v>1354</v>
      </c>
      <c r="D739" s="52">
        <v>2.2873693745476388E-4</v>
      </c>
      <c r="E739" s="52">
        <v>45.747387490952775</v>
      </c>
      <c r="F739" s="56" t="s">
        <v>237</v>
      </c>
    </row>
    <row r="740" spans="1:6" x14ac:dyDescent="0.25">
      <c r="A740" s="55">
        <v>46262.881921296299</v>
      </c>
      <c r="B740" s="52">
        <v>5</v>
      </c>
      <c r="C740" s="52" t="s">
        <v>1355</v>
      </c>
      <c r="D740" s="52">
        <v>2.2209043720010049E-4</v>
      </c>
      <c r="E740" s="52">
        <v>44.418087440020095</v>
      </c>
      <c r="F740" s="56" t="s">
        <v>237</v>
      </c>
    </row>
    <row r="741" spans="1:6" x14ac:dyDescent="0.25">
      <c r="A741" s="55">
        <v>46262.881921296299</v>
      </c>
      <c r="B741" s="52">
        <v>5</v>
      </c>
      <c r="C741" s="52" t="s">
        <v>1357</v>
      </c>
      <c r="D741" s="52">
        <v>2.2090825643234863E-4</v>
      </c>
      <c r="E741" s="52">
        <v>44.181651286469723</v>
      </c>
      <c r="F741" s="56" t="s">
        <v>237</v>
      </c>
    </row>
    <row r="742" spans="1:6" x14ac:dyDescent="0.25">
      <c r="A742" s="55">
        <v>46262.881921296299</v>
      </c>
      <c r="B742" s="52">
        <v>5</v>
      </c>
      <c r="C742" s="52" t="s">
        <v>1358</v>
      </c>
      <c r="D742" s="52">
        <v>2.2327261796785232E-4</v>
      </c>
      <c r="E742" s="52">
        <v>44.65452359357046</v>
      </c>
      <c r="F742" s="56" t="s">
        <v>237</v>
      </c>
    </row>
    <row r="743" spans="1:6" x14ac:dyDescent="0.25">
      <c r="A743" s="55">
        <v>46262.881921296299</v>
      </c>
      <c r="B743" s="52">
        <v>5</v>
      </c>
      <c r="C743" s="52" t="s">
        <v>1359</v>
      </c>
      <c r="D743" s="52">
        <v>2.1972607566459677E-4</v>
      </c>
      <c r="E743" s="52">
        <v>43.945215132919351</v>
      </c>
      <c r="F743" s="56" t="s">
        <v>237</v>
      </c>
    </row>
    <row r="744" spans="1:6" x14ac:dyDescent="0.25">
      <c r="A744" s="55">
        <v>46262.881921296299</v>
      </c>
      <c r="B744" s="52">
        <v>5</v>
      </c>
      <c r="C744" s="52" t="s">
        <v>1360</v>
      </c>
      <c r="D744" s="52">
        <v>2.2445479873560418E-4</v>
      </c>
      <c r="E744" s="52">
        <v>44.890959747120831</v>
      </c>
      <c r="F744" s="56" t="s">
        <v>237</v>
      </c>
    </row>
    <row r="745" spans="1:6" x14ac:dyDescent="0.25">
      <c r="A745" s="55">
        <v>46262.881921296299</v>
      </c>
      <c r="B745" s="52">
        <v>5</v>
      </c>
      <c r="C745" s="52" t="s">
        <v>1361</v>
      </c>
      <c r="D745" s="52">
        <v>2.2712800117405667E-4</v>
      </c>
      <c r="E745" s="52">
        <v>45.425600234811334</v>
      </c>
      <c r="F745" s="56" t="s">
        <v>237</v>
      </c>
    </row>
    <row r="746" spans="1:6" x14ac:dyDescent="0.25">
      <c r="A746" s="55">
        <v>46262.881921296299</v>
      </c>
      <c r="B746" s="52">
        <v>5</v>
      </c>
      <c r="C746" s="52" t="s">
        <v>1363</v>
      </c>
      <c r="D746" s="52">
        <v>2.2831018194180853E-4</v>
      </c>
      <c r="E746" s="52">
        <v>45.662036388361706</v>
      </c>
      <c r="F746" s="56" t="s">
        <v>237</v>
      </c>
    </row>
    <row r="747" spans="1:6" x14ac:dyDescent="0.25">
      <c r="A747" s="55">
        <v>46262.881921296299</v>
      </c>
      <c r="B747" s="52">
        <v>5</v>
      </c>
      <c r="C747" s="52" t="s">
        <v>1364</v>
      </c>
      <c r="D747" s="52">
        <v>2.2594582040630484E-4</v>
      </c>
      <c r="E747" s="52">
        <v>45.189164081260969</v>
      </c>
      <c r="F747" s="56" t="s">
        <v>237</v>
      </c>
    </row>
    <row r="748" spans="1:6" x14ac:dyDescent="0.25">
      <c r="A748" s="55">
        <v>46262.881921296299</v>
      </c>
      <c r="B748" s="52">
        <v>5</v>
      </c>
      <c r="C748" s="52" t="s">
        <v>1365</v>
      </c>
      <c r="D748" s="52">
        <v>2.2949236270956039E-4</v>
      </c>
      <c r="E748" s="52">
        <v>45.898472541912078</v>
      </c>
      <c r="F748" s="56" t="s">
        <v>237</v>
      </c>
    </row>
    <row r="749" spans="1:6" x14ac:dyDescent="0.25">
      <c r="A749" s="55">
        <v>46262.881921296299</v>
      </c>
      <c r="B749" s="52">
        <v>5</v>
      </c>
      <c r="C749" s="52" t="s">
        <v>1366</v>
      </c>
      <c r="D749" s="52">
        <v>2.2476363963855298E-4</v>
      </c>
      <c r="E749" s="52">
        <v>44.952727927710598</v>
      </c>
      <c r="F749" s="56" t="s">
        <v>237</v>
      </c>
    </row>
  </sheetData>
  <mergeCells count="20">
    <mergeCell ref="A33:F33"/>
    <mergeCell ref="Z33:AE33"/>
    <mergeCell ref="AX33:BE33"/>
    <mergeCell ref="AH33:AU33"/>
    <mergeCell ref="AG8:AJ8"/>
    <mergeCell ref="AK8:AL8"/>
    <mergeCell ref="AM8:AO8"/>
    <mergeCell ref="AP8:AT8"/>
    <mergeCell ref="AV8:AX8"/>
    <mergeCell ref="I33:W33"/>
    <mergeCell ref="E7:O7"/>
    <mergeCell ref="P7:Z7"/>
    <mergeCell ref="AA7:AX7"/>
    <mergeCell ref="A8:D8"/>
    <mergeCell ref="E8:K8"/>
    <mergeCell ref="L8:O8"/>
    <mergeCell ref="P8:S8"/>
    <mergeCell ref="U8:W8"/>
    <mergeCell ref="X8:Y8"/>
    <mergeCell ref="AA8:AF8"/>
  </mergeCells>
  <hyperlinks>
    <hyperlink ref="A1" location="'Справка'!A243" display="Сводка пакетного расчета (Подробнее)" xr:uid="{3D75D6A5-674D-4D94-B0F0-6662A86F2D8D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19</vt:i4>
      </vt:variant>
    </vt:vector>
  </HeadingPairs>
  <TitlesOfParts>
    <vt:vector size="23" baseType="lpstr">
      <vt:lpstr>Config</vt:lpstr>
      <vt:lpstr>Справка</vt:lpstr>
      <vt:lpstr>Расчет</vt:lpstr>
      <vt:lpstr>Results</vt:lpstr>
      <vt:lpstr>rngBatchSummary</vt:lpstr>
      <vt:lpstr>rngCalculationDiagramSettings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2026-08-28T18:00:21Z</dcterms:created>
  <dcterms:modified xsi:type="dcterms:W3CDTF">2026-08-28T18:17:54Z</dcterms:modified>
</cp:coreProperties>
</file>