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avidzba\Desktop\программы\В_РАБОТЕ!\RC_Section_NDM\workbook\output\"/>
    </mc:Choice>
  </mc:AlternateContent>
  <xr:revisionPtr revIDLastSave="0" documentId="8_{41A9E75C-7419-44F1-847C-C93733E024C7}" xr6:coauthVersionLast="36" xr6:coauthVersionMax="36" xr10:uidLastSave="{00000000-0000-0000-0000-000000000000}"/>
  <bookViews>
    <workbookView xWindow="0" yWindow="0" windowWidth="38055" windowHeight="18555" xr2:uid="{F4093AB3-4A04-4E5E-8B62-AE900324D512}"/>
  </bookViews>
  <sheets>
    <sheet name="Config" sheetId="4" r:id="rId1"/>
    <sheet name="Справка" sheetId="3" r:id="rId2"/>
    <sheet name="Расчет" sheetId="2" r:id="rId3"/>
    <sheet name="Results" sheetId="1" r:id="rId4"/>
  </sheets>
  <functionGroups builtInGroupCount="19"/>
  <definedNames>
    <definedName name="rngBatchSummary">Results!$A$1:$BC$29</definedName>
    <definedName name="rngCalculationProfiles">Config!$H$36:$N$65</definedName>
    <definedName name="rngCircleGeometry">Config!$H$84:$K$93</definedName>
    <definedName name="rngConcreteMaterialParameters">Config!$H$26:$M$33</definedName>
    <definedName name="rngLoadCombinations">Config!$O$3:$U$23</definedName>
    <definedName name="rngLShapeGeometry">Config!$H$105:$P$127</definedName>
    <definedName name="rngNDMElementResults">Results!$A$60</definedName>
    <definedName name="rngNDMMaterialDiagrams">Results!$AJ$60</definedName>
    <definedName name="rngNDMSectionAnnotations">Results!$AW$60</definedName>
    <definedName name="rngNDMSectionGeometry">Results!$K$60</definedName>
    <definedName name="rngNDMSectionProperties">Results!$AB$60</definedName>
    <definedName name="rngPlotAnnotationSettings">Config!$H$68:$M$81</definedName>
    <definedName name="rngRoundedRectangleGeometry">Config!$H$96:$K$102</definedName>
    <definedName name="rngSignConventionSettings">Config!$H$12:$J$15</definedName>
    <definedName name="rngSP35Table721">Config!$AI$60:$AP$78</definedName>
    <definedName name="rngStabilityDurationLoads">Config!$P$27:$S$47</definedName>
    <definedName name="rngStabilitySummaryAnchor">Results!$A$37</definedName>
    <definedName name="rngSteelMaterialParameters">Config!$H$18:$M$23</definedName>
    <definedName name="rngSystemSettings">Config!$A$3:$E$120</definedName>
    <definedName name="rngUnitSettings">Config!$H$3:$K$9</definedName>
    <definedName name="_xlnm.Print_Area" localSheetId="2">Расчет!$A$1:$AJ$60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43" i="3" l="1"/>
  <c r="DI21" i="4"/>
  <c r="DI20" i="4"/>
  <c r="DI19" i="4"/>
  <c r="DI18" i="4"/>
  <c r="DI17" i="4"/>
  <c r="DI16" i="4"/>
  <c r="DI15" i="4"/>
  <c r="DI14" i="4"/>
  <c r="DI13" i="4"/>
  <c r="DI12" i="4"/>
  <c r="DI11" i="4"/>
  <c r="DI10" i="4"/>
  <c r="DI9" i="4"/>
  <c r="DI8" i="4"/>
  <c r="DI7" i="4"/>
  <c r="DI6" i="4"/>
  <c r="DI5" i="4"/>
  <c r="DI4" i="4"/>
  <c r="DI3" i="4"/>
  <c r="DI2" i="4"/>
  <c r="O127" i="4"/>
  <c r="O126" i="4"/>
  <c r="O125" i="4"/>
  <c r="O124" i="4"/>
  <c r="O123" i="4"/>
  <c r="O122" i="4"/>
  <c r="O121" i="4"/>
  <c r="O120" i="4"/>
  <c r="N117" i="4"/>
  <c r="N116" i="4"/>
  <c r="N115" i="4"/>
  <c r="N114" i="4"/>
  <c r="N113" i="4"/>
  <c r="N112" i="4"/>
  <c r="N111" i="4"/>
  <c r="N110" i="4"/>
  <c r="L107" i="4"/>
  <c r="J102" i="4"/>
  <c r="J101" i="4"/>
  <c r="J100" i="4"/>
  <c r="J99" i="4"/>
  <c r="J98" i="4"/>
  <c r="J97" i="4"/>
  <c r="J91" i="4"/>
  <c r="J90" i="4"/>
  <c r="J88" i="4"/>
  <c r="J86" i="4"/>
  <c r="J85" i="4"/>
  <c r="K77" i="4"/>
  <c r="K76" i="4"/>
  <c r="K30" i="4"/>
  <c r="K29" i="4"/>
  <c r="K28" i="4"/>
  <c r="K27" i="4"/>
  <c r="K21" i="4"/>
  <c r="K20" i="4"/>
  <c r="K19" i="4"/>
  <c r="P47" i="4"/>
  <c r="P46" i="4"/>
  <c r="P45" i="4"/>
  <c r="P44" i="4"/>
  <c r="P43" i="4"/>
  <c r="P42" i="4"/>
  <c r="P41" i="4"/>
  <c r="P40" i="4"/>
  <c r="P39" i="4"/>
  <c r="P38" i="4"/>
  <c r="P37" i="4"/>
  <c r="P36" i="4"/>
  <c r="P35" i="4"/>
  <c r="P34" i="4"/>
  <c r="P33" i="4"/>
  <c r="P32" i="4"/>
  <c r="P31" i="4"/>
  <c r="P30" i="4"/>
  <c r="P29" i="4"/>
  <c r="P28" i="4"/>
  <c r="S27" i="4"/>
  <c r="R27" i="4"/>
  <c r="Q27" i="4"/>
  <c r="R3" i="4"/>
  <c r="Q3" i="4"/>
  <c r="P3" i="4"/>
  <c r="AN54" i="4"/>
  <c r="AM54" i="4"/>
  <c r="AN53" i="4"/>
  <c r="AM53" i="4"/>
  <c r="AN52" i="4"/>
  <c r="AM52" i="4"/>
  <c r="AN51" i="4"/>
  <c r="AM51" i="4"/>
  <c r="AN49" i="4"/>
  <c r="AM49" i="4"/>
  <c r="AN48" i="4"/>
  <c r="AM48" i="4"/>
  <c r="AN47" i="4"/>
  <c r="AM47" i="4"/>
  <c r="AN46" i="4"/>
  <c r="AM46" i="4"/>
  <c r="AN45" i="4"/>
  <c r="AM45" i="4"/>
  <c r="AN44" i="4"/>
  <c r="AM44" i="4"/>
  <c r="AN42" i="4"/>
  <c r="AM42" i="4"/>
  <c r="AN41" i="4"/>
  <c r="AM41" i="4"/>
  <c r="AN40" i="4"/>
  <c r="AM40" i="4"/>
  <c r="AN39" i="4"/>
  <c r="AM39" i="4"/>
  <c r="AN38" i="4"/>
  <c r="AM38" i="4"/>
  <c r="AN37" i="4"/>
  <c r="AM37" i="4"/>
  <c r="AN35" i="4"/>
  <c r="AM35" i="4"/>
  <c r="AN34" i="4"/>
  <c r="AM34" i="4"/>
  <c r="AN33" i="4"/>
  <c r="AM33" i="4"/>
  <c r="AN32" i="4"/>
  <c r="AM32" i="4"/>
  <c r="AN31" i="4"/>
  <c r="AM31" i="4"/>
  <c r="AN30" i="4"/>
  <c r="AM30" i="4"/>
  <c r="AN28" i="4"/>
  <c r="AM28" i="4"/>
  <c r="AN27" i="4"/>
  <c r="AM27" i="4"/>
  <c r="AN26" i="4"/>
  <c r="AM26" i="4"/>
  <c r="AN25" i="4"/>
  <c r="AM25" i="4"/>
  <c r="AN24" i="4"/>
  <c r="AM24" i="4"/>
  <c r="AN22" i="4"/>
  <c r="AM22" i="4"/>
  <c r="AN21" i="4"/>
  <c r="AM21" i="4"/>
  <c r="AN20" i="4"/>
  <c r="AM20" i="4"/>
  <c r="AN19" i="4"/>
  <c r="AM19" i="4"/>
  <c r="AN18" i="4"/>
  <c r="AM18" i="4"/>
  <c r="AN16" i="4"/>
  <c r="AM16" i="4"/>
  <c r="AN15" i="4"/>
  <c r="AM15" i="4"/>
  <c r="AN14" i="4"/>
  <c r="AM14" i="4"/>
  <c r="AN13" i="4"/>
  <c r="AM13" i="4"/>
  <c r="AN12" i="4"/>
  <c r="AM12" i="4"/>
  <c r="AN10" i="4"/>
  <c r="AM10" i="4"/>
  <c r="AN9" i="4"/>
  <c r="AM9" i="4"/>
  <c r="AN8" i="4"/>
  <c r="AM8" i="4"/>
  <c r="AN7" i="4"/>
  <c r="AM7" i="4"/>
  <c r="AN6" i="4"/>
  <c r="AM6" i="4"/>
  <c r="AN4" i="4"/>
  <c r="AM4" i="4"/>
  <c r="AN3" i="4"/>
  <c r="AM3" i="4"/>
  <c r="C110" i="4"/>
  <c r="C102" i="4"/>
  <c r="C71" i="4"/>
  <c r="C59" i="4"/>
  <c r="C58" i="4"/>
  <c r="C51" i="4"/>
  <c r="C30" i="4"/>
  <c r="C25" i="4"/>
  <c r="C24" i="4"/>
  <c r="C23" i="4"/>
  <c r="C16" i="4"/>
  <c r="C15" i="4"/>
  <c r="C13" i="4"/>
  <c r="C12" i="4"/>
  <c r="C7" i="4"/>
</calcChain>
</file>

<file path=xl/sharedStrings.xml><?xml version="1.0" encoding="utf-8"?>
<sst xmlns="http://schemas.openxmlformats.org/spreadsheetml/2006/main" count="2573" uniqueCount="1603">
  <si>
    <t>Config</t>
  </si>
  <si>
    <t>Параметр</t>
  </si>
  <si>
    <t>Значение</t>
  </si>
  <si>
    <t>Ед.</t>
  </si>
  <si>
    <t>Комментарий</t>
  </si>
  <si>
    <t>Справка</t>
  </si>
  <si>
    <t>[Общие]</t>
  </si>
  <si>
    <t>General.ExecutionReportEnabled</t>
  </si>
  <si>
    <t>No</t>
  </si>
  <si>
    <t>-</t>
  </si>
  <si>
    <t>Записывать пошаговый txt-отчет выполнения расчета в папку с книгой. Файл перезаписывается при каждом новом запуске.</t>
  </si>
  <si>
    <t>General.NonCriticalMessagesEnabled</t>
  </si>
  <si>
    <t>Yes</t>
  </si>
  <si>
    <t>Показывать информационные окна об успешном расчете, обновлении схемы, импорте и экспорте. Ошибки и предупреждения выводятся всегда.</t>
  </si>
  <si>
    <t>Calculation.ZeroMomentPerDepth</t>
  </si>
  <si>
    <t>Порог обнуления малых моментов: Mtol = значение*h. Убирает численный остаток после переносов и поворотов; слишком большое значение может обнулить значимый малый момент.</t>
  </si>
  <si>
    <t>[Геометрия и сетка]</t>
  </si>
  <si>
    <t>Geometry.Source</t>
  </si>
  <si>
    <t>Generated</t>
  </si>
  <si>
    <t>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</si>
  <si>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Geometry.Type</t>
  </si>
  <si>
    <t>LShape</t>
  </si>
  <si>
    <t>Тип сечения для Geometry.Source = Generated. Поддерживается: RoundedRectangle, Circle или LShape.</t>
  </si>
  <si>
    <t>Mesh.StepX</t>
  </si>
  <si>
    <t>мм</t>
  </si>
  <si>
    <t>Шаг бетонной волоконной сетки по X для Geometry.Source = Generated.</t>
  </si>
  <si>
    <t>Mesh.StepY</t>
  </si>
  <si>
    <t>Шаг бетонной волоконной сетки по Y для Geometry.Source = Generated. При равенстве Mesh.StepX и Mesh.StepY элементы сетки квадратные.</t>
  </si>
  <si>
    <t>Mesh.BoundarySubdivisions</t>
  </si>
  <si>
    <t>шт</t>
  </si>
  <si>
    <t>Количество подъячеек по каждой оси для граничной базовой ячейки при Geometry.Source = Generated; 1 - быстрый режим по центру ячейки.</t>
  </si>
  <si>
    <t>Load.ReferenceOffsetX</t>
  </si>
  <si>
    <t>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</si>
  <si>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Load.ReferenceOffsetY</t>
  </si>
  <si>
    <t>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</si>
  <si>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[Настройки решателя НДС]</t>
  </si>
  <si>
    <t>Solver.Method</t>
  </si>
  <si>
    <t>Newton</t>
  </si>
  <si>
    <t>Метод поиска равновесия НДС. Допустимо только Newton или Secant; пустое или неизвестное значение считается ошибкой исходных данных.</t>
  </si>
  <si>
    <t>Solver.MaxIterations</t>
  </si>
  <si>
    <t>Применяется к Newton и Secant. Максимальное число итераций на ступень нагрузки; увеличение повышает шанс сходимости, но увеличивает время.</t>
  </si>
  <si>
    <t>Solver.LoadSteps</t>
  </si>
  <si>
    <t>Применяется к Newton и Secant. Число ступеней приложения нагрузки в прямом НДМ; больше ступеней обычно устойчивее, но медленнее.</t>
  </si>
  <si>
    <t>Solver.DirectState.DiagramExtension</t>
  </si>
  <si>
    <t>Помогает найти равновесие для перегруженного сочетания и показать FAIL вместо численной несходимости. Несущую способность и трещины не увеличивает.</t>
  </si>
  <si>
    <t>Solver.ToleranceN</t>
  </si>
  <si>
    <t>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</si>
  <si>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Solver.ToleranceMx</t>
  </si>
  <si>
    <t>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</si>
  <si>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Solver.ToleranceMy</t>
  </si>
  <si>
    <t>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</si>
  <si>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Solver.LineSearchEnabled</t>
  </si>
  <si>
    <t>Применяется к Newton и Secant. Разрешает дробить слишком резкий шаг поиска; расчет становится устойчивее, но иногда медленнее.</t>
  </si>
  <si>
    <t>Solver.DampingInitial</t>
  </si>
  <si>
    <t>Применяется к Newton и Secant. Начальный коэффициент демпфирования шага; меньше значение делает шаг осторожнее.</t>
  </si>
  <si>
    <t>Solver.MinLineSearchAlpha</t>
  </si>
  <si>
    <t>Применяется к Newton и Secant. Минимальный коэффициент alpha при line search; меньше значение разрешает более сильное дробление шага.</t>
  </si>
  <si>
    <t>Solver.MaxDeltaEpsilon0</t>
  </si>
  <si>
    <t>Применяется к Newton и Secant. Ограничение приращения epsilon0 за одну итерацию; меньше значение устойчивее, но медленнее.</t>
  </si>
  <si>
    <t>Solver.MaxDeltaKappa</t>
  </si>
  <si>
    <t>Применяется к Newton и Secant. Ограничение приращения кривизны за одну итерацию; меньше значение устойчивее, но медленнее.</t>
  </si>
  <si>
    <t>Solver.SecantMaxRestarts</t>
  </si>
  <si>
    <t>Применяется только к Secant. Максимальное число контролируемых перезапусков приближенной матрицы чувствительности.</t>
  </si>
  <si>
    <t>Solver.SecantMinStepNorm</t>
  </si>
  <si>
    <t>Применяется только к Secant. Минимально допустимая норма secant-шага; слишком малый шаг считается застоем.</t>
  </si>
  <si>
    <t>[Поиск предельной несущей способности]</t>
  </si>
  <si>
    <t>[Общие настройки]</t>
  </si>
  <si>
    <t>Capacity.SolutionStrategy</t>
  </si>
  <si>
    <t>Auto</t>
  </si>
  <si>
    <t>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</si>
  <si>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Capacity.MaxLambda</t>
  </si>
  <si>
    <t>Актуально для всех методов. В LoadMultiplier задает предел расширения расчетной скобки; в UltimateStrain используется как защитный верхний предел найденного lambda.</t>
  </si>
  <si>
    <t>Capacity.SolverMaxIterations</t>
  </si>
  <si>
    <t>Актуально для всех методов. Ограничивает число попыток найти равновесие или предельное состояние.</t>
  </si>
  <si>
    <t>[UltimateStrain]</t>
  </si>
  <si>
    <t>Capacity.ToleranceStrain</t>
  </si>
  <si>
    <t>Актуально для UltimateStrain и первой ветки Auto. Абсолютный допуск достижения предельной деформации критического бетонного волокна или стержня.</t>
  </si>
  <si>
    <t>[LoadMultiplier]</t>
  </si>
  <si>
    <t>Capacity.SearchMethod</t>
  </si>
  <si>
    <t>Bisection</t>
  </si>
  <si>
    <t>Метод одномерного поиска для LoadMultiplier и для повторной попытки в Auto. Поддерживается только Bisection, Brent или Secant.</t>
  </si>
  <si>
    <t>Capacity.InitialLambda</t>
  </si>
  <si>
    <t>Начальный множитель lambda при поиске верхней границы несущей способности.</t>
  </si>
  <si>
    <t>Capacity.ToleranceLambda</t>
  </si>
  <si>
    <t>Общий допуск одномерного поиска lambdaUltimate для Bisection, Brent и Secant.</t>
  </si>
  <si>
    <t>Capacity.MaxRetries</t>
  </si>
  <si>
    <t>Число повторов после численной несходимости пробного расчета в LoadMultiplier.</t>
  </si>
  <si>
    <t>Capacity.BaseLoadSteps</t>
  </si>
  <si>
    <t>Базовое число ступеней нагрузки для каждой пробной точки LoadMultiplier.</t>
  </si>
  <si>
    <t>[Продольный изгиб и устойчивость]</t>
  </si>
  <si>
    <t>Stability.Code</t>
  </si>
  <si>
    <t>SP63</t>
  </si>
  <si>
    <t>Выбор методики учета продольного изгиба: SP63 или SP35. Расчет включается отдельно в профиле.</t>
  </si>
  <si>
    <t>Stability.ElementLength</t>
  </si>
  <si>
    <t>Геометрическая длина элемента l. Расчетная длина по главным плоскостям получается как mu1*l и mu2*l.</t>
  </si>
  <si>
    <t>Stability.Mu1</t>
  </si>
  <si>
    <t>Коэффициент расчетной длины для плоскости 1: изгиб вокруг главной оси 1 с моментом инерции I1.</t>
  </si>
  <si>
    <t>Stability.Mu2</t>
  </si>
  <si>
    <t>Коэффициент расчетной длины для плоскости 2: изгиб вокруг главной оси 2 с моментом инерции I2.</t>
  </si>
  <si>
    <t>Stability.SystemType</t>
  </si>
  <si>
    <t>Determinate</t>
  </si>
  <si>
    <t>Расчетная схема элемента: Determinate - статически определимая; Indeterminate - статически неопределимая.</t>
  </si>
  <si>
    <t>Stability.ZeroMomentEccentricitySign1</t>
  </si>
  <si>
    <t>Направление случайного эксцентриситета при M1=0: положительная нормаль к главной оси 1 или обратная сторона.</t>
  </si>
  <si>
    <t>Stability.ZeroMomentEccentricitySign2</t>
  </si>
  <si>
    <t>Направление случайного эксцентриситета при M2=0: положительная нормаль к главной оси 2 или обратная сторона.</t>
  </si>
  <si>
    <t>Stability.AccidentalEccentricityMode</t>
  </si>
  <si>
    <t>AutoWithL</t>
  </si>
  <si>
    <t>Как задавать случайный эксцентриситет: AutoWithL - по геометрической длине L; AutoWithμL - по расчетной длине μL; User - взять заданный модуль.</t>
  </si>
  <si>
    <t>Stability.AccidentalEccentricityUser1</t>
  </si>
  <si>
    <t>Модуль случайного эксцентриситета плоскости 1 для режима User: плечо по нормали к главной оси 1.</t>
  </si>
  <si>
    <t>Stability.AccidentalEccentricityUser2</t>
  </si>
  <si>
    <t>Модуль случайного эксцентриситета плоскости 2 для режима User: плечо по нормали к главной оси 2.</t>
  </si>
  <si>
    <t>Stability.AccidentalEccentricityPlanes</t>
  </si>
  <si>
    <t>OnlyMomentPlane</t>
  </si>
  <si>
    <t>OnlyMomentPlane - учитывать случайный эксцентриситет только в плоскостях с моментом; BothPlanes - учитывать в обеих главных плоскостях.</t>
  </si>
  <si>
    <t>Stability.PhiLMode</t>
  </si>
  <si>
    <t>Auto - коэффициент длительности считается по длительной части момента; PhiL2 - принять phi_l = 2 в расчетных ветвях Ncr/eta.</t>
  </si>
  <si>
    <t>[СП 63]</t>
  </si>
  <si>
    <t>Stability.SP63.Ks</t>
  </si>
  <si>
    <t>Коэффициент ks при вкладе арматуры в условную жесткость D по СП 63.</t>
  </si>
  <si>
    <t>Stability.SP63.DeltaEMin</t>
  </si>
  <si>
    <t>Нижнее ограничение delta_e в формуле условной жесткости СП 63.</t>
  </si>
  <si>
    <t>Stability.SP63.DeltaEMax</t>
  </si>
  <si>
    <t>Верхнее ограничение delta_e в формуле условной жесткости СП 63.</t>
  </si>
  <si>
    <t>[СП 35]</t>
  </si>
  <si>
    <t>Stability.SP35.PhiP</t>
  </si>
  <si>
    <t>Коэффициент phi_p. Для ненапрягаемой арматуры в текущей постановке обычно принимается 1.</t>
  </si>
  <si>
    <t>Stability.SP35.NOverNcrLimit</t>
  </si>
  <si>
    <t>Контрольное ограничение N/Ncr для ветви СП 35 с коэффициентом eta.</t>
  </si>
  <si>
    <t>[Трещины]</t>
  </si>
  <si>
    <t>SLS.Crack.Allowable</t>
  </si>
  <si>
    <t>Допустимая ширина раскрытия a_crc,ult, задается пользователем по нормам и условиям эксплуатации.</t>
  </si>
  <si>
    <t>SLS.Crack.TensionZoneMode</t>
  </si>
  <si>
    <t>Effective</t>
  </si>
  <si>
    <t>Зона бетона Abt: Effective - эффективная зона по 2a и 0.5h; FullTension - вся фактически растянутая зона.</t>
  </si>
  <si>
    <t>SLS.Crack.CoverDistanceMode</t>
  </si>
  <si>
    <t>GlobalExtreme</t>
  </si>
  <si>
    <t>Как считать a_s: GlobalExtreme - до дальней растянутой линии всего сечения; NearestContour - до ближайшего бетонного контура по нормали.</t>
  </si>
  <si>
    <t>SLS.Crack.Phi1</t>
  </si>
  <si>
    <t>Коэффициент длительности действия нагрузки для формулы a_crc; в текущей схеме продолжительного раскрытия используется 1.4.</t>
  </si>
  <si>
    <t>SLS.Crack.Phi2</t>
  </si>
  <si>
    <t>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</si>
  <si>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SLS.Crack.Phi3Mode</t>
  </si>
  <si>
    <t>Как принимать phi3: Auto - по характеру продольной силы; User - брать введенное значение SLS.Crack.Phi3.</t>
  </si>
  <si>
    <t>SLS.Crack.Phi3</t>
  </si>
  <si>
    <t>Пользовательское значение phi3, если SLS.Crack.Phi3Mode = User.</t>
  </si>
  <si>
    <t>SLS.Crack.PsiMode</t>
  </si>
  <si>
    <t>User</t>
  </si>
  <si>
    <t>Как принимать psi_s: User - брать введенное значение SLS.Crack.PsiS; Auto - уточнять только если первая проверка с psi_s=1 не прошла.</t>
  </si>
  <si>
    <t>SLS.Crack.PsiS</t>
  </si>
  <si>
    <t>Пользовательское значение psi_s, если SLS.Crack.PsiMode = User.</t>
  </si>
  <si>
    <t>[AutoCAD export]</t>
  </si>
  <si>
    <t>AutoCAD.Export.CombinationID</t>
  </si>
  <si>
    <t>Worst</t>
  </si>
  <si>
    <t>Какое сочетание экспортировать в AutoCAD: Worst - определяющее сочетание из последнего расчета; либо конкретный CombinationID из rngLoadCombinations.</t>
  </si>
  <si>
    <t>AutoCAD.Export.NeutralLineEnabled</t>
  </si>
  <si>
    <t>Выгружать нейтральную линию в AutoCAD: Yes - выводить; No - не выводить.</t>
  </si>
  <si>
    <t>AutoCAD.Export.PrincipalAxesMode</t>
  </si>
  <si>
    <t>Transformed</t>
  </si>
  <si>
    <t>Какие главные центральные оси выгружать в AutoCAD: Transformed - приведенного сечения; Concrete - бетонного; None - не выводить.</t>
  </si>
  <si>
    <t>AutoCAD.Export.LoadPointEnabled</t>
  </si>
  <si>
    <t>Выгружать точку приложения нагрузки в AutoCAD: Yes - выводить; No - не выводить.</t>
  </si>
  <si>
    <t>AutoCAD.Export.LabelMode</t>
  </si>
  <si>
    <t>NamesAndValues</t>
  </si>
  <si>
    <t>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</si>
  <si>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AutoCAD.Layer.Concrete</t>
  </si>
  <si>
    <t>Concrete</t>
  </si>
  <si>
    <t>Слой для областей бетонных волокон. Цвет каждой области задается по PhysicalState из Results: сжатие, растяжение или нейтральное состояние.</t>
  </si>
  <si>
    <t>AutoCAD.Layer.Rebar</t>
  </si>
  <si>
    <t>Reinf</t>
  </si>
  <si>
    <t>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</si>
  <si>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AutoCAD.Layer.ConcreteTension</t>
  </si>
  <si>
    <t>Anno_Concrete_Tension</t>
  </si>
  <si>
    <t>Слой для подписей бетонных волокон, которые физически находятся в растяжении.</t>
  </si>
  <si>
    <t>AutoCAD.Layer.ConcreteCompression</t>
  </si>
  <si>
    <t>Anno_Concrete_Compression</t>
  </si>
  <si>
    <t>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</si>
  <si>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</t>
  </si>
  <si>
    <t>Anno_Rebar_Tension</t>
  </si>
  <si>
    <t>Слой для подписей стержней, которые физически находятся в растяжении.</t>
  </si>
  <si>
    <t>AutoCAD.Layer.RebarCompression</t>
  </si>
  <si>
    <t>Anno_Rebar_Compression</t>
  </si>
  <si>
    <t>Слой для подписей стержней, которые физически находятся в сжатии; NearZero идет сюда нейтральным цветом.</t>
  </si>
  <si>
    <t>AutoCAD.Color.ConcreteTension</t>
  </si>
  <si>
    <t>ColorIndex</t>
  </si>
  <si>
    <t>AutoCAD ColorIndex для растянутых бетонных областей и их подписей.</t>
  </si>
  <si>
    <t>AutoCAD.Color.ConcreteCompression</t>
  </si>
  <si>
    <t>AutoCAD ColorIndex для сжатых бетонных областей и их подписей.</t>
  </si>
  <si>
    <t>AutoCAD.Color.RebarTension</t>
  </si>
  <si>
    <t>AutoCAD ColorIndex для растянутых стержней и их подписей.</t>
  </si>
  <si>
    <t>AutoCAD.Color.RebarCompression</t>
  </si>
  <si>
    <t>AutoCAD ColorIndex для сжатых стержней и их подписей.</t>
  </si>
  <si>
    <t>AutoCAD.Color.Neutral</t>
  </si>
  <si>
    <t>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</si>
  <si>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[AutoCAD import]</t>
  </si>
  <si>
    <t>AutoCAD.Import.ConcreteLayer</t>
  </si>
  <si>
    <t>Слой бетонных областей для импорта. Импортируются только AutoCAD Region на этом слое; единицы чертежа считаются мм.</t>
  </si>
  <si>
    <t>AutoCAD.Import.RebarLayer</t>
  </si>
  <si>
    <t>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</si>
  <si>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AutoCAD.Import.MinArea</t>
  </si>
  <si>
    <t>Минимальная площадь Region для импорта; области с меньшей площадью игнорируются.</t>
  </si>
  <si>
    <t>[Схема сечения]</t>
  </si>
  <si>
    <t>Plot.Enabled</t>
  </si>
  <si>
    <t>Включить построение схемы сечения на листе Расчет по данным последнего расчета на листе Results.</t>
  </si>
  <si>
    <t>Plot.AutoUpdateAfterCalculation</t>
  </si>
  <si>
    <t>Автоматически обновлять схему после выполнения расчета. Кнопка Обновить схему всегда читает только Results и не запускает расчет.</t>
  </si>
  <si>
    <t>Plot.LoadCase</t>
  </si>
  <si>
    <t>Какое сочетание показывать на схеме: Worst - определяющее сочетание из последнего расчета; либо конкретный CombinationID из rngLoadCombinations.</t>
  </si>
  <si>
    <t>Plot.ResultGradient</t>
  </si>
  <si>
    <t>Включить цветовое различение результата на схеме. Цвет физического состояния берется из PhysicalState, записанного в Results.</t>
  </si>
  <si>
    <t>Plot.ResultLabelsEnabled</t>
  </si>
  <si>
    <t>Показывать пространственно распределенные численные подписи величины Visualization.Quantity выбранного профиля для бетонных элементов.</t>
  </si>
  <si>
    <t>Plot.ResultLabelSpacing</t>
  </si>
  <si>
    <t>Минимальный пространственный шаг между численными подписями результата на схеме.</t>
  </si>
  <si>
    <t>Plot.ResultPrecision</t>
  </si>
  <si>
    <t>Количество знаков после запятой для численных подписей и легенды схемы.</t>
  </si>
  <si>
    <t>Plot.NeutralLineEnabled</t>
  </si>
  <si>
    <t>Показывать нейтральную линию выбранного сочетания по Epsilon0, KappaX, KappaY из Results.</t>
  </si>
  <si>
    <t>Plot.PrincipalAxesMode</t>
  </si>
  <si>
    <t>Какие главные центральные оси показывать на схеме: Transformed - приведенного сечения; Concrete - бетонного; None - не показывать.</t>
  </si>
  <si>
    <t>Plot.LoadApplicationPointEnabled</t>
  </si>
  <si>
    <t>Показывать точку приложения нагрузки из последнего расчета.</t>
  </si>
  <si>
    <t>Plot.LegendEnabled</t>
  </si>
  <si>
    <t>Показывать легенду физического состояния и выбранной величины профиля справа от схемы.</t>
  </si>
  <si>
    <t>Plot.LegendMode</t>
  </si>
  <si>
    <t>Separate</t>
  </si>
  <si>
    <t>Separate - отдельные легенды для арматуры и бетона; Common - одна общая легенда. В режиме Common используются цвета Plot.Color.RebarCompression и Plot.Color.RebarTension.</t>
  </si>
  <si>
    <t>Plot.Color.RebarCompression</t>
  </si>
  <si>
    <t>30,80,220</t>
  </si>
  <si>
    <t>RGB</t>
  </si>
  <si>
    <t>Цвет максимального сжатия арматуры. В режиме Plot.LegendMode=Common используется как цвет сжатия для всех элементов.</t>
  </si>
  <si>
    <t>Plot.Color.RebarTension</t>
  </si>
  <si>
    <t>210,30,20</t>
  </si>
  <si>
    <t>Цвет максимального растяжения арматуры. В режиме Plot.LegendMode=Common используется как цвет растяжения для всех элементов.</t>
  </si>
  <si>
    <t>Plot.Color.ConcreteCompression</t>
  </si>
  <si>
    <t>125,35,210</t>
  </si>
  <si>
    <t>Цвет максимального сжатия бетона при Plot.LegendMode=Separate.</t>
  </si>
  <si>
    <t>Plot.Color.ConcreteTension</t>
  </si>
  <si>
    <t>0,155,85</t>
  </si>
  <si>
    <t>Цвет максимального растяжения бетона при Plot.LegendMode=Separate; неработающий растянутый бетон остается серым.</t>
  </si>
  <si>
    <t>Контрольные точки диаграмм</t>
  </si>
  <si>
    <t>Материал</t>
  </si>
  <si>
    <t>ГПС</t>
  </si>
  <si>
    <t>Тип</t>
  </si>
  <si>
    <t>Ветвь</t>
  </si>
  <si>
    <t>eps</t>
  </si>
  <si>
    <t>sigma</t>
  </si>
  <si>
    <t>I</t>
  </si>
  <si>
    <t>TwoLine</t>
  </si>
  <si>
    <t>Compression</t>
  </si>
  <si>
    <t>Zero</t>
  </si>
  <si>
    <t>Tension</t>
  </si>
  <si>
    <t>ThreeLine</t>
  </si>
  <si>
    <t>II</t>
  </si>
  <si>
    <t>Steel</t>
  </si>
  <si>
    <t>Верхние значения для ненапрягаемой арматуры; последняя строка пользовательская для очень большой гибкости.</t>
  </si>
  <si>
    <t>l0/b</t>
  </si>
  <si>
    <t>l0/d</t>
  </si>
  <si>
    <t>l0/i</t>
  </si>
  <si>
    <t>phi_m q=0</t>
  </si>
  <si>
    <t>phi_m q=0.25</t>
  </si>
  <si>
    <t>phi_m q=0.50</t>
  </si>
  <si>
    <t>phi_m q=1.00</t>
  </si>
  <si>
    <t>phi_l</t>
  </si>
  <si>
    <t>Единицы измерения</t>
  </si>
  <si>
    <t>Quantity</t>
  </si>
  <si>
    <t>INPUT</t>
  </si>
  <si>
    <t>INTERNAL</t>
  </si>
  <si>
    <t>OUTPUT</t>
  </si>
  <si>
    <t>Length</t>
  </si>
  <si>
    <t>mm</t>
  </si>
  <si>
    <t>Area</t>
  </si>
  <si>
    <t>mm2</t>
  </si>
  <si>
    <t>Force</t>
  </si>
  <si>
    <t>tf</t>
  </si>
  <si>
    <t>N</t>
  </si>
  <si>
    <t>Moment</t>
  </si>
  <si>
    <t>tf*m</t>
  </si>
  <si>
    <t>N*mm</t>
  </si>
  <si>
    <t>Stress</t>
  </si>
  <si>
    <t>MPa</t>
  </si>
  <si>
    <t>Curvature</t>
  </si>
  <si>
    <t>1/mm</t>
  </si>
  <si>
    <t>cm</t>
  </si>
  <si>
    <t>m</t>
  </si>
  <si>
    <t>cm2</t>
  </si>
  <si>
    <t>m2</t>
  </si>
  <si>
    <t>kN</t>
  </si>
  <si>
    <t>kN*m</t>
  </si>
  <si>
    <t>Pa</t>
  </si>
  <si>
    <t>kPa</t>
  </si>
  <si>
    <t>kgf/cm2</t>
  </si>
  <si>
    <t>tf/m2</t>
  </si>
  <si>
    <t>1/m</t>
  </si>
  <si>
    <t>Сочетания нагрузок</t>
  </si>
  <si>
    <t>CombinationID</t>
  </si>
  <si>
    <t>ProfileId</t>
  </si>
  <si>
    <t>CapacityLoadPath</t>
  </si>
  <si>
    <t>Comment</t>
  </si>
  <si>
    <t>PR1</t>
  </si>
  <si>
    <t>PR2</t>
  </si>
  <si>
    <t>PR3</t>
  </si>
  <si>
    <t>PR4</t>
  </si>
  <si>
    <t>λ*Mx</t>
  </si>
  <si>
    <t>λ*My</t>
  </si>
  <si>
    <t>λ*Mxy</t>
  </si>
  <si>
    <t>λ*N</t>
  </si>
  <si>
    <t>λ*NMxy</t>
  </si>
  <si>
    <t>Нагрузки для устойчивости</t>
  </si>
  <si>
    <t>LC</t>
  </si>
  <si>
    <t>Система знаков</t>
  </si>
  <si>
    <t>USER</t>
  </si>
  <si>
    <t>+N</t>
  </si>
  <si>
    <t>+Mx</t>
  </si>
  <si>
    <t>+Y tension</t>
  </si>
  <si>
    <t>+My</t>
  </si>
  <si>
    <t>+X tension</t>
  </si>
  <si>
    <t>-Y tension</t>
  </si>
  <si>
    <t>-X tension</t>
  </si>
  <si>
    <t>Сжатие</t>
  </si>
  <si>
    <t>Растяжение</t>
  </si>
  <si>
    <t>Steel.R.ULS(I)</t>
  </si>
  <si>
    <t>I ГПС по СП: Сжатие = Rsc, Растяжение = Rs.</t>
  </si>
  <si>
    <t>Steel.R.SLS(II)</t>
  </si>
  <si>
    <t>II ГПС: Сжатие = Rsc,ser, Растяжение = Rs,ser; Rsc,ser - программный параметр для симметрии.</t>
  </si>
  <si>
    <t>Steel.E</t>
  </si>
  <si>
    <t>Модуль арматуры: Esc при сжатии и Es при растяжении; по СП 63 модуль принимается одинаковым.</t>
  </si>
  <si>
    <t>Steel.TwoLine.Es2</t>
  </si>
  <si>
    <t>Для TwoLine: eps_sc2 при сжатии и eps_s2 при растяжении.</t>
  </si>
  <si>
    <t>Steel.ThreeLine.Es2</t>
  </si>
  <si>
    <t>Для ThreeLine: eps_sc2 при сжатии и eps_s2 при растяжении.</t>
  </si>
  <si>
    <t>Concrete.R.ULS(I)</t>
  </si>
  <si>
    <t>I ГПС по СП: Сжатие = Rb, Растяжение = Rbt. Пользователь вводит итоговые расчетные сопротивления с нужными коэффициентами условий работы.</t>
  </si>
  <si>
    <t>Concrete.R.SLS(II)</t>
  </si>
  <si>
    <t>II ГПС по СП: Сжатие = Rb,ser, Растяжение = Rbt,ser. Коэффициенты условий работы учитываются пользователем до ввода.</t>
  </si>
  <si>
    <t>Concrete.Rb.mc2</t>
  </si>
  <si>
    <t>Допустимое осевое сжатие бетона для проверки продольных трещин по СП 35; значение вводится уже с учетом mb13 и других нужных коэффициентов.</t>
  </si>
  <si>
    <t>Concrete.E</t>
  </si>
  <si>
    <t>Начальный модуль бетона: Eb при сжатии и Ebt при растяжении; по СП 63 Ebt = Eb.</t>
  </si>
  <si>
    <t>Concrete.TwoLine.Eb1Red</t>
  </si>
  <si>
    <t>Для TwoLine: eps_b1,red при сжатии и eps_bt1,red при растяжении.</t>
  </si>
  <si>
    <t>Concrete.ThreeLine.Eb0</t>
  </si>
  <si>
    <t>Для ThreeLine: eps_b0 и eps_bt0 - деформации начала горизонтального участка.</t>
  </si>
  <si>
    <t>Concrete.TwoThreeLine.Eb2</t>
  </si>
  <si>
    <t>Предельные деформации eps_b2 и eps_bt2 для TwoLine и ThreeLine.</t>
  </si>
  <si>
    <t>Настройка расчетных профилей</t>
  </si>
  <si>
    <t>Key</t>
  </si>
  <si>
    <t>[Общее]</t>
  </si>
  <si>
    <t>Имя профиля</t>
  </si>
  <si>
    <t>Profile.DisplayName</t>
  </si>
  <si>
    <t>Прочность</t>
  </si>
  <si>
    <t>Трещины</t>
  </si>
  <si>
    <t>Полный расчет</t>
  </si>
  <si>
    <t>НДС</t>
  </si>
  <si>
    <t>Короткое имя профиля для пользователя.</t>
  </si>
  <si>
    <t>Описание</t>
  </si>
  <si>
    <t>Profile.Description</t>
  </si>
  <si>
    <t>НДС по прочности и несущая способность</t>
  </si>
  <si>
    <t>Расчет раскрытия нормальных и продольных трещин</t>
  </si>
  <si>
    <t>Прочность, capacity и трещины</t>
  </si>
  <si>
    <t>Только прямое НДС по прочности</t>
  </si>
  <si>
    <t>Пояснение, что делает профиль.</t>
  </si>
  <si>
    <t>[Запрашиваемые расчеты]</t>
  </si>
  <si>
    <t>НДС по прочности</t>
  </si>
  <si>
    <t>Calculation.Strength.DirectState</t>
  </si>
  <si>
    <t>Состояние НДС по модели прочности.</t>
  </si>
  <si>
    <t>Несущая способность</t>
  </si>
  <si>
    <t>Calculation.Strength.Capacity</t>
  </si>
  <si>
    <t>Поиск предельной точки по CapacityLoadPath сочетания.</t>
  </si>
  <si>
    <t>Раскрытие трещин</t>
  </si>
  <si>
    <t>Calculation.Crack.Width</t>
  </si>
  <si>
    <t>Нормальные трещины и проверка продольных трещин.</t>
  </si>
  <si>
    <t>Продольный изгиб</t>
  </si>
  <si>
    <t>Calculation.Stability.Enabled</t>
  </si>
  <si>
    <t>Включает расчет продольного изгиба и устойчивости перед остальными проверками профиля.</t>
  </si>
  <si>
    <t>[Модель устойчивости]</t>
  </si>
  <si>
    <t>Характеристики материалов</t>
  </si>
  <si>
    <t>MaterialModel.Stability.ValueSet</t>
  </si>
  <si>
    <t>ULS(I)</t>
  </si>
  <si>
    <t>Для расчета устойчивости по СП применяются расчетные характеристики I ГПС: бетон Rb/Rbt, арматура Rsc/Rs.</t>
  </si>
  <si>
    <t>[Модель прочности]</t>
  </si>
  <si>
    <t>MaterialModel.Strength.ValueSet</t>
  </si>
  <si>
    <t>Для прочности по СП используются характеристики I ГПС: бетон Rb/Rbt, арматура Rsc/Rs.</t>
  </si>
  <si>
    <t>Диаграмма бетона</t>
  </si>
  <si>
    <t>MaterialModel.Strength.ConcreteDiagram</t>
  </si>
  <si>
    <t>СП 63, п. 6.1.23: для прочности применяется двух- или трехлинейная диаграмма бетона.</t>
  </si>
  <si>
    <t>Растянутый бетон</t>
  </si>
  <si>
    <t>MaterialModel.Strength.ConcreteTension</t>
  </si>
  <si>
    <t>Ignore</t>
  </si>
  <si>
    <t>СП 63, п. 8.1.20: при расчете прочности растянутый бетон допускается не учитывать.</t>
  </si>
  <si>
    <t>Диаграмма арматуры</t>
  </si>
  <si>
    <t>MaterialModel.Strength.SteelDiagram</t>
  </si>
  <si>
    <t>СП 63, п. 6.2.13: TwoLine для физического предела текучести, ThreeLine для условного.</t>
  </si>
  <si>
    <t>[Модель Mcrc]</t>
  </si>
  <si>
    <t>MaterialModel.CrackInitiation.ValueSet</t>
  </si>
  <si>
    <t>SLS(II)</t>
  </si>
  <si>
    <t>Для Mcrc по СП используются характеристики II ГПС: Rb,ser/Rbt,ser и Rs,ser.</t>
  </si>
  <si>
    <t>MaterialModel.CrackInitiation.ConcreteDiagram</t>
  </si>
  <si>
    <t>СП 63, п. 6.1.24: для образования трещин основная модель бетона - ThreeLine с растяжением.</t>
  </si>
  <si>
    <t>MaterialModel.CrackInitiation.ConcreteTension</t>
  </si>
  <si>
    <t>UseDiagram</t>
  </si>
  <si>
    <t>Для Mcrc растянутая ветвь бетона должна учитываться; иначе момент образования трещин не определяется по этой модели.</t>
  </si>
  <si>
    <t>MaterialModel.CrackInitiation.SteelDiagram</t>
  </si>
  <si>
    <t>[Модель НДС с трещинами]</t>
  </si>
  <si>
    <t>MaterialModel.CrackedState.ValueSet</t>
  </si>
  <si>
    <t>Для раскрытия трещин по СП используются характеристики II ГПС.</t>
  </si>
  <si>
    <t>MaterialModel.CrackedState.ConcreteDiagram</t>
  </si>
  <si>
    <t>СП 63, п. 6.1.26: после образования трещин НДС допускается считать по TwoLine или ThreeLine.</t>
  </si>
  <si>
    <t>MaterialModel.CrackedState.ConcreteTension</t>
  </si>
  <si>
    <t>Для уже образовавшейся трещины растянутый бетон в НДС не учитывается.</t>
  </si>
  <si>
    <t>MaterialModel.CrackedState.SteelDiagram</t>
  </si>
  <si>
    <t>[Настройки визуализации]</t>
  </si>
  <si>
    <t>Выводимое состояние</t>
  </si>
  <si>
    <t>Visualization.State</t>
  </si>
  <si>
    <t>StrengthState</t>
  </si>
  <si>
    <t>CrackedState</t>
  </si>
  <si>
    <t>Какое расчетное состояние показывать на схеме и в AutoCAD.</t>
  </si>
  <si>
    <t>Выводимая величина</t>
  </si>
  <si>
    <t>Visualization.Quantity</t>
  </si>
  <si>
    <t>Strain</t>
  </si>
  <si>
    <t>Что показывать: напряжения Stress или деформации Strain.</t>
  </si>
  <si>
    <t>Аннотации схемы</t>
  </si>
  <si>
    <t>Обозначения арматуры</t>
  </si>
  <si>
    <t>Размерные линии</t>
  </si>
  <si>
    <t>Enabled</t>
  </si>
  <si>
    <t>Yes/No</t>
  </si>
  <si>
    <t>Включает вывод соответствующего типа аннотаций на схеме.</t>
  </si>
  <si>
    <t>Placement</t>
  </si>
  <si>
    <t>Outside</t>
  </si>
  <si>
    <t>Для арматуры задает сторону подписи от линии осей стержней; для размеров задает только сторону текста относительно размерной линии.</t>
  </si>
  <si>
    <t>Offset</t>
  </si>
  <si>
    <t>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</si>
  <si>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LineEnabled</t>
  </si>
  <si>
    <t>Показывать короткую линию обозначения арматуры; если No, остается только текст подписи.</t>
  </si>
  <si>
    <t>LineWeight</t>
  </si>
  <si>
    <t>pt</t>
  </si>
  <si>
    <t>Толщина основной линии аннотации.</t>
  </si>
  <si>
    <t>ExtensionLineWeight</t>
  </si>
  <si>
    <t>Толщина выносных линий; применяется только для размерных линий.</t>
  </si>
  <si>
    <t>TextUnits</t>
  </si>
  <si>
    <t>Единицы для TextHeight и TextGap: pt - обычные пункты Excel, mm - реальные миллиметры сечения.</t>
  </si>
  <si>
    <t>TextHeight</t>
  </si>
  <si>
    <t>Высота текста. При TextUnits=mm задается в миллиметрах сечения; при TextUnits=pt - в пунктах Excel и не зависит от габарита сечения.</t>
  </si>
  <si>
    <t>TextGap</t>
  </si>
  <si>
    <t>Зазор между линией аннотации и текстом. Единицы выбираются строкой TextUnits для соответствующего типа аннотаций.</t>
  </si>
  <si>
    <t>ArrowType</t>
  </si>
  <si>
    <t>Triangle</t>
  </si>
  <si>
    <t>Тип стрелки размерной линии.</t>
  </si>
  <si>
    <t>ArrowSize</t>
  </si>
  <si>
    <t>Medium</t>
  </si>
  <si>
    <t>Размер стрелок размерной линии.</t>
  </si>
  <si>
    <t>Color</t>
  </si>
  <si>
    <t>20,30,90</t>
  </si>
  <si>
    <t>Цвет текста и основной линии в формате R,G,B.</t>
  </si>
  <si>
    <t>ExtensionLineColor</t>
  </si>
  <si>
    <t>140,140,140</t>
  </si>
  <si>
    <t>Цвет выносных линий размеров в формате R,G,B.</t>
  </si>
  <si>
    <t>Круглое сечение</t>
  </si>
  <si>
    <t>Circle.Diameter</t>
  </si>
  <si>
    <t>Наружный диаметр бетонного круга; по нему строится сетка бетона и габаритная аннотация диаметра.</t>
  </si>
  <si>
    <t>Rebar.AxisDistance</t>
  </si>
  <si>
    <t>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</si>
  <si>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Rebar.Count</t>
  </si>
  <si>
    <t>Количество стержней первого ряда, равномерно разложенных по окружности. Если указать 0, первый и дополнительные ряды не создаются.</t>
  </si>
  <si>
    <t>Rebar.Diameter</t>
  </si>
  <si>
    <t>Диаметр стержней первого ряда. Пустая ячейка или 0 отключает арматуру по окружности без ошибки.</t>
  </si>
  <si>
    <t>Дополнительные ряды арматуры</t>
  </si>
  <si>
    <t>Rebar.Diameter2</t>
  </si>
  <si>
    <t>Диаметр второго ряда. Ряд появляется только если есть первый ряд и этот диаметр больше 0.</t>
  </si>
  <si>
    <t>Rebar.Diameter3</t>
  </si>
  <si>
    <t>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</si>
  <si>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Rebar.Loc2row</t>
  </si>
  <si>
    <t>Stacked</t>
  </si>
  <si>
    <t>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</si>
  <si>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Rebar.Loc3row</t>
  </si>
  <si>
    <t>Куда ставить третий ряд относительно первого ряда. Если выбран тот же путь, что у второго ряда, программа отодвигает третий ряд дальше.</t>
  </si>
  <si>
    <t>SideBySide</t>
  </si>
  <si>
    <t>Скругленный прямоугольник</t>
  </si>
  <si>
    <t>RoundedRectangle.Width</t>
  </si>
  <si>
    <t>Полная наружная ширина бетонного сечения по X до скругления углов.</t>
  </si>
  <si>
    <t>RoundedRectangle.Height</t>
  </si>
  <si>
    <t>Полная наружная высота бетонного сечения по Y до скругления углов.</t>
  </si>
  <si>
    <t>RoundedRectangle.RadiusTopLeft</t>
  </si>
  <si>
    <t>Радиус верхнего левого угла; 0 означает обычный прямой угол без скругления.</t>
  </si>
  <si>
    <t>RoundedRectangle.RadiusTopRight</t>
  </si>
  <si>
    <t>Радиус верхнего правого угла; применяется только к форме бетона, арматура для этого типа отдельно не генерируется.</t>
  </si>
  <si>
    <t>RoundedRectangle.RadiusBottomRight</t>
  </si>
  <si>
    <t>Радиус нижнего правого угла; слишком большой радиус будет ограничен проверками геометрии.</t>
  </si>
  <si>
    <t>RoundedRectangle.RadiusBottomLeft</t>
  </si>
  <si>
    <t>Радиус нижнего левого угла; все радиусы задаются независимо друг от друга.</t>
  </si>
  <si>
    <t>Г-образное сечение</t>
  </si>
  <si>
    <t>Геометрия (H1/B1 - верхний прямоугольник; H2/B2 - нижний прямоугольник)</t>
  </si>
  <si>
    <t>H1</t>
  </si>
  <si>
    <t>B1</t>
  </si>
  <si>
    <t>H2</t>
  </si>
  <si>
    <t>B2</t>
  </si>
  <si>
    <t>Основное армирование</t>
  </si>
  <si>
    <t>Грань</t>
  </si>
  <si>
    <t>as</t>
  </si>
  <si>
    <t>d</t>
  </si>
  <si>
    <t>n</t>
  </si>
  <si>
    <t>t нач.</t>
  </si>
  <si>
    <t>t кон.</t>
  </si>
  <si>
    <t>H1 - левая</t>
  </si>
  <si>
    <t>Грань _1: левая грань H1.</t>
  </si>
  <si>
    <t>H1 - правая</t>
  </si>
  <si>
    <t>Грань _2: правая грань H1.</t>
  </si>
  <si>
    <t>B1 - верхняя</t>
  </si>
  <si>
    <t>Грань _1: верхняя грань B1.</t>
  </si>
  <si>
    <t>B1 - нижняя</t>
  </si>
  <si>
    <t>Грань _2: нижняя грань B1.</t>
  </si>
  <si>
    <t>H2 - левая</t>
  </si>
  <si>
    <t>Грань _1: левая грань H2.</t>
  </si>
  <si>
    <t>H2 - правая</t>
  </si>
  <si>
    <t>Грань _2: правая грань H2.</t>
  </si>
  <si>
    <t>B2 - верхняя</t>
  </si>
  <si>
    <t>Грань _1: верхняя грань B2.</t>
  </si>
  <si>
    <t>B2 - нижняя</t>
  </si>
  <si>
    <t>Грань _2: нижняя грань B2.</t>
  </si>
  <si>
    <t>Дополнительные ряды</t>
  </si>
  <si>
    <t>d2</t>
  </si>
  <si>
    <t>положение</t>
  </si>
  <si>
    <t>привязка</t>
  </si>
  <si>
    <t>d3</t>
  </si>
  <si>
    <t>EachBar</t>
  </si>
  <si>
    <t>Дополнительные ряды у левой грани H1 (грань _1).</t>
  </si>
  <si>
    <t>Дополнительные ряды у правой грани H1 (грань _2).</t>
  </si>
  <si>
    <t>Дополнительные ряды у верхней грани B1 (грань _1).</t>
  </si>
  <si>
    <t>Дополнительные ряды у нижней грани B1 (грань _2).</t>
  </si>
  <si>
    <t>Дополнительные ряды у левой грани H2 (грань _1).</t>
  </si>
  <si>
    <t>Дополнительные ряды у правой грани H2 (грань _2).</t>
  </si>
  <si>
    <t>Дополнительные ряды у верхней грани B2 (грань _1).</t>
  </si>
  <si>
    <t>Дополнительные ряды у нижней грани B2 (грань _2).</t>
  </si>
  <si>
    <t>EverySecondBar</t>
  </si>
  <si>
    <t>AutoCAD</t>
  </si>
  <si>
    <t>SP35</t>
  </si>
  <si>
    <t>Indeterminate</t>
  </si>
  <si>
    <t>AutoWithμL</t>
  </si>
  <si>
    <t>BothPlanes</t>
  </si>
  <si>
    <t>PhiL2</t>
  </si>
  <si>
    <t>RoundedRectangle</t>
  </si>
  <si>
    <t>Circle</t>
  </si>
  <si>
    <t>Secant</t>
  </si>
  <si>
    <t>UltimateStrain</t>
  </si>
  <si>
    <t>LoadMultiplier</t>
  </si>
  <si>
    <t>Brent</t>
  </si>
  <si>
    <t>FullTension</t>
  </si>
  <si>
    <t>NearestContour</t>
  </si>
  <si>
    <t>ValuesOnly</t>
  </si>
  <si>
    <t>None</t>
  </si>
  <si>
    <t>Common</t>
  </si>
  <si>
    <t>CapacityState</t>
  </si>
  <si>
    <t>BeforeMcrcState</t>
  </si>
  <si>
    <t>AfterMcrcState</t>
  </si>
  <si>
    <t>Small</t>
  </si>
  <si>
    <t>Wide</t>
  </si>
  <si>
    <t>Inside</t>
  </si>
  <si>
    <t>Stealth</t>
  </si>
  <si>
    <t>Diamond</t>
  </si>
  <si>
    <t>Oval</t>
  </si>
  <si>
    <t>Open</t>
  </si>
  <si>
    <t>Расчет ширины раскрытия нормальных трещин в программе</t>
  </si>
  <si>
    <t>Этот раздел описывает реализованный расчет нормальных трещин для общего НДС N + Mx + My. Он нужен как пошаговая карта: какие данные берутся из НДМ, какие формулы СП применяются напрямую, а где</t>
  </si>
  <si>
    <t>используется инженерное обобщение для произвольного сечения.</t>
  </si>
  <si>
    <t>Нормативные источники и статус реализации</t>
  </si>
  <si>
    <t>СП 63.13330.2018, разделы 8.1 и 8.2: НДМ нормального сечения, проверка раскрытия трещин, формулы (8.118), (8.119), (8.128), (8.136), (8.137). Конкретные ссылки в этом разделе привязаны именно к версии</t>
  </si>
  <si>
    <t>2018 года.</t>
  </si>
  <si>
    <t>СП 35.13330.2011 используется для отдельной SLS(II)-проверки продольных трещин по сжатому бетону. Нормальные трещины a_crc считаются по СП 63, а продольная проверка внутри Calculation.Crack.Width</t>
  </si>
  <si>
    <t>сравнивает σ_c,max с пользовательским R_b,mc2.</t>
  </si>
  <si>
    <t>EN 1992-1-1 используется только как инженерное дополнение для эквивалентного диаметра при разных диаметрах стержней. Это не требование СП 63 и явно помечается как принятое обобщение.</t>
  </si>
  <si>
    <t>В текущей версии расчет работает только для продолжительных сочетаний II группы: a_crc = a_crc1, φ1 = 1.4. Непродолжительное раскрытие a_crc1 + a_crc2 − a_crc3 не реализовано.</t>
  </si>
  <si>
    <t>1. Исходное НДС для выбранного сочетания</t>
  </si>
  <si>
    <t>Для каждого сочетания программа сначала находит плоскость деформаций текущей нагрузки. Тип сечения при этом не важен: расчет использует бетонные элементы и стержни арматуры как единую модель сечения.</t>
  </si>
  <si>
    <t>В этой формуле ε(x,y) - относительная деформация точки с координатами x и y. ε₀ - деформация в начале принятой внутренней системы координат.</t>
  </si>
  <si>
    <t>κₓ задает изменение деформации по координате y, а κᵧ - по координате x. Координаты, ε₀ и кривизны берутся из сохраненного расчетного состояния Results.</t>
  </si>
  <si>
    <t>Из этого состояния берутся ε₀, κₓ, κᵧ, деформации и напряжения всех бетонных элементов и стержней. СП 63.13330.2018, п. 8.1.23 и 8.1.25 задают общий НДМ-подход; применение тех же данных для</t>
  </si>
  <si>
    <t>произвольного N + Mx + My в расчете трещин является принятой реализацией общей НДМ-постановки.</t>
  </si>
  <si>
    <t>Режим SLS.Crack.PsiMode = User не ищет отдельно момент образования трещины: ψs берется из SLS.Crack.PsiS, а ширина считается по уже найденному НДС текущего сочетания.</t>
  </si>
  <si>
    <t>2. Проверка факта образования трещины</t>
  </si>
  <si>
    <t>В режиме User программа считает уже образовавшуюся трещину и берет ψs из Config. В режиме Auto программа сначала считает ширину с ψs = 1 и сравнивает ее с a_crc,ult. Только если первая проверка не</t>
  </si>
  <si>
    <t>прошла, программа ищет уровень нагрузки, при котором появляется нормальная трещина.</t>
  </si>
  <si>
    <t>ε_bt,ult - предельная растягивающая деформация бетона, по которой определяется момент образования трещины. ε_bt2 берется как предельная деформация растяжения из выбранной диаграммы бетона.</t>
  </si>
  <si>
    <t>ε_bt0 - деформация начала горизонтального участка трехлинейной растянутой ветви. В формуле (8.54) ε1 и ε2 - меньшая и большая по модулю деформации однозначно растянутой эпюры; принимается |ε2| &gt;=</t>
  </si>
  <si>
    <t>|ε1|.</t>
  </si>
  <si>
    <t>В общей изгибной ветке трещина считается появившейся, когда наиболее растянутый бетон достигает εbt,ult. Для двузначной эпюры используется εbt2; для однозначно растянутой эпюры с ненулевой кривизной</t>
  </si>
  <si>
    <t>используется формула (8.54). Для центрального растяжения применяется отдельная сила образования трещин Ncrc.</t>
  </si>
  <si>
    <t>Для этого поиска растянутый бетон включается по MaterialModel.CrackInitiation расчетного профиля. Нормативная настройка для Mcrc: SLS(II), ThreeLine для бетона, UseDiagram для растянутого бетона и</t>
  </si>
  <si>
    <t>кратковременные деформационные характеристики.</t>
  </si>
  <si>
    <t>В Results этот уровень выводится как λcrc: это доля заданного сочетания, при которой появляется трещина. Если λcrc &gt; 1, то при текущей нагрузке трещина еще не образована и a_crc = 0. Если λcrc ≤ 1,</t>
  </si>
  <si>
    <t>расчет продолжается.</t>
  </si>
  <si>
    <t>3. Центральное растяжение</t>
  </si>
  <si>
    <t>Если задано растягивающее N и моментный вектор относительно центра тяжести бетонного сечения равен нулю, включается отдельная ветка центрального растяжения. В этой ветке нейтральная линия отсутствует.</t>
  </si>
  <si>
    <t>СП 63 для центрально-растянутых элементов задает отдельное условие образования трещин через продольную растягивающую силу: если внешнее растягивающее N больше N_crc, нужно выполнять расчет раскрытия</t>
  </si>
  <si>
    <t>трещин. Поэтому программа не пытается построить нейтральную линию там, где ее физически нет.</t>
  </si>
  <si>
    <t>N_crc - продольная сила образования трещин при центральном растяжении. Это не заданная нагрузка из таблицы сочетаний, а расчетная граница, с которой сравнивается заданное растягивающее N.</t>
  </si>
  <si>
    <t>A_red - приведенная площадь сечения. R_bt,ser - сопротивление бетона растяжению для II группы предельных состояний.</t>
  </si>
  <si>
    <t>Как программа распознает центральное растяжение: продольная сила должна быть растягивающей, а Mx_cg и My_cg относительно центра тяжести бетонного сечения должны быть равны нулю в пределах расчетного</t>
  </si>
  <si>
    <t>допуска.</t>
  </si>
  <si>
    <t>При этом Mx_cg и My_cg учитывают Load.ReferenceOffset: Mx_cg = Mx_user + N·OffsetY, My_cg = My_user + N·OffsetX. Поэтому N при Mx_user = My_user = 0, но с ненулевым offset от бетонного центра,</t>
  </si>
  <si>
    <t>считается внецентренным растяжением и идет по общей ветке N + Mx + My.</t>
  </si>
  <si>
    <t>В центральной ветке нет нейтральной линии, поэтому настройки SLS.Crack.TensionZoneMode = Effective/FullTension не должны менять результат. Программа принимает Abt равной всей площади бетона, а As -</t>
  </si>
  <si>
    <t>суммарной площади всех продольных стержней, которые находятся в растяжении в текущем НДС.</t>
  </si>
  <si>
    <t>Последовательность расчета такая: программа считает A_red, затем N_crc, затем λ_crc = N_crc / N. Если λ_crc &gt; 1, заданная растягивающая сила меньше силы образования трещин, поэтому CrackFormed = Нет и</t>
  </si>
  <si>
    <t>a_crc = 0.</t>
  </si>
  <si>
    <t>Если λ_crc ≤ 1, трещина считается образованной. Дальше программа использует всю площадь бетона Abt = A_b и всю растянутую продольную арматуру As, определяет σ_s по текущему НДС и считает ширину по</t>
  </si>
  <si>
    <t>общей формуле a_crc.</t>
  </si>
  <si>
    <t>В формуле A_red величина A_b означает всю площадь бетона, а A_s,total - всю площадь продольной арматуры. Отношение E_s/E_b учитывает приведение арматуры к бетону.</t>
  </si>
  <si>
    <t>Эта формула нужна только для N_crc и не подменяет расчет σ_s в раскрытой трещине.</t>
  </si>
  <si>
    <t>После образования трещины для центральной ветки используются вся площадь бетона Abt и вся растянутая продольная арматура As. Если режим Auto требует уточнения ψs, программа не запускает общий изгибный</t>
  </si>
  <si>
    <t>поиск λcrc по εbt,ult, а использует λcrc = Ncrc / N и отдельно решает состояние после раскрытия трещины без растянутого бетона. Коэффициент φ3 принимается 1.2 как для растянутых элементов по СП</t>
  </si>
  <si>
    <t>63.13330.2018, п. 8.2.15.</t>
  </si>
  <si>
    <t>4. Нейтральная линия и направление расчета зоны</t>
  </si>
  <si>
    <t>В общем случае программа строит нормаль к нейтральной линии по найденным κₓ и κᵧ. Все расстояния для трещин считаются вдоль этой нормали, направленной в сторону растяжения.</t>
  </si>
  <si>
    <t>n - единичный вектор нормали к нейтральной линии, направленный в сторону растяжения. nₓ и nᵧ - его проекции на оси X и Y.</t>
  </si>
  <si>
    <t>s - координата точки вдоль этой нормали. Чем больше s, тем ближе точка к растянутому краю.</t>
  </si>
  <si>
    <t>Даже если нейтральная линия находится за пределами сечения, используется тот же алгоритм: по координате s определяется растянутый край, сжатый край, h, a и зона Abt.</t>
  </si>
  <si>
    <t>5. Внешняя поверхность бетонных элементов</t>
  </si>
  <si>
    <t>Для восстановления внешнего края программа использует прямоугольную оболочку каждого бетонного КЭ. Реальные Area и Ix/Iy/Ixy при этом остаются расчетными характеристиками Region и не пересчитываются</t>
  </si>
  <si>
    <t>из оболочки.</t>
  </si>
  <si>
    <t>Если источник достоверно знает стороны элемента, оболочка получает статус Rectangle. Если элемент неизотропный, но его A/I не совпадают с настоящим прямоугольником, строится Equivalent rectangle: он</t>
  </si>
  <si>
    <t>сохраняет площадь и отношение главных инерций. Если главные инерции почти равны или инерций нет, используется Equivalent square со стороной sqrt(A); для импортированных квадратных ячеек угол берется</t>
  </si>
  <si>
    <t>по простой прямой грани AutoCAD Region.</t>
  </si>
  <si>
    <t>b_eq и h_eq - стороны прямоугольной оболочки, которая нужна только для границ и расстояний. Для Equivalent square обе стороны равны sqrt(A).</t>
  </si>
  <si>
    <t>s_t - координата внешнего наиболее растянутого бетонного края по нормали n. s_c - координата внешнего наиболее сжатого края. Разность h = s_t - s_c дает высоту сечения по нормали к нейтральной линии.</t>
  </si>
  <si>
    <t>Эта логика нужна для произвольной дискретной сетки и импортированной AutoCAD-геометрии. Она используется только для геометрических расстояний, высот, границ зон, схемы и AutoCAD export; расчетные</t>
  </si>
  <si>
    <t>усилия НДМ и свойства сечения используют реальные Area и Ix/Iy/Ixy.</t>
  </si>
  <si>
    <t>6. Расстояние a_s и расчетная растянутая зона</t>
  </si>
  <si>
    <t>a_s измеряется по нормали к нейтральной линии от оси крайнего растянутого стержня до бетонного контура. Настройка SLS.Crack.CoverDistanceMode задает, какой именно контур считать расчетным.</t>
  </si>
  <si>
    <t>NearestContour: программа идет от оси стержня по нормали в сторону растянутой поверхности и берет ближайший выход из бетонного контура. Этот режим удобен, когда нужно проверить локальное расстояние до</t>
  </si>
  <si>
    <t>ближайшей границы.</t>
  </si>
  <si>
    <t>GlobalExtreme: программа берет расстояние от оси стержня до дальней растянутой опорной линии всего сечения. Для ступенчатого или не выпуклого сечения это расстояние может быть намного больше</t>
  </si>
  <si>
    <t>локального.</t>
  </si>
  <si>
    <t>s_bar,max - максимальная координата оси растянутого стержня по нормали n. s_t - координата дальней растянутой опорной линии всего бетонного сечения. t_exit - расстояние от оси стержня до ближайшего</t>
  </si>
  <si>
    <t>выхода луча из бетонного контура.</t>
  </si>
  <si>
    <t>Найденное a_s нужно не само по себе: оно задает минимальную глубину эффективной бетонной зоны 2a_s. Эта зона дает площадь Abt, а Abt участвует в расстоянии между трещинами ls. Поэтому изменение</t>
  </si>
  <si>
    <t>SLS.Crack.CoverDistanceMode может заметно изменить a_crc, особенно для Г-сечений и импортированных несимметричных сеток.</t>
  </si>
  <si>
    <t>Если арматура имеет несколько диаметров или рядов, выбирается именно крайний растянутый стержень из принятой расчетной группы.</t>
  </si>
  <si>
    <t>SLS.Crack.TensionZoneMode = FullTension берет всю фактически растянутую зону. SLS.Crack.TensionZoneMode = Effective берет эффективную зону по логике п. 8.2.17 СП 63: ограничения 2a_s и 0.5h</t>
  </si>
  <si>
    <t>применяются вместе. Если фактическая растянутая зона меньше 2a_s, расчетная полоса может геометрически зайти за нейтральную линию; бетонные КЭ внутри этой полосы учитываются в Abt по положению центра.</t>
  </si>
  <si>
    <t>h_bt - глубина эффективной зоны, а x_t - фактическая высота растянутой зоны до нейтральной линии. h - полный габарит сечения по нормали.</t>
  </si>
  <si>
    <t>В режиме Effective бетонный КЭ входит в Abt, если его центр попал в принятую полосу h_bt. Дополнительная проверка растяжения для бетона здесь не применяется. Для As при этом выбираются только</t>
  </si>
  <si>
    <t>растянутые стержни, потому что sigma_s относится к растянутой арматуре.</t>
  </si>
  <si>
    <t>Практические случаи для Effective: если x_t &lt; 2a_s, глубина зоны принимается равной 2a_s, если только верхнее ограничение 0.5h не уменьшит ее. В этом случае по 2a_s расширяется именно бетонная зона</t>
  </si>
  <si>
    <t>Abt; сжатые стержни, попавшие в эту полосу геометрически, не включаются в As. Если 2a_s &lt;= x_t &lt;= 0.5h, принимается фактическая растянутая зона x_t. Если x_t &gt; 0.5h, зона ограничивается глубиной 0.5h.</t>
  </si>
  <si>
    <t>Abt считается дискретно: если центр бетонного элемента попал в принятую зону, учитывается вся его площадь; если не попал - площадь не учитывается. Частичные площади элементов текущая версия не</t>
  </si>
  <si>
    <t>считает.</t>
  </si>
  <si>
    <t>7. Выбор арматуры и напряжения σs</t>
  </si>
  <si>
    <t>В As входят только растянутые стержни, оси которых находятся внутри принятой зоны по координате s. Для Effective при срабатывании нижнего ограничения 2a бетонная площадь Abt может увеличиться за счет</t>
  </si>
  <si>
    <t>полосы 2a, но сжатые стержни из этой полосы не добавляются в As, sigma_s и d_s,eq. Набор стержней выбирается один раз по текущему сочетанию и затем используется также для σs,crc в режиме Auto, если</t>
  </si>
  <si>
    <t>уточнение вообще потребовалось.</t>
  </si>
  <si>
    <t>A_s,i - площадь i-го выбранного растянутого стержня. σ_s,i - напряжение в этом стержне, полученное из НДМ.</t>
  </si>
  <si>
    <t>ΣA_s,i = A_s - суммарная площадь выбранной растянутой арматуры. σ_s - средневзвешенное напряжение арматуры, которое входит в формулу раскрытия трещины.</t>
  </si>
  <si>
    <t>Такой расчет σs является инженерной НДМ-интерпретацией для произвольного сечения и косого изгиба. СП 63.13330.2018, п. 8.2.16 дает формулы для типовых схем, а программа берет напряжения</t>
  </si>
  <si>
    <t>непосредственно из НДМ по каждому стержню.</t>
  </si>
  <si>
    <t>8. Эквивалентный диаметр при разных диаметрах</t>
  </si>
  <si>
    <t>СП 63 в формуле ls использует один диаметр ds и не раскрывает общий случай нескольких диаметров в выбранной группе стержней. Поэтому программа применяет инженерное дополнение по EN 1992-1-1.</t>
  </si>
  <si>
    <t>d_s,eq - эквивалентный диаметр расчетной группы. d_i - диаметр стержней i-й группы, n_i - количество таких стержней.</t>
  </si>
  <si>
    <t>Такой способ учета разных диаметров является инженерным дополнением. СП 63 не дает отдельной прямой формулы для этого случая.</t>
  </si>
  <si>
    <t>Если все стержни одного диаметра, d_s,eq равен этому диаметру. Если диаметры разные, более крупные стержни получают больший вес, что инженерно согласуется с их большей площадью.</t>
  </si>
  <si>
    <t>9. Расстояние между трещинами ls</t>
  </si>
  <si>
    <t>Базовое расстояние между нормальными трещинами считается по СП 63.13330.2018, п. 8.2.17, формула (8.136).</t>
  </si>
  <si>
    <t>l_s,0 - расстояние между трещинами до применения нормативных ограничений. l_s - принятое расстояние после нижних и верхних ограничений.</t>
  </si>
  <si>
    <t>A_bt - площадь бетона принятой растянутой зоны. A_s - площадь выбранной растянутой арматуры. d_s в ограничениях принимается как d_s,eq.</t>
  </si>
  <si>
    <t>Если несколько ограничений действуют одновременно, сначала применяется нижняя граница, затем верхняя. В Results отдельно выводятся ls_raw до ограничений и окончательно принятое ls.</t>
  </si>
  <si>
    <t>10. Коэффициенты φ1, φ2, φ3 и ψs</t>
  </si>
  <si>
    <t>Основная формула ширины раскрытия трещины соответствует СП 63.13330.2018, п. 8.2.15, формула (8.128). В текущей версии реализовано только продолжительное раскрытие: φ1 = 1.4.</t>
  </si>
  <si>
    <t>a_crc - расчетная ширина раскрытия нормальной трещины. E_s - модуль упругости арматуры. l_s - принятое расстояние между трещинами.</t>
  </si>
  <si>
    <t>φ1 - коэффициент длительности действия нагрузки. В текущей версии считается только продолжительное раскрытие трещин, поэтому φ1 всегда принимается равным 1.4.</t>
  </si>
  <si>
    <t>φ2 - коэффициент поверхности арматуры. Он задается пользователем напрямую в SLS.Crack.Phi2: обычный ориентир 0.5 для периодического профиля и 0.8 для гладкой арматуры.</t>
  </si>
  <si>
    <t>φ3 - коэффициент характера работы элемента. При SLS.Crack.Phi3Mode = Auto программа принимает φ3 = 1.2 для растягивающей продольной силы N и φ3 = 1.0 для остальных реализованных случаев. При Phi3Mode</t>
  </si>
  <si>
    <t>ψ_s - коэффициент неравномерности деформаций растянутой арматуры между трещинами. При SLS.Crack.PsiMode = User берется SLS.Crack.PsiS.</t>
  </si>
  <si>
    <t>При SLS.Crack.PsiMode = Auto программа сначала проверяет раскрытие с ψ_s = 1. Если a_crc &lt;= a_crc,ult, расчет заканчивается, а σ_s,crc и λ_crc не считаются.</t>
  </si>
  <si>
    <t>Если первая проверка Auto не проходит, программа ищет λ_crc и решает состояние λ_crc · (N, Mx, My) уже после образования трещины, то есть без работы растянутого бетона.</t>
  </si>
  <si>
    <t>σ_s,crc определяется для той же расчетной группы стержней, которая была выбрана по текущему сочетанию для σ_s. Это важно: программа сравнивает напряжения одной и той же группы стержней до и сразу</t>
  </si>
  <si>
    <t>после образования трещины.</t>
  </si>
  <si>
    <t>В общем изгибе в эту группу входят только стержни, которые в текущем сочетании растянуты и оси которых попали в принятую расчетную зону. В центральном растяжении берется вся продольная арматура,</t>
  </si>
  <si>
    <t>которая находится в растяжении.</t>
  </si>
  <si>
    <t>Если режим Effective расширил бетонную зону Abt до 2a и эта полоса геометрически зашла за нейтральную линию, это влияет на Abt. Сжатые стержни из такой полосы в As, σ_s, d_s,eq и σ_s,crc не</t>
  </si>
  <si>
    <t>добавляются.</t>
  </si>
  <si>
    <t>Здесь A_s,i - площадь i-го выбранного стержня, σ_s,i,crc - напряжение этого стержня из НДМ в состоянии λ_crc после образования трещины. Если из-за численного шума напряжение выбранного стержня</t>
  </si>
  <si>
    <t>получилось сжимающим, в среднем для раскрытия оно принимается равным нулю.</t>
  </si>
  <si>
    <t>Что прямо сказано в СП: п. 8.2.18 вводит σ_s,crc как напряжение в продольной растянутой арматуре в сечении с трещиной сразу после образования нормальных трещин и использует его в формуле (8.137).</t>
  </si>
  <si>
    <t>Что является нашей реализацией: СП 63 не описывает отдельный алгоритм для произвольного дискретного сечения N + Mx + My с несколькими стержнями и разными диаметрами. Поэтому одно значение σ_s,crc</t>
  </si>
  <si>
    <t>программа получает как средневзвешенное по площади напряжение выбранной группы стержней.</t>
  </si>
  <si>
    <t>σ_s - средневзвешенное напряжение той же группы стержней в текущем сочетании. λ_crc - множитель нагрузки, при котором растянутый бетон достигает ε_bt,ult.</t>
  </si>
  <si>
    <t>Критерий ε_bt,ult для λ_crc принят по СП 63.13330.2018, п. 8.2.14 и 8.1.30.</t>
  </si>
  <si>
    <t>11. Итоговая проверка</t>
  </si>
  <si>
    <t>Условие проверки принято по СП 63.13330.2018, п. 8.2.6, формула (8.118). Допустимая ширина a_crc,ult всегда задается пользователем настройкой SLS.Crack.Allowable; программа не выбирает ее</t>
  </si>
  <si>
    <t>автоматически.</t>
  </si>
  <si>
    <t>Обозначения: a_crc,ult - допустимая ширина раскрытия трещины, заданная пользователем; SF_crc - коэффициент запаса по раскрытию трещин. Если a_crc = 0, трещина не образована или расчет не применим,</t>
  </si>
  <si>
    <t>поэтому запас по раскрытию не ограничивает сечение.</t>
  </si>
  <si>
    <t>В rngBatchSummary выводятся промежуточные величины h, a, TensionZoneDepth, EffectiveZoneDepth, As, Abt, d_s,eq, ls_raw, ls, φ1, φ2, φ3, Ncrc, λcrc, σs, σs,crc, ψs, Es и итоговые a_crc, a_crc,ult,</t>
  </si>
  <si>
    <t>CrackSafetyFactor. Подробный расчет устойчивости выводится ниже отдельной таблицей на Results.</t>
  </si>
  <si>
    <t>12. Продольные трещины по сжатому бетону</t>
  </si>
  <si>
    <t>Эта проверка отделена от расчета ширины нормальных трещин a_crc. Она контролирует максимальное сжимающее напряжение в бетоне по уже найденному НДС сочетания и не запускает отдельный расчет равновесия.</t>
  </si>
  <si>
    <t>По СП 35.13330.2011, п. 7.2 и таблице 7.1, образование продольных трещин относится к расчетам по второй группе предельных состояний. Поэтому программа выполняет эту проверку только как часть</t>
  </si>
  <si>
    <t>Calculation.Crack.Width. Если профиль не запрашивает раскрытие трещин, в Results выводится LongitudinalCrackStatus = N/A.</t>
  </si>
  <si>
    <t>Программа просматривает бетонные элементы состояния с трещинами, берет максимальное по модулю сжимающее напряжение σ_c,max и сравнивает его с пользовательским Concrete.Rb.mc2. Если сжатого бетона нет,</t>
  </si>
  <si>
    <t>проверка неприменима: LongitudinalCrackStatus = N/A.</t>
  </si>
  <si>
    <t>Concrete.Rb.mc2 вводится пользователем как итоговое допустимое значение для осевого сжатия при проверке продольных трещин. Программа не вычисляет и не умножает коэффициенты условий работы</t>
  </si>
  <si>
    <t>Нормативная привязка: СП 35.13330.2011, п. 7.100 требует проверять нормальные сжимающие напряжения от действующих нормативных нагрузок и воздействий. Таблица 7.6 выделяет расчетное сопротивление для</t>
  </si>
  <si>
    <t>осевого сжатия при проверках по предотвращению продольных трещин. Коэффициенты условий работы принимаются по применимым строкам таблицы 7.7; для этой проверки пользователь учитывает m_b13 и все другие</t>
  </si>
  <si>
    <t>нужные коэффициенты сам до ввода R_b,mc2.</t>
  </si>
  <si>
    <t>То же правило принято для остальных характеристик бетона в Config: Rb, Rbt, Rb,ser и Rbt,ser считаются уже окончательно принятыми пользователем значениями с учетом нужных коэффициентов m.... Это</t>
  </si>
  <si>
    <t>исключает скрытое повторное применение коэффициентов внутри программы.</t>
  </si>
  <si>
    <t>13. Принятые инженерные допущения</t>
  </si>
  <si>
    <t>1) Геометрические расстояния h и a считаются по расчетной форме бетонных элементов: реальные стороны и поворот, затем эквивалентный прямоугольник по A/Ix/Iy/Ixy, затем квадрат той же площади. 2) Abt</t>
  </si>
  <si>
    <t>считается целыми элементами по попаданию центра в зону. 3) Для произвольного сечения используется один глобальный расчет σs и As, без локальных зон вокруг каждого стержня. 4) d_s,eq для разных</t>
  </si>
  <si>
    <t>диаметров взят по EN 1992-1-1 как инженерное дополнение. 5) Непродолжительное раскрытие и отдельный самостоятельный Mcrc не реализованы.</t>
  </si>
  <si>
    <t>Если эти допущения будут пересмотрены, нужно одновременно изменить расчет трещин, вывод Results и этот раздел справки.</t>
  </si>
  <si>
    <t>Расчет продольного изгиба и устойчивости в программе</t>
  </si>
  <si>
    <t>Этот раздел описывает фильтр устойчивости, который может быть включен в расчетном профиле. Фильтр выполняется до НДМ: он берет исходные N, Mx, My, учитывает продольный изгиб по выбранному СП и</t>
  </si>
  <si>
    <t>передает дальше уже расчетные усилия. Сам solver НДМ при этом не меняется.</t>
  </si>
  <si>
    <t>В текущей версии реализованы только ненапрягаемые стержни. Материалы для устойчивости выбираются строкой MaterialModel.Stability.ValueSet в профиле; программа не переключает их автоматически при</t>
  </si>
  <si>
    <t>выборе СП 35 или СП 63.</t>
  </si>
  <si>
    <t>Если проверка устойчивости получает FAIL, дальнейшие расчеты НДС, несущей способности и трещин для этого сочетания не запускаются. Так невалидная нагрузка после потери устойчивости не маскируется</t>
  </si>
  <si>
    <t>последующей численной несходимостью.</t>
  </si>
  <si>
    <t>1. Где включается расчет</t>
  </si>
  <si>
    <t>Расчет включается в профиле строкой Calculation.Stability.Enabled = Yes. Общая методика выбирается настройкой Stability.Code: SP63 или SP35. Нагрузки постоянной или постоянной плюс длительной части</t>
  </si>
  <si>
    <t>задаются отдельной таблицей на Config и сопоставляются с Combination ID.</t>
  </si>
  <si>
    <t>Для SP63 пользователь задает постоянные + длительные нагрузки. Для SP35 пользователь задает постоянные нагрузки. Программа принимает эти значения как исходные данные и не пытается сама отделять</t>
  </si>
  <si>
    <t>длительную часть от полной нагрузки.</t>
  </si>
  <si>
    <t>Плоскость 1 связана с первой главной осью приведенного сечения. Если главные оси совпадают с X/Y, плоскость 1 соответствует изгибу Mx вокруг X, то есть расчетной плоскости YZ и эксцентриситету по Y.</t>
  </si>
  <si>
    <t>Плоскость 2 соответствует My вокруг Y, расчетной плоскости XZ и эксцентриситету по X.</t>
  </si>
  <si>
    <t>2. Перенос усилий и главные оси</t>
  </si>
  <si>
    <t>Пользователь задает нагрузки относительно бетонного центра и Load.ReferenceOffsetX/Y. Для устойчивости программа переносит моменты к центру тяжести приведенного сечения бетон + арматура, потому что</t>
  </si>
  <si>
    <t>именно по приведенному сечению считаются главные оси, радиусы инерции и ядровые расстояния.</t>
  </si>
  <si>
    <t>Здесь Xref/Yref - пользовательская точка приложения нагрузки, а Xred/Yred - центр тяжести приведенного сечения. Знак N берется в внутренней системе программы; на Results значения переводятся обратно</t>
  </si>
  <si>
    <t>через rngSignConventionSettings.</t>
  </si>
  <si>
    <t>α - угол главных осей приведенного сечения. Для круга и других почти симметричных сечений программа фиксирует α = 0, чтобы малый численный перекос сетки не раскладывал чистый Mx или My на две</t>
  </si>
  <si>
    <t>плоскости.</t>
  </si>
  <si>
    <t>Перед расчетом и после фильтра устойчивости применяется общая настройка Calculation.ZeroMomentPerDepth. Момент, который меньше Mtol = значение·h, считается практически нулевым. Поэтому в итоговом</t>
  </si>
  <si>
    <t>блоке Results выводятся уже те моменты, которые реально пошли дальше в расчет сечения.</t>
  </si>
  <si>
    <t>3. Геометрические характеристики</t>
  </si>
  <si>
    <t>Площадь, центр, главные инерции и радиусы инерции берутся из дискретной модели CSectionModel. Для приведенного сечения бетон учитывается с весом 1, а арматура добавляется как (n - 1)As, потому что</t>
  </si>
  <si>
    <t>бетонная площадь в месте стержня уже входит в бетонную сетку.</t>
  </si>
  <si>
    <t>h для случайного эксцентриситета и гибкости берется только по бетонному контуру: арматура не увеличивает внешний габарит, потому что стержни находятся внутри бетона. Но арматура участвует в Ared/Ired</t>
  </si>
  <si>
    <t>и поэтому влияет на i и r.</t>
  </si>
  <si>
    <t>Для импортированной из AutoCAD сетки сначала используются реальные размеры и поворот бетонного элемента, если они доступны. Если стороны неизвестны, но есть надежные Ix/Iy/Ixy, программа</t>
  </si>
  <si>
    <t>восстанавливает эквивалентный прямоугольник. Если и этих данных нет, границы элемента восстанавливаются через квадрат той же площади со средним углом распознанной сетки.</t>
  </si>
  <si>
    <t>4. Случайный эксцентриситет</t>
  </si>
  <si>
    <t>Stability.AccidentalEccentricityMode задает, от какой длины считать случайный эксцентриситет. AutoWithL - нормативный режим с геометрической длиной L. AutoWithμL - проектная проверочная опция, где</t>
  </si>
  <si>
    <t>вместо L берется расчетная длина l0 = μL. User - пользователь задает модуль эксцентриситета отдельно для двух главных плоскостей.</t>
  </si>
  <si>
    <t>Коэффициенты μ1 и μ2 пользователь задает именно по главным плоскостям приведенного сечения. Для круга и других сечений, где главные оси совпадают с X/Y, μ1 относится к расчетной плоскости Mx/YZ, а μ2</t>
  </si>
  <si>
    <t>- к расчетной плоскости My/XZ.</t>
  </si>
  <si>
    <t>Stability.AccidentalEccentricityPlanes = OnlyMomentPlane сохраняет принятое упрощение проекта: если момент есть только в одной главной плоскости, случайный эксцентриситет добавляется только в этой</t>
  </si>
  <si>
    <t>плоскости. BothPlanes добавляет его в обеих главных плоскостях.</t>
  </si>
  <si>
    <t>Если момент в плоскости ненулевой, знак случайного эксцентриситета выбирается так, чтобы увеличить модуль этого момента. Если момент равен нулю, направление берется из</t>
  </si>
  <si>
    <t>Stability.ZeroMomentEccentricitySign1/2.</t>
  </si>
  <si>
    <t>5. Начальный эксцентриситет</t>
  </si>
  <si>
    <t>В формулах устойчивости N рассматривается как положительная сжимающая сила. Для статически определимой схемы программа складывает фактический и случайный эксцентриситет. Для статически неопределимой</t>
  </si>
  <si>
    <t>схемы принимает больший по модулю из двух, сохраняя направление расчетного момента.</t>
  </si>
  <si>
    <t>Для СП 35 в Results то же расчетное значение выводится как ec, а случайный эксцентриситет - как ec,sl. Для СП 63 эти величины выводятся как e0 и ea.</t>
  </si>
  <si>
    <t>6. Расчет по СП 63</t>
  </si>
  <si>
    <t>Для каждой главной плоскости программа считает условную жесткость D, критическую силу Ncr и коэффициент η. Если гибкость l0/i не больше 14, влияние прогиба по СП 63 не учитывается и η принимается</t>
  </si>
  <si>
    <t>равным 1; Ncr при этом все равно выводится справочно.</t>
  </si>
  <si>
    <t>M1 и Ml1 считаются не в центре сечения, а относительно центра наиболее растянутого или наименее сжатого стержня арматуры. Если арматуры нет, программа использует край бетонного контура как расчетный</t>
  </si>
  <si>
    <t>fallback.</t>
  </si>
  <si>
    <t>В программе δe дополнительно ограничивается настройками Stability.SP63.DeltaEMin и Stability.SP63.DeltaEMax. Это расчетные границы, видимые на Config.</t>
  </si>
  <si>
    <t>Если N достигла или превысила Ncr, η не имеет корректного положительного значения. В этом случае плоскость получает FAIL, а дальнейший НДМ для LC не запускается.</t>
  </si>
  <si>
    <t>7. Расчет по СП 35: выбор ветви</t>
  </si>
  <si>
    <t>СП 35 в реализованной ветви сначала сравнивает модуль расчетного эксцентриситета ec с ядровым расстоянием r. Для несимметричного сечения программа выбирает r со стороны, куда направлен ec.</t>
  </si>
  <si>
    <t>Таблица 7.21 СП 35 хранится на Config в отдельном диапазоне. Значения не зашиты в VBA: программа интерполирует только по тому содержимому таблицы, которое видит в книге.</t>
  </si>
  <si>
    <t>8. СП 35 при ec &gt; r</t>
  </si>
  <si>
    <t>Для больших эксцентриситетов программа считает условную жесткость, критическую силу и η. В этой ветви сохраняется структура формулы (7.10) СП 35: π² дополнительно не добавляется.</t>
  </si>
  <si>
    <t>M и Ml считаются относительно наиболее растянутой или наименее сжатой грани. Если знаки M и Ml противоположны, применяется специальная ветвь СП 35: при |ec| ≥ 0.1h принимается φl = 1, иначе φl = 1.05.</t>
  </si>
  <si>
    <t>Stability.PhiLMode = PhiL2 в этой ветви принудительно принимает φl = 2. В режиме Auto программа считает φl по моментам полной и постоянной нагрузки и затем ограничивает его диапазоном 1...2.</t>
  </si>
  <si>
    <t>9. СП 35 при ec &lt;= r</t>
  </si>
  <si>
    <t>Для малых эксцентриситетов используется табличная ветвь. Программа интерполирует φm по отношению ec/r между столбцами таблицы 7.21, затем интерполирует φm и φl между соседними строками по гибкости</t>
  </si>
  <si>
    <t>l0/i.</t>
  </si>
  <si>
    <t>В этой табличной ветви настройка Stability.PhiLMode = PhiL2 не подменяет табличное φl: используются значения из таблицы 7.21. Если площадь арматуры больше 3% gross-площади бетона, в формуле Nult</t>
  </si>
  <si>
    <t>бетонный вклад уменьшается на As; это отдельное правило формулы устойчивости и не дублирует приведение (n - 1)As.</t>
  </si>
  <si>
    <t>10. Что выводится в Results</t>
  </si>
  <si>
    <t>Подробная таблица устойчивости показывает четыре блока: итог по расчету, общие данные по главным осям, расчет по СП 35 и расчет по СП 63. Таблица всегда имеет постоянную форму, но заполняется только</t>
  </si>
  <si>
    <t>тот нормативный блок, который выбран настройкой Stability.Code.</t>
  </si>
  <si>
    <t>В блоке Итог по расчету моменты после учета η выводятся в трех привязках: M1/M2 в главных осях приведенного сечения, Mx/My относительно центральных осей приведенного сечения и Mx/My в пользовательской</t>
  </si>
  <si>
    <t>точке приложения нагрузки. Эти значения уже прошли общий фильтр практически нулевого момента.</t>
  </si>
  <si>
    <t>Ncr/N или Nult/N в Results - это справочный запас по устойчивости. Если запас меньше единицы или нарушено специальное ограничение ветви СП 35 N/Ncr ≤ 0.7, LC получает FAIL по устойчивости.</t>
  </si>
  <si>
    <t>Все значения перед выводом проходят через CUnitSystem: единицы и знаки берутся из rngUnitSettings и rngSignConventionSettings.</t>
  </si>
  <si>
    <t>Справка по настройкам Config</t>
  </si>
  <si>
    <t>Нормативные источники</t>
  </si>
  <si>
    <t>СП 63.13330.2018</t>
  </si>
  <si>
    <t>Бетонные и железобетонные конструкции. Основные положения. Используется как основной источник по НДМ и трещиностойкости; точные пункты указаны только там, где они уже подтверждены в документации проекта.</t>
  </si>
  <si>
    <t>СП 35.13330.2011</t>
  </si>
  <si>
    <t>Мосты и трубы. Используется как потенциальный специальный источник для мостовых параметров; непроверенные ссылки не подставляются автоматически.</t>
  </si>
  <si>
    <t>Важно</t>
  </si>
  <si>
    <t>Справка описывает фактически реализованное поведение программы. Если нормативная ссылка не подтверждена, это отмечается как требующее дальнейшей трассировки.</t>
  </si>
  <si>
    <t>Словарь пользовательских статусов</t>
  </si>
  <si>
    <t>OK</t>
  </si>
  <si>
    <t>Расчет этой проверки выполнен успешно. Для прямого НДС равновесие найдено внутри физической диаграммы материала; для прочности или трещин проверка прошла.</t>
  </si>
  <si>
    <t>FAIL</t>
  </si>
  <si>
    <t>Численное решение есть, но инженерная проверка не проходит: превышена несущая способность, ширина нормальной трещины больше допуска, sigma_c,max больше Rb,mc2 по продольным трещинам или прямое НДС найдено только за пределами физической диаграммы.</t>
  </si>
  <si>
    <t>NumFail</t>
  </si>
  <si>
    <t>Программа не смогла найти равновесие или предельную точку с текущими численными настройками. Это не доказательство разрушения; нужно проверить диагностику, нагрузку, сетку и параметры расчета.</t>
  </si>
  <si>
    <t>InputErr</t>
  </si>
  <si>
    <t>Расчет не запускался из-за ошибки во входных данных: пустая или неизвестная настройка, недопустимая геометрия, материал, единицы или строка сочетания.</t>
  </si>
  <si>
    <t>N/A</t>
  </si>
  <si>
    <t>Проверка для этого сочетания не выполнялась и не считается ошибкой: например, она не включена выбранным профилем или неприменима к найденному состоянию.</t>
  </si>
  <si>
    <t>Этот блок задает пользовательские единицы ввода INPUT и вывода OUTPUT. Колонка INTERNAL является справочной и показывает фиксированные единицы расчетного ядра.</t>
  </si>
  <si>
    <t>Внутренние единицы ядра: длина - мм, площадь - мм2, сила - Н, момент - Н*мм, напряжение - МПа, кривизна - 1/мм.</t>
  </si>
  <si>
    <t>Формула: q_internal = q_user · k_input.</t>
  </si>
  <si>
    <t>Формула: q_output = q_internal / k_output.</t>
  </si>
  <si>
    <t>Все пересчеты единиц выполняются централизованно, поэтому расчетные формулы внутри программы работают в одной системе единиц.</t>
  </si>
  <si>
    <t>INPUT и OUTPUT могут быть разными. Например нагрузки удобно вводить в tf и tf*m, а результаты смотреть в kN и kN*m.</t>
  </si>
  <si>
    <t>Results является неизменяемым снимком последнего успешного расчета. Если после расчета пользователь поменял OUTPUT units, старые Results и схема не конвертируются заново; новые единицы применятся только после нового расчета.</t>
  </si>
  <si>
    <t>Выбор единиц не является расчетным допущением СП. При корректном обратимом пересчете физический результат должен сохраняться.</t>
  </si>
  <si>
    <t>Этот блок задает пользовательскую систему знаков для ввода и вывода N, Mx и My.</t>
  </si>
  <si>
    <t>Внутри расчетного ядра используется фиксированная INTERNAL convention: растяжение положительное, сжатие отрицательное.</t>
  </si>
  <si>
    <t>Формула: ε(x, y) = ε₀ + κx·y + κy·x.</t>
  </si>
  <si>
    <t>Пользователь может выбрать, считать ли +N сжатием или растяжением. Программа преобразует внешний знак во внутренний перед расчетом и обратно перед записью Results.</t>
  </si>
  <si>
    <t>Сохраненный Output.SignConvention на Results является описанием сохраненных Results. Он не применяется повторно к Stress, N, Mx и My, потому что эти значения уже записаны с конечным пользовательским знаком.</t>
  </si>
  <si>
    <t>Цвета схемы определяются не по пользовательскому знаку Stress, а по сохраненному PhysicalState: Compression, Tension, InactiveTensionConcrete или NearZero.</t>
  </si>
  <si>
    <t>СП 63.13330.2018, п. 8.1.22 задает правило знаков для деформаций и напряжений НДМ: сжатие со знаком минус, растяжение со знаком плюс. Пользовательская настройка знаков меняет только ввод и вывод, а внутренняя математика остается той же.</t>
  </si>
  <si>
    <t>Таблица задает список сочетаний, которые будут рассчитаны при нажатии кнопки Выполнить расчет.</t>
  </si>
  <si>
    <t>CombinationID - короткое имя сочетания. Оно используется в Results, в заголовке схемы, в выборе Plot.LoadCase и AutoCAD.Export.CombinationID.</t>
  </si>
  <si>
    <t>N, Mx и My вводятся в текущих INPUT-единицах из блока единиц. Пустой Mx или My считается нулем, поэтому одноосный изгиб можно задавать как N + Mx или N + My без заполнения второго момента.</t>
  </si>
  <si>
    <t>ProfileId задает расчетный профиль из таблицы расчетных профилей. В строке сочетания нужно указать заголовок того профильного столбца, по которому это сочетание должно рассчитываться.</t>
  </si>
  <si>
    <t>Профиль определяет только, какие расчеты запрошены и какие материальные модели использовать. Порядок расчета и зависимости между состояниями задает программа, а не строка профиля.</t>
  </si>
  <si>
    <t>CapacityLoadPath задает, какие компоненты нагрузки масштабируются при поиске несущей способности: λ*Mx, λ*My, λ*Mxy, λ*N или λ*NMxy. Эта настройка находится в строке сочетания, потому что разные сочетания могут требовать разной траектории поиска.</t>
  </si>
  <si>
    <t>Если выбран λ*N, продольная сила N умножается на λ, а момент от ее смещенной линии действия масштабируется вместе с N. Если выбран λ*Mxy, N остается постоянной, а масштабируется только пользовательский вектор моментов.</t>
  </si>
  <si>
    <t>Если CapacityLoadPath оставлен пустым, программа сама выбирает понятный вариант: при наличии пользовательского Mx/My используется λ*Mxy, при чистой N - λ*N. Для прозрачности расчетов лучше задавать путь явно.</t>
  </si>
  <si>
    <t>Comment - пользовательское пояснение к сочетанию. Оно выводится в Summary и добавляется в заголовок схемы в скобках.</t>
  </si>
  <si>
    <t>Варианты CapacityLoadPath</t>
  </si>
  <si>
    <t>Вариант</t>
  </si>
  <si>
    <t>Что масштабируется</t>
  </si>
  <si>
    <t>Что остается постоянным</t>
  </si>
  <si>
    <t>Минимально нужно задать</t>
  </si>
  <si>
    <t>Недопустимо</t>
  </si>
  <si>
    <t>Пользовательский Mx.</t>
  </si>
  <si>
    <t>N, пользовательский My и моменты от эксцентриситета N.</t>
  </si>
  <si>
    <t>Mx &lt;&gt; 0.</t>
  </si>
  <si>
    <t>Пустой или нулевой Mx.</t>
  </si>
  <si>
    <t>Пользовательский My.</t>
  </si>
  <si>
    <t>N, пользовательский Mx и моменты от эксцентриситета N.</t>
  </si>
  <si>
    <t>My &lt;&gt; 0.</t>
  </si>
  <si>
    <t>Пустой или нулевой My.</t>
  </si>
  <si>
    <t>Пользовательские Mx и My как один вектор изгиба.</t>
  </si>
  <si>
    <t>N и моменты от эксцентриситета N.</t>
  </si>
  <si>
    <t>Mx &lt;&gt; 0 или My &lt;&gt; 0.</t>
  </si>
  <si>
    <t>Одновременно Mx = 0 и My = 0.</t>
  </si>
  <si>
    <t>N и моменты от эксцентриситета этой силы.</t>
  </si>
  <si>
    <t>Пользовательские Mx и My.</t>
  </si>
  <si>
    <t>N &lt;&gt; 0.</t>
  </si>
  <si>
    <t>Пустой или нулевой N.</t>
  </si>
  <si>
    <t>Полный внутренний вектор N, Mx, My.</t>
  </si>
  <si>
    <t>Ничего: все ненулевые компоненты входят в Base.</t>
  </si>
  <si>
    <t>N &lt;&gt; 0 или Mx &lt;&gt; 0 или My &lt;&gt; 0.</t>
  </si>
  <si>
    <t>Все масштабируемые компоненты равны нулю.</t>
  </si>
  <si>
    <t>Как программа выбирает численный путь</t>
  </si>
  <si>
    <t>Условие</t>
  </si>
  <si>
    <t>Что делает программа</t>
  </si>
  <si>
    <t>Что видно в Results</t>
  </si>
  <si>
    <t>Зачем это сделано</t>
  </si>
  <si>
    <t>Capacity.SolutionStrategy = Auto и изгибная траектория λ*Mx/λ*My/λ*Mxy.</t>
  </si>
  <si>
    <t>Сначала пробует UltimateStrain; при численной неудаче повторяет тот же CapacityLoadPath через LoadMultiplier.</t>
  </si>
  <si>
    <t>CapacitySolutionMethod показывает фактический метод.</t>
  </si>
  <si>
    <t>Обычно это самый быстрый путь для предельного момента при заданной N.</t>
  </si>
  <si>
    <t>Пользовательский CapacityLoadPath не меняется.</t>
  </si>
  <si>
    <t>λ*N или λ*NMxy без пользовательских моментов.</t>
  </si>
  <si>
    <t>Использует LoadMultiplier как более устойчивую силовую ветку.</t>
  </si>
  <si>
    <t>CapacitySolutionMethod = LoadMultiplier.</t>
  </si>
  <si>
    <t>Чистая силовая траектория может быть вырожденной для UltimateStrain на плато диаграммы.</t>
  </si>
  <si>
    <t>CapacityLoadPath остается тем, который выбрал пользователь.</t>
  </si>
  <si>
    <t>Capacity.SolutionStrategy = LoadMultiplier.</t>
  </si>
  <si>
    <t>Сразу выполняет одномерный поиск λ через Capacity.SearchMethod.</t>
  </si>
  <si>
    <t>Нужен для сложных траекторий и контрольных расчетов.</t>
  </si>
  <si>
    <t>Bisection обычно самый предсказуемый, Brent часто быстрее, Secant чувствительнее.</t>
  </si>
  <si>
    <t>CapacityLoadPath пустой.</t>
  </si>
  <si>
    <t>Автоматически выбирает λ*Mxy при наличии Mx/My, иначе λ*N при чистой N.</t>
  </si>
  <si>
    <t>В Results выводится фактически принятый CapacityLoadPath.</t>
  </si>
  <si>
    <t>Это защита для неполных строк сочетаний.</t>
  </si>
  <si>
    <t>Для прозрачности лучше заполнять путь явно.</t>
  </si>
  <si>
    <t>Выбрана траектория, но ее масштабируемые компоненты нулевые.</t>
  </si>
  <si>
    <t>Возвращает InputErr.</t>
  </si>
  <si>
    <t>CapacityStatus = InputErr.</t>
  </si>
  <si>
    <t>Нельзя искать множитель для нулевого вектора Base.</t>
  </si>
  <si>
    <t>Например λ*Mx при Mx = 0.</t>
  </si>
  <si>
    <t>Эта таблица задает длительную часть нагрузок, которая нужна только для расчета коэффициентов продольного изгиба.</t>
  </si>
  <si>
    <t>LC должен совпадать с CombinationID из основной таблицы сочетаний. N, Mx и My вводятся в тех же INPUT-единицах и той же системе знаков, что и основные сочетания.</t>
  </si>
  <si>
    <t>Для Stability.Code = SP63 пользователь указывает постоянные + длительные нагрузки.</t>
  </si>
  <si>
    <t>Для Stability.Code = SP35 пользователь указывает постоянные нагрузки.</t>
  </si>
  <si>
    <t>Если строка не заполнена или все усилия равны нулю, это не ошибка само по себе. Расчет продолжится, если формулы выбранного СП не требуют ненулевой длительной части.</t>
  </si>
  <si>
    <t>Load.ReferenceOffsetX/Y применяется к этой таблице так же, как к основной таблице сочетаний: пользовательские моменты сначала относятся к бетонному центру и заданному offset, затем для устойчивости переносятся к центру приведенного сечения.</t>
  </si>
  <si>
    <t>Таблица не запускает расчет сама. Устойчивость включается флагом Calculation.Stability.Enabled в расчетном профиле.</t>
  </si>
  <si>
    <t>Таблица 7.21 СП 35</t>
  </si>
  <si>
    <t>Таблица содержит коэффициенты продольного изгиба из СП 35.13330.2011, таблица 7.21.</t>
  </si>
  <si>
    <t>В текущей программе используется ненапрягаемая арматура, поэтому в таблицу вынесены верхние значения.</t>
  </si>
  <si>
    <t>Расчетный класс устойчивости получает эту таблицу как массив из Config. В VBA нет скрытой резервной копии значений.</t>
  </si>
  <si>
    <t>Последняя строка предназначена для очень большой гибкости l0/i. При создании книги она заполнена коэффициентами последней нормативной строки; дальше пользователь отвечает за ее значения.</t>
  </si>
  <si>
    <t>Если выбран Stability.Code = SP35, таблица должна быть заполнена корректно. Пустая или поврежденная таблица приводит к InputErr для проверки устойчивости.</t>
  </si>
  <si>
    <t>Для промежуточных значений гибкости и эксцентриситета программа использует интерполяцию по загруженной таблице.</t>
  </si>
  <si>
    <t>В табличной ветви ec &lt;= r предельная сила считается по Nult = phi * (Rb * Ab + Rsc * As). Если As больше 3% gross-площади бетона Ab, по СП 35 бетонный вклад считается по (Ab - As).</t>
  </si>
  <si>
    <t>Эта поправка относится только к формуле Nult. Она не заменяет правило (n - 1)As для приведенного сечения: через (n - 1)As программа определяет центр тяжести, главные оси и ядровое расстояние.</t>
  </si>
  <si>
    <t>Параметры бетона</t>
  </si>
  <si>
    <t>Пользователь задает исходные сопротивления и модули бетона, а расчетные точки TwoLine/ThreeLine строятся программой автоматически.</t>
  </si>
  <si>
    <t>Для Strength используется I группа: Rb и Rbt. Для Mcrc и CrackedNDS используется II группа: Rb,ser и Rbt,ser.</t>
  </si>
  <si>
    <t>Eb и Ebt оставлены отдельными полями. Нормативно Ebt = Eb, потому что СП 63.13330.2018, п. 6.1.15 принимает начальный модуль бетона одинаковым при сжатии и растяжении.</t>
  </si>
  <si>
    <t>0.4·Eb в СП относится к модулю сдвига G, а не к Ebt.</t>
  </si>
  <si>
    <t>Деформационные параметры и контрольные точки бетонных диаграмм строятся по СП 63.13330.2018, пп. 6.1.14, 6.1.20-6.1.24 и 6.1.26.</t>
  </si>
  <si>
    <t>Серые контрольные таблицы точек на Config предназначены только для проверки человеком и формулами Excel. Расчетное ядро эти таблицы не читает.</t>
  </si>
  <si>
    <t>Параметры арматуры</t>
  </si>
  <si>
    <t>Этот блок задает исходные сопротивления и модули обычной ненапрягаемой арматуры, из которых строятся диаграммы TwoLine/ThreeLine.</t>
  </si>
  <si>
    <t>Для Strength используется I группа: Rsc и Rs. Для Mcrc и CrackedNDS используется II группа: Rs,ser и программный параметр Rsc,ser.</t>
  </si>
  <si>
    <t>СП 63 отдельно не вводит Rsc,ser в том виде, как оно выведено в таблице. В программе поле оставлено для симметричного задания сжатой ветви; принято Rsc,ser = Rs,ser.</t>
  </si>
  <si>
    <t>Esc также является программным расширением для симметрии. Нормативно Esc = Es, потому что СП 63.13330.2018, п. 6.2.12 принимает модуль арматуры одинаковым при растяжении и сжатии.</t>
  </si>
  <si>
    <t>Производные точки арматурных диаграмм строятся по СП 63.13330.2018, пп. 6.2.11, 6.2.14 и 6.2.15. П. 6.2.13 задает смысл: TwoLine для физического предела текучести, ThreeLine для условного.</t>
  </si>
  <si>
    <t>Коэффициент phi2 для раскрытия трещин больше не берется из материала арматуры: он задается отдельной настройкой SLS.Crack.Phi2.</t>
  </si>
  <si>
    <t>Профиль используется только тогда, когда его ProfileId назначен строке сочетания. Заполненный PR3 или PR4 сам по себе не запускает расчет.</t>
  </si>
  <si>
    <t>Calculation.Strength.DirectState включает прямое НДС по модели прочности. Для этой модели по СП используются характеристики ULS(I): бетон Rb/Rbt и арматура Rsc/Rs.</t>
  </si>
  <si>
    <t>Calculation.Strength.Capacity включает поиск предельной несущей способности по выбранной λ-траектории сочетания. Используется та же модель материала, что и для НДС по прочности.</t>
  </si>
  <si>
    <t>Calculation.Crack.Width включает расчет нормальных трещин и существующую проверку продольных трещин. Для этих проверок по СП используются характеристики SLS(II): Rb,ser/Rbt,ser и Rs,ser.</t>
  </si>
  <si>
    <t>Calculation.Stability.Enabled включает учет продольного изгиба и проверку устойчивости перед последующими расчетами профиля.</t>
  </si>
  <si>
    <t>Если устойчивость включена и сочетание не проходит нормативную проверку, последующие НДС, несущая способность и трещины для этого сочетания не запускаются. В Summary это остается FAIL по устойчивости, а пропущенные разделы получают N/A.</t>
  </si>
  <si>
    <t>MaterialModel.Stability.ValueSet задает только набор характеристик материала для устойчивости. Диаграммы TwoLine/ThreeLine здесь не выбираются, потому что в формулах D, Ncr и eta используются R, Eb и Es.</t>
  </si>
  <si>
    <t>Для нормативного расчета устойчивости следует выбирать ULS(I): это расчет прочности сжатого элемента по первой группе предельных состояний.</t>
  </si>
  <si>
    <t>MaterialModel.Strength задает модель материала для НДС по прочности и для несущей способности. По СП 63, п. 6.1.23 бетон для прочности описывается TwoLine или ThreeLine; по п. 8.1.20 растянутый бетон при прочности допускается не учитывать.</t>
  </si>
  <si>
    <t>MaterialModel.CrackInitiation задает модель материала для состояния, когда нормальная трещина только появляется. По СП 63, п. 6.1.24 применяется II группа с работающей растянутой ветвью бетона; основной нормативный вариант для бетона - ThreeLine.</t>
  </si>
  <si>
    <t>MaterialModel.CrackedState задает модель материала для сечения после появления трещин. По СП 63, п. 6.1.26 допускается TwoLine или ThreeLine; растянутый бетон для уже образовавшейся трещины в НДС не учитывается.</t>
  </si>
  <si>
    <t>Calculation.Crack.Width включает расчет нормальных трещин и существующую проверку продольных трещин. Отдельного профиля, флага или ветки LongitudinalCrack нет.</t>
  </si>
  <si>
    <t>Модель CrackedState обязательна при включенном Calculation.Crack.Width. Модель CrackInitiation нужна только при SLS.Crack.PsiMode = Auto; если пользователь задает psi_s вручную, эта модель может быть не заполнена и не блокирует расчет.</t>
  </si>
  <si>
    <t>Visualization.State и Visualization.Quantity управляют только схемой и AutoCAD после расчета. Если выбранного состояния нет в Results, сам расчет не отменяется; сообщение появится только при попытке построить схему или экспорт.</t>
  </si>
  <si>
    <t>Visualization.State = StrengthState выводит НДС фактического сочетания по модели прочности.</t>
  </si>
  <si>
    <t>Visualization.State = CapacityState выводит предельное состояние, найденное расчетом несущей способности. Оно есть только если расчет несущей способности был включен и успешно нашел предельную точку.</t>
  </si>
  <si>
    <t>Visualization.State = CrackedState выводит НДС фактического сочетания как сечения с уже образовавшимися трещинами, без работы растянутого бетона.</t>
  </si>
  <si>
    <t>Visualization.State = BeforeMcrcState выводит состояние непосредственно перед образованием нормальной трещины, когда растянутый бетон еще работает. Оно создается только в режиме SLS.Crack.PsiMode = Auto, если первая проверка с psi_s = 1 не прошла и потребовался расчет момента образования трещины.</t>
  </si>
  <si>
    <t>Visualization.State = AfterMcrcState выводит состояние сразу после образования нормальной трещины: растянутый бетон уже выключен, а уровень нагрузки соответствует моменту появления трещины. Именно из этого состояния берется sigma_s,crc для уточнения psi_s.</t>
  </si>
  <si>
    <t>При центральном растяжении BeforeMcrcState не создается, потому что в этом случае нет нейтральной линии и программа определяет порог трещинообразования по расчетной силе Ncrc. Для проверки sigma_s,crc достаточно состояния AfterMcrcState сразу после появления трещины.</t>
  </si>
  <si>
    <t>Для арматуры во всех материальных моделях выбор TwoLine/ThreeLine читается по СП 63, п. 6.2.13: TwoLine соответствует арматуре с физическим пределом текучести, ThreeLine - арматуре с условным пределом текучести.</t>
  </si>
  <si>
    <t>Программа не подменяет параметры профиля автоматически. Если пользователь выбрал другой допустимый вариант диаграммы или учета растянутого бетона, расчет выполняется по явно заданной настройке профиля.</t>
  </si>
  <si>
    <t>Служебные таблицы точек на Config нужны как независимый контроль того, какие координаты TwoLine/ThreeLine получаются из исходных параметров.</t>
  </si>
  <si>
    <t>Формулы Excel в этом блоке должны совпадать с теми формулами, по которым программа строит рабочие диаграммы материалов.</t>
  </si>
  <si>
    <t>Расчетное ядро не читает эти таблицы. Если пользователь случайно изменит формулы контрольного блока, расчетные результаты не изменятся, но проверка книги должна показать расхождение.</t>
  </si>
  <si>
    <t>Графики рядом с контрольными точками служат только для визуальной проверки формы диаграмм. Каждый график строится по строкам контрольной таблицы для I ГПС: одна линия TwoLine и одна линия ThreeLine.</t>
  </si>
  <si>
    <t>Таблица управляет только оформлением Shape-аннотаций схемы: размерными линиями, выносными линиями, текстом размеров и групповыми подписями арматуры вида 6Ø32 или 6Ø32 + 3Ø20.</t>
  </si>
  <si>
    <t>Расчетные объекты - бетонные элементы, стержни, нейтральная линия, главные оси и точка приложения нагрузки - не являются этими Shape-аннотациями и строятся отдельными графическими сериями.</t>
  </si>
  <si>
    <t>Offset всегда задается в реальных миллиметрах сечения. Для размерных линий это отступ от грани до размерной линии, для арматуры - отступ от линии осей стержней.</t>
  </si>
  <si>
    <t>TextUnits выбирает смысл TextHeight и TextGap отдельно для подписей арматуры и размерных линий. При pt текст задается в обычных пунктах Excel, поэтому визуальный размер почти не зависит от габаритов сечения при той же области построения. mm используется, когда текстовые размеры должны масштабироваться вместе с моделью.</t>
  </si>
  <si>
    <t>Если TextUnits=pt, числовые значения TextHeight и TextGap нужно задавать как размеры шрифта и зазоры в Excel points. При TextUnits=mm эти же строки трактуются как миллиметры модели.</t>
  </si>
  <si>
    <t>Для арматуры Placement задает сторону подписи относительно линии осей стержней: Inside - внутрь сечения, Outside - наружу.</t>
  </si>
  <si>
    <t>Для размерных линий Placement задает сторону текста относительно размерной линии. Сама размерная линия остается на расчетном месте.</t>
  </si>
  <si>
    <t>LineWeight, ArrowSize и ArrowType влияют только на внешний вид. Они не меняют расчет, Results и AutoCAD export.</t>
  </si>
  <si>
    <t>Circle.Diameter задает внешний диаметр круглого бетонного сечения.</t>
  </si>
  <si>
    <t>Rebar.AxisDistance - расстояние от наружной грани круга до оси первого ряда стержней. Если Rebar.Count = 0 или Rebar.Diameter пустой/нулевой, первый ряд не создается.</t>
  </si>
  <si>
    <t>Rebar.Diameter2 и Rebar.Diameter3 задают дополнительные ряды. Пустой или нулевой диаметр означает, что соответствующий ряд пропускается без ошибки.</t>
  </si>
  <si>
    <t>Stacked ставит дополнительный стержень внутрь сечения по радиусу к центру. SideBySide ставит его по касательной справа по ходу часовой стрелки относительно стержня первого ряда.</t>
  </si>
  <si>
    <t>Semantic-аннотации круга строятся отдельным shape-builder: габаритный размер диаметра и групповые подписи арматуры затем выводятся тем же универсальным механизмом схемы, что и для остальных сечений.</t>
  </si>
  <si>
    <t>RoundedRectangle.Width и RoundedRectangle.Height задают основные габариты бетонного сечения.</t>
  </si>
  <si>
    <t>Радиусы RoundedRectangle.RadiusTopLeft/TopRight/BottomRight/BottomLeft задаются независимо для каждого угла. Нулевой радиус означает обычный прямой угол.</t>
  </si>
  <si>
    <t>Скругленный прямоугольник пока используется как геометрическая бетонная форма. Если для него не задан отдельный builder арматуры или аннотаций, расчет не падает: отсутствующие specialized-данные просто не выводятся.</t>
  </si>
  <si>
    <t>После генерации программа работает с сечением одинаково независимо от того, было оно построено в книге или импортировано из AutoCAD.</t>
  </si>
  <si>
    <t>H1/B1 описывают верхний прямоугольник Г-сечения, H2/B2 - нижний прямоугольник. Полная высота расчетной формы равна H = H1 + H2.</t>
  </si>
  <si>
    <t>Основное армирование задается по смысловым граням H1, B1, H2, B2. Для каждой грани есть сторона _1 и _2: для вертикальных H это левая и правая грань, для горизонтальных B это верхняя и нижняя грань.</t>
  </si>
  <si>
    <t>Нумерация граней идет слева направо для вертикальных граней и сверху вниз для горизонтальных. Это правило используется в именах as_1/as_2, d_1/d_2, n_1/n_2, t1_1/t2_1 и t1_2/t2_2.</t>
  </si>
  <si>
    <t>Формула: step = (L_edge − t1 − t2) / (n − 1), если n &gt; 1.</t>
  </si>
  <si>
    <t>Если n = 1, создается один стержень в допустимой позиции по принятой реализации builder.</t>
  </si>
  <si>
    <t>Если n_1 = 0 или d_1 = 0, ряд _1 не создается. Если первого ряда на стороне нет, дополнительные 2-й и 3-й ряды этой стороны также не создаются, даже если их диаметры указаны.</t>
  </si>
  <si>
    <t>Дополнительные ряды строятся от координат первого ряда. loc_2row/loc_3row задает направление Stacked или SideBySide, а bind_2row/bind_3row задает EachBar или EverySecondBar.</t>
  </si>
  <si>
    <t>Размеры и групповые подписи арматуры создаются по смысловым граням Г-сечения и затем сохраняются в Results. Схема не угадывает грани по координатам уже после расчета.</t>
  </si>
  <si>
    <t>Сводка пакетного расчета</t>
  </si>
  <si>
    <t>Этот раздел описывает верхнюю таблицу Results: rngBatchSummary. В ней собраны основные итоги по всем сочетаниям, чтобы быстро увидеть статусы, определяющее сочетание, запас по выбранной λ-траектории и что получилось по раскрытию трещин.</t>
  </si>
  <si>
    <t>Первые строки - служебная часть. Определяющее сочетание по прочности берется по минимальному рассчитанному CapacitySafetyFactor. После перехода на CapacityLoadPath этот запас равен найденному lambda для выбранной траектории: λ*Mx, λ*My, λ*Mxy, λ*N или λ*NMxy. Проверка трещин в выбор worst для прочности не входит.</t>
  </si>
  <si>
    <t>Время расчета, с - полное время выполнения макроса от старта пользовательского расчета до завершения записи Results, обновления схемы и, если включен General.ExecutionReportEnabled, сохранения txt-отчета.</t>
  </si>
  <si>
    <t>Точка приложения нагрузки - смещение точки, относительно которой пользователь задает N, Mx и My, от центра тяжести бетонного сечения. При нулевых Load.ReferenceOffsetX/Y в summary выводится X=0 и Y=0.</t>
  </si>
  <si>
    <t>CombinationID (сочетание) - ID строки из таблицы сочетаний на листе Config.</t>
  </si>
  <si>
    <t>Comment (комментарий) - пользовательский комментарий к сочетанию. Этот же текст добавляется в заголовок схемы в скобках.</t>
  </si>
  <si>
    <t>ProfileId (профиль) - расчетный профиль, назначенный этому сочетанию. Профиль задает запрошенные расчеты, материальные модели и состояние для визуализации.</t>
  </si>
  <si>
    <t>OverallStatus (итог) - общий короткий статус сочетания. Он собирается из применимых статусов разделов с приоритетом InputErr -&gt; NumFail -&gt; FAIL -&gt; OK. N/A не ухудшает итог, если раздел просто неприменим.</t>
  </si>
  <si>
    <t>DirectStateStatus (НДС) показывает результат прямого расчета состояния от заданного сочетания. OK - равновесие найдено внутри физической диаграммы материалов.</t>
  </si>
  <si>
    <t>DirectStateStatus = FAIL означает, что равновесие найдено, но состояние вышло за физические пределы диаграмм материалов. DirectStateStatus = NumFail означает, что численное равновесие не найдено.</t>
  </si>
  <si>
    <t>eps_c,min (бетон сжатие) - минимальная деформация бетонных элементов в найденном состоянии. В INTERNAL convention сжатие отрицательное, поэтому для сжатого бетона обычно контролируется отрицательный минимум.</t>
  </si>
  <si>
    <t>eps_c,max (бетон растяжение) - максимальная растягивающая деформация бетонных элементов.</t>
  </si>
  <si>
    <t>eps_s,min (арматура сжатие) - минимальная деформация стержней арматуры.</t>
  </si>
  <si>
    <t>eps_s,max (арматура растяжение) - максимальная растягивающая деформация стержней арматуры.</t>
  </si>
  <si>
    <t>eps_cu,comp (предел бетона сжатие) - предельная сжатая деформация бетонной диаграммы активного расчета.</t>
  </si>
  <si>
    <t>eps_cu,tens (предел бетона растяжение) - предельная растягивающая деформация бетонной диаграммы. Поле заполняется только если активная диаграмма действительно учитывает растянутый бетон.</t>
  </si>
  <si>
    <t>eps_su,comp (предел арматуры сжатие) и eps_su,tens (предел арматуры растяжение) - предельные деформации построенной диаграммы арматуры активного расчета.</t>
  </si>
  <si>
    <t>h в блоке деформаций - высота всего бетонного сечения по нормали к нейтральной линии именно для фактического состояния этого сочетания. Это не параметр предельного момента.</t>
  </si>
  <si>
    <t>x в блоке деформаций - высота сжатой зоны по той же нормали для фактического состояния сочетания. Если все сечение сжато, x близко к h; если все растянуто, x близко к 0.</t>
  </si>
  <si>
    <t>Пользовательский StrainSafetyFactor больше не выводится. Текущие деформации eps_* нужны для диагностики НДС, а не как самостоятельный коэффициент несущей способности.</t>
  </si>
  <si>
    <t>CapacityStatus (прочность) показывает результат поиска предельной точки по выбранной λ-траектории. OK - предельный множитель найден и он не меньше 1.</t>
  </si>
  <si>
    <t>CapacityStatus = FAIL означает, что предельная точка найдена, но исходное сочетание уже превышает несущую способность. CapacityStatus = NumFail означает, что численный поиск не дал надежного результата.</t>
  </si>
  <si>
    <t>CapacityLimitState (предельное состояние) - причина остановки поиска: предельная деформация бетона, предельная деформация арматуры, численная неудача и т.п. В коротком пользовательском Status численная несходимость показывается как NumFail.</t>
  </si>
  <si>
    <t>CapacityLoadPath (что масштабируется) - выбранная пользователем траектория: λ*Mx, λ*My, λ*Mxy, λ*N или λ*NMxy. Компоненты, которые не входят в путь, остаются постоянными.</t>
  </si>
  <si>
    <t>CapacitySolutionMethod (фактический метод) - фактический метод, которым программа реально нашла предельную точку: UltimateStrain или LoadMultiplier. Это поле может отличаться от предпочтительной Capacity.SolutionStrategy, если Auto перешел в повторный поиск или выбранная λ-траектория устойчивее считается через LoadMultiplier.</t>
  </si>
  <si>
    <t>lambdaUltimate (множитель) - найденный предельный множитель λ. Именно он выводится как CapacitySafetyFactor.</t>
  </si>
  <si>
    <t>Nult, Mxult, Myult - предельные компоненты только для тех нагрузок, которые входили в выбранную λ-траекторию. Если компонент не масштабировался, его ячейка остается пустой.</t>
  </si>
  <si>
    <t>Если выбрано λ*N, момент от смещения точки приложения продольной силы масштабируется вместе с N. Если выбрано λ*Mx/λ*My/λ*Mxy, N остается постоянной, а момент от ее эксцентриситета остается в постоянной части.</t>
  </si>
  <si>
    <t>h в блоке Capacity - высота бетонного сечения по нормали к нейтральной линии именно в найденном предельном состоянии λult. В DirectState или при неудачном capacity-поиске поле остается пустым.</t>
  </si>
  <si>
    <t>x в блоке Capacity - сжатая зона именно при найденном λult. Она не подменяется текущим состоянием сочетания, потому что нейтральная линия при увеличении нагрузки может повернуться.</t>
  </si>
  <si>
    <t>CapacitySafetyFactor (запас по λ) - формульная ссылка на lambdaUltimate. Этот коэффициент используется для выбора Worst по прочности.</t>
  </si>
  <si>
    <t>CrackStatus (статус трещин) - статус расчета ширины раскрытия нормальных трещин по II группе. Расчет выполняется только для профилей с Calculation.Crack.Width = Yes и только когда исходное НДС найдено внутри физической диаграммы материалов.</t>
  </si>
  <si>
    <t>CrackFormed (трещина есть) - Да, если трещина считается образованной; Нет, если при заданной нагрузке трещина еще не образовалась.</t>
  </si>
  <si>
    <t>h в блоке трещин - полный размер бетонного сечения по нормали к нейтральной линии, используемый для определения эффективной растянутой зоны.</t>
  </si>
  <si>
    <t>a (от края до стержня) - расстояние от внешнего края наиболее растянутого бетонного волокна до оси наиболее удаленного растянутого стержня по нормали к нейтральной линии.</t>
  </si>
  <si>
    <t>TensionZoneDepth (растянутая зона) - фактическая высота растянутой зоны бетона по нормали к нейтральной линии.</t>
  </si>
  <si>
    <t>EffectiveZoneDepth (эффективная зона) - принятая глубина зоны взаимодействия для Abt. В режиме Effective используется h_bt = min(max(x_t, 2a), 0.5h); зона может геометрически зайти за нейтральную линию ради условия 2a, и бетонные КЭ внутри этой полосы учитываются по центрам независимо от знака текущей деформации.</t>
  </si>
  <si>
    <t>As (растянутая арматура) - суммарная площадь растянутых стержней, оси которых попали в принятую расчетную зону.</t>
  </si>
  <si>
    <t>Abt (растянутый бетон) - суммарная площадь бетонных конечных элементов, центры которых попали в принятую растянутую/эффективную зону.</t>
  </si>
  <si>
    <t>ds_eq (экв. диаметр) - эквивалентный диаметр для группы стержней разных диаметров: ds,eq = sum(n_i*d_i²) / sum(n_i*d_i). Это инженерное дополнение по EN 1992-1-1 для случая, который СП 63 явно не раскрывает.</t>
  </si>
  <si>
    <t>phi1 (длительность) - коэффициент длительности действия нагрузки. В текущей реализации продолжительное раскрытие трещин по II группе использует phi1 = 1.4.</t>
  </si>
  <si>
    <t>phi2 (поверхность арматуры) - пользовательский коэффициент из SLS.Crack.Phi2. Ориентир: 0.5 для периодического профиля и 0.8 для гладкой арматуры.</t>
  </si>
  <si>
    <t>phi3 (характер нагрузки) - коэффициент характера работы элемента. При SLS.Crack.Phi3Mode = Auto программа принимает 1.2 для растягивающей продольной силы N и 1.0 для остальных случаев; при User берет SLS.Crack.Phi3.</t>
  </si>
  <si>
    <t>psi_s (работа растянутого бетона) - коэффициент учета работы бетона между трещинами. При пользовательском режиме берется SLS.Crack.PsiS. При Auto программа сначала проверяет с psi_s = 1; если проверка не прошла, уточняет коэффициент по состоянию сразу после образования трещины.</t>
  </si>
  <si>
    <t>sigma_s - средневзвешенное напряжение растянутой арматуры из выбранного набора стержней.</t>
  </si>
  <si>
    <t>sigma_s,crc - средневзвешенное по площади напряжение той же расчетной группы растянутых стержней сразу после образования трещины. Набор стержней берется из текущего сочетания и не переопределяется заново для состояния образования трещины.</t>
  </si>
  <si>
    <t>В сводке sigma_s,crc заполняется только если режим Auto действительно запустил уточнение psi_s после непрохождения первой проверки с psi_s = 1; иначе выводится NotCalcul.</t>
  </si>
  <si>
    <t>Es - модуль упругости арматуры из Steel.Es в выбранной OUTPUT-единице напряжений.</t>
  </si>
  <si>
    <t>ls_raw - исходный шаг трещин до ограничений: ls,raw = 0.5 · (Abt / As) · ds_eq.</t>
  </si>
  <si>
    <t>ls - принятый шаг трещин после ограничений. Сначала применяется нижняя граница: ls = max(ls_raw; 10·ds; 100 мм). Затем применяется верхняя граница: ls = min(ls; 40·ds; 400 мм).</t>
  </si>
  <si>
    <t>lambda_crc - доля заданной нагрузки, при которой появляется нормальная трещина. Например 0.70 означает, что трещина появляется примерно при 70% текущего сочетания. При центральном растяжении эта доля равна отношению силы образования трещин Ncrc к заданной продольной силе N. Если уточнение psi_s не выполнялось, выводится NotCalcul.</t>
  </si>
  <si>
    <t>Ncrc - продольная сила образования трещин при истинном центральном растяжении. Для нее используется отдельная ветка СП: Ncrc = Ared · Rbt,ser. Если центральная ветка не применялась или Ncrc не требовалось считать, в сводке выводится NotCalcul.</t>
  </si>
  <si>
    <t>TensionRebarCount - количество растянутых стержней, вошедших в расчет As и sigma_s.</t>
  </si>
  <si>
    <t>a_crc (ширина трещины) - расчетная ширина раскрытия трещины.</t>
  </si>
  <si>
    <t>Формула: a_crc = phi1 · phi2 · phi3 · psi_s · (sigma_s / Es) · ls.</t>
  </si>
  <si>
    <t>a_crc,ult (допустимая ширина) - пользовательское допустимое значение SLS.Crack.Allowable.</t>
  </si>
  <si>
    <t>CrackSafetyFactor (запас по трещинам) - отношение допустимой ширины к расчетной: SFcrc = a_crc,ult / a_crc. Если трещина не образована или a_crc = 0, запас не выводится.</t>
  </si>
  <si>
    <t>LongitudinalCrackStatus (продольные трещины) - статус SLS(II)-проверки сжатого бетона на продольные трещины. Проверка выполняется внутри Calculation.Crack.Width, когда состояние с трещинами найдено в физическом диапазоне диаграммы и в бетоне есть сжимающие напряжения.</t>
  </si>
  <si>
    <t>sigma_c,max (сжатие бетона) - максимальное по модулю сжимающее напряжение среди бетонных элементов в уже найденном НДС этого сочетания.</t>
  </si>
  <si>
    <t>Rb,mc2 (допустимое сжатие) - пользовательское допустимое значение для проверки продольных трещин по СП 35. Число вводится на Config уже с учетом применимых коэффициентов условий работы.</t>
  </si>
  <si>
    <t>LongitudinalCrackSafetyFactor (запас) - формула Results: SFlong = Rb,mc2 / sigma_c,max. Если Crack.Width не включен или сжатого бетона нет, проверка получает N/A и запас не выводится.</t>
  </si>
  <si>
    <t>Подробная таблица устойчивости находится ниже верхнего Summary. В ней отдельно показаны итог по расчету, общие данные по главным осям, блок СП 35 и блок СП 63.</t>
  </si>
  <si>
    <t>Усилия после устойчивости в подробной таблице выводятся в двух привязках. Mx/My в точке нагрузки нужны для сопоставления с тем, как пользователь задал сочетание и Load.ReferenceOffsetX/Y. Mx/My в ц.т. приведенного сечения - это моменты, которые участвовали в расчете устойчивости; перед дальнейшим НДМ они переносятся к внутренним координатам элементов без повторного учета пользовательского эксцентриситета.</t>
  </si>
  <si>
    <t>Ncr в детальных блоках СП 35/СП 63 заполняется только там, где методика реально считает критическую силу. Если выбранная ветвь вместо Ncr считает Nult,stab, в колонке Ncr выводится N/A.</t>
  </si>
  <si>
    <t>Nult,stab в детальных блоках заполняется для табличной ветви СП 35. Для ветвей, где проверка идет через критическую силу Ncr и коэффициент eta, в колонке Nult,stab выводится N/A.</t>
  </si>
  <si>
    <t>Эксцентриситеты подписаны в обозначениях выбранного СП: для СП 63 выводятся e0 и ea, для СП 35 - ec и ec,sl.</t>
  </si>
  <si>
    <t>В блоке СП 63 по каждой плоскости выводится l0/i. При l0/i &lt;= 14 коэффициент eta принимается равным 1; Ncr при этом остается справочным расчетным значением.</t>
  </si>
  <si>
    <t>Запас устойчивости в подробной таблице - отношение контрольной сжимающей силы к действующей сжимающей N. В зависимости от ветви это Ncr/N или Nult,stab/N.</t>
  </si>
  <si>
    <t>MinSafetyFactor (общий запас) - минимальный положительный коэффициент из CapacitySafetyFactor, CrackSafetyFactor и LongitudinalCrackSafetyFactor. Столбец информативный и специально выделен более темным серым цветом.</t>
  </si>
  <si>
    <t>General.ExecutionReportEnabled - Записывать пошаговый txt-отчет выполнения расчета в папку с книгой. Файл перезаписывается при каждом новом запуске.</t>
  </si>
  <si>
    <t>Yes включает запись пошагового отчета выполнения расчета в txt-файл рядом с книгой.</t>
  </si>
  <si>
    <t>Файл называется RC_Section_NDM_execution_report.txt и перезаписывается при каждом новом запуске расчета, чтобы в папке не копились старые протоколы.</t>
  </si>
  <si>
    <t>В отчет попадают основные шаги запуска: чтение настроек, построение геометрии, расчет сочетаний, запись Results и обновление схемы.</t>
  </si>
  <si>
    <t>Для каждого сочетания дополнительно выводятся подробности численного поиска. Поэтому файл может быть большим, если сочетаний много или расчет сходится долго.</t>
  </si>
  <si>
    <t>No полностью отключает запись файла. Расчетная логика и результаты при этом не меняются.</t>
  </si>
  <si>
    <t>General.NonCriticalMessagesEnabled - Показывать информационные окна об успешном расчете, обновлении схемы, импорте и экспорте. Ошибки и предупреждения выводятся всегда.</t>
  </si>
  <si>
    <t>Yes показывает обычные информационные окна после успешных действий: расчет выполнен, схема обновлена, геометрия импортирована, экспорт в AutoCAD завершен.</t>
  </si>
  <si>
    <t>No убирает эти окна, чтобы пакетная работа не требовала каждый раз нажимать OK.</t>
  </si>
  <si>
    <t>Ошибки, предупреждения и сообщения о невыполненном действии выводятся независимо от этой настройки.</t>
  </si>
  <si>
    <t>Calculation.ZeroMomentPerDepth - Порог обнуления малых моментов: Mtol = значение*h. Убирает численный остаток после переносов и поворотов; слишком большое значение может обнулить значимый малый момент.</t>
  </si>
  <si>
    <t>Эта настройка задает инженерный порог, ниже которого момент считается практически нулевым. Она нужна, чтобы после переноса точки приложения нагрузки, поворота осей или учета устойчивости случайный остаток вроде 1E-16 не включал моментную ветку расчета.</t>
  </si>
  <si>
    <t>Порог для каждой плоскости считается так: Mtol = Calculation.ZeroMomentPerDepth * h.</t>
  </si>
  <si>
    <t>h - бетонный габарит сечения в рассматриваемой плоскости. Для Mx берется размер бетона по Y, для My - размер по X. В расчете устойчивости после перехода в главные оси используются h1 и h2.</t>
  </si>
  <si>
    <t>Значение вводится в текущих INPUT-единицах момент/длина. При стандартных единицах tf*m и mm значение 0.0005 означает 0.5 tf*m/m.</t>
  </si>
  <si>
    <t>Если Abs(M) &lt;= Mtol, программа зануляет момент до выбора расчетной ветки DirectState, Capacity, Crack или Stability.</t>
  </si>
  <si>
    <t>Это не численный допуск solver-а и не способ улучшить сходимость любой ценой. Если задать слишком большой порог, можно случайно убрать реальный малый момент или эксцентриситет. Если нужно проверить очень малый изгиб, уменьшите значение настройки.</t>
  </si>
  <si>
    <t>Geometry.Source - 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</si>
  <si>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Generated: программа сама строит бетонную сетку, автоматически расставляет арматуру и готовит подписи для схемы. Этот режим удобен для параметрических сечений Circle, RoundedRectangle и LShape.</t>
  </si>
  <si>
    <t>AutoCAD: геометрия должна быть заранее загружена отдельной кнопкой 'Импортировать геометрию из AutoCAD'. Кнопка читает только объекты Region на слоях AutoCAD.Import.ConcreteLayer и AutoCAD.Import.RebarLayer, записывает их в Results и сразу показывает предварительную схему без расчетных значений.</t>
  </si>
  <si>
    <t>При последующем нажатии 'Выполнить расчет' программа не обращается к AutoCAD повторно. Она берет уже сохраненную импортированную геометрию из Results. Если Geometry.Source = AutoCAD, но предварительного импорта нет, расчет останавливается понятным сообщением.</t>
  </si>
  <si>
    <t>Все координаты и площади AutoCAD считаются заданными в миллиметрах. После импорта программа работает с такой геометрией так же, как с геометрией, построенной внутри книги.</t>
  </si>
  <si>
    <t>У импортированной из AutoCAD сетки обычно нет сведений о смысловых гранях и группах арматуры. Поэтому программа сохраняет фактические элементы и результаты, но не пытается угадывать специальные подписи граней по координатам.</t>
  </si>
  <si>
    <t>Geometry.Type - Тип сечения для Geometry.Source = Generated. Поддерживается: RoundedRectangle, Circle или LShape.</t>
  </si>
  <si>
    <t>Поддерживаемые варианты: Circle, RoundedRectangle, LShape. Для выбранной формы программа строит геометрию, расставляет арматуру и, если умеет, готовит подписи для схемы.</t>
  </si>
  <si>
    <t>Не используется при Geometry.Source = AutoCAD, потому что в этом режиме фактическая сетка приходит из чертежа.</t>
  </si>
  <si>
    <t>Если для выбранной формы нет специальных аннотаций, расчет все равно выполняется. На схеме будут показаны геометрия и расчетные значения без этих дополнительных подписей.</t>
  </si>
  <si>
    <t>Mesh.StepX - Шаг бетонной волоконной сетки по X для Geometry.Source = Generated.</t>
  </si>
  <si>
    <t>Mesh.StepX задает шаг бетонной сетки по X, Mesh.StepY - шаг по Y. Если значения равны, элементы сетки квадратные; если отличаются, генератор строит прямоугольные бетонные элементы.</t>
  </si>
  <si>
    <t>Меньшие шаги повышают точность описания контура, площади, центра тяжести, главных осей и распределения напряжений, но увеличивают число бетонных элементов и время расчета.</t>
  </si>
  <si>
    <t>Формула: A_cell = Mesh.StepX · Mesh.StepY.</t>
  </si>
  <si>
    <t>Формула для граничной ячейки: A_boundary = (n_inside / n_total) · Mesh.StepX · Mesh.StepY.</t>
  </si>
  <si>
    <t>Числа вводятся в текущей INPUT-единице длины. Эквивалентные записи для внутреннего шага 50 mm: 50 при Units.Length.Input = mm, 5 при cm или 0.05 при m.</t>
  </si>
  <si>
    <t>Mesh.StepX и Mesh.StepY - численные параметры дискретизации НДМ, а не коэффициенты СП. Их выбирают по требуемой точности, форме сечения и приемлемому времени расчета.</t>
  </si>
  <si>
    <t>Mesh.StepY - Шаг бетонной волоконной сетки по Y для Geometry.Source = Generated. При равенстве Mesh.StepX и Mesh.StepY элементы сетки квадратные.</t>
  </si>
  <si>
    <t>Mesh.BoundarySubdivisions - Количество подъячеек по каждой оси для граничной базовой ячейки при Geometry.Source = Generated; 1 - быстрый режим по центру ячейки.</t>
  </si>
  <si>
    <t>Значение 1 означает быстрый режим: граничная ячейка проверяется по центру. Значение больше 1 делит граничную ячейку на более мелкие части и считает, какая доля попала внутрь сечения.</t>
  </si>
  <si>
    <t>Приближенная площадь граничной ячейки: A_boundary = n_inside / n_total * Mesh.StepX * Mesh.StepY, где n_inside - число подъячеек внутри контура.</t>
  </si>
  <si>
    <t>Чем больше значение, тем лучше описываются круги, скругления и уступы, но тем дольше строится модель. Для грубого теста обычно достаточно 1, для проверки геометрии лучше увеличивать.</t>
  </si>
  <si>
    <t>Mesh.BoundarySubdivisions - это численная аппроксимация геометрии. Прямого требования СП к этому параметру нет.</t>
  </si>
  <si>
    <t>Load.ReferenceOffsetX - 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</si>
  <si>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Если Load.ReferenceOffsetX = 0 и Load.ReferenceOffsetY = 0, заданные N, Mx и My относятся к центру тяжести бетонного сечения без учета продольной арматуры. Техническое начало координат формы, например нижний левый угол LShape, на физический результат не влияет.</t>
  </si>
  <si>
    <t>Если задан offset, программа учитывает дополнительный момент от смещения точки приложения нагрузки относительно бетонного центра.</t>
  </si>
  <si>
    <t>Инженерный смысл: осевая сила N при ненулевом offset создает дополнительный момент от эксцентриситета. Поэтому изменение offset при тех же N, Mx, My физически меняет расчетную задачу.</t>
  </si>
  <si>
    <t>Число вводится в текущей INPUT-единице длины. Например эксцентриситет 100 mm задается как 100 при mm, 10 при cm или 0.1 при m.</t>
  </si>
  <si>
    <t>Равновесие внутренних усилий НДМ соответствует общей постановке СП 63.13330.2018, п. 8.1.23. Принятая в программе система координат и знаков описана в начале этой справки и на листе Config в блоках Единицы измерения и Система знаков.</t>
  </si>
  <si>
    <t>Практическая проверка: при чистом N и нулевом offset нагрузка проходит через бетонный центр тяжести. Для сечения с несимметричной арматурой небольшая кривизна может появиться уже физически, потому что приведенный центр и бетонный центр не обязаны совпадать.</t>
  </si>
  <si>
    <t>Load.ReferenceOffsetY - 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</si>
  <si>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Solver.Method - Метод поиска равновесия НДС. Допустимо только Newton или Secant; пустое или неизвестное значение считается ошибкой исходных данных.</t>
  </si>
  <si>
    <t>Newton решает равновесие через касательную матрицу жесткости: K · Δu = −R, где Δu = [Δε₀; Δκx; Δκy].</t>
  </si>
  <si>
    <t>Secant использует самостоятельную секущую схему с приближенной матрицей чувствительности и контролируемыми рестартами. Это не скрытый вызов Newton.</t>
  </si>
  <si>
    <t>Для обычных расчетов и для всех CapacityLoadPath обычно предпочтителен Newton: он чаще быстрее и устойчивее, потому что использует локальную жесткость сечения на текущей плоскости деформаций.</t>
  </si>
  <si>
    <t>Secant полезен как диагностическая альтернатива, если хочется проверить чувствительность результата к методу равновесия. На нелинейных диаграммах и особенно внутри LoadMultiplier он часто медленнее, потому что может требовать больше пробных пересчетов и рестартов.</t>
  </si>
  <si>
    <t>Выбор Solver.Method влияет на прямой расчет НДС и на проверки равновесия внутри LoadMultiplier. Для UltimateStrain используется отдельная предельная постановка, но с теми же допусками и ограничениями шага.</t>
  </si>
  <si>
    <t>Пустое или недопустимое значение дает статус InputErr. Программа не переключается на другой метод молча.</t>
  </si>
  <si>
    <t>Solver.MaxIterations - Применяется к Newton и Secant. Максимальное число итераций на ступень нагрузки; увеличение повышает шанс сходимости, но увеличивает время.</t>
  </si>
  <si>
    <t>Это максимум итераций на одной ступени приложения нагрузки.</t>
  </si>
  <si>
    <t>Если равновесие не найдено за это число итераций, пользовательский статус получает NumFail, а подробная причина остается во внутренней диагностике.</t>
  </si>
  <si>
    <t>Базовое значение 80 выбрано с запасом для случаев, где приращение деформации ограничено Solver.MaxDeltaEpsilon0. Например, при сильном осевом растяжении программа может идти к равновесию маленькими шагами и 40 итераций бывает недостаточно.</t>
  </si>
  <si>
    <t>Увеличение может помочь тяжелой нелинейной задаче, но увеличивает время и не исправляет ошибочные исходные данные.</t>
  </si>
  <si>
    <t>Solver.LoadSteps - Применяется к Newton и Secant. Число ступеней приложения нагрузки в прямом НДМ; больше ступеней обычно устойчивее, но медленнее.</t>
  </si>
  <si>
    <t>Это число частей, на которые дробится заданная нагрузка в прямом расчете НДС.</t>
  </si>
  <si>
    <t>При нескольких ступенях программа сначала ищет равновесие для части нагрузки, затем постепенно доходит до полной N + Mx + My.</t>
  </si>
  <si>
    <t>Больше ступеней обычно устойчивее для нелинейных диаграмм, но каждая ступень требует своих итераций.</t>
  </si>
  <si>
    <t>Solver.DirectState.DiagramExtension - Помогает найти равновесие для перегруженного сочетания и показать FAIL вместо численной несходимости. Несущую способность и трещины не увеличивает.</t>
  </si>
  <si>
    <t>Эта настройка нужна для прямого расчета состояния сечения от заданного сочетания N + Mx + My.</t>
  </si>
  <si>
    <t>Если нагрузка немного больше того, что описывает физическая диаграмма материала, обычная диаграмма выходит на последнюю точку и расчет может не найти равновесие. При Yes программа добавляет слабое техническое продолжение за последней физической деформацией, чтобы равновесие можно было найти и явно показать пользователю перегрузку.</t>
  </si>
  <si>
    <t>Такой результат не считается нормальным расчетным состоянием. Если техническое продолжение действительно понадобилось, в Summary будет FAIL, а на схеме и в AutoCAD появится предупреждение: ВНЕ ФИЗИЧЕСКОЙ ДИАГРАММЫ МАТЕРИАЛА.</t>
  </si>
  <si>
    <t>Extension не увеличивает несущую способность сечения. Расчет Capacity, образование трещины и расчет раскрытия трещин выполняются только по обычным физическим диаграммам без этого продолжения.</t>
  </si>
  <si>
    <t>Раскрытие трещин считается только тогда, когда исходное состояние с трещинами найдено внутри физической диаграммы: DirectStateStatus = OK и ExtensionUsed = False. Само включение этой настройки расчет трещин не запрещает.</t>
  </si>
  <si>
    <t>Solver.ToleranceN - 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</si>
  <si>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Это абсолютный допуск невязки по продольной силе N. Число в Config вводится в текущей INPUT-единице силы, указанной в блоке Units.</t>
  </si>
  <si>
    <t>Перед расчетом программа переводит этот допуск во внутренние Н и уже там проверяет равновесие.</t>
  </si>
  <si>
    <t>Критерий по силе считается выполненным, когда |Nint − N| не больше переведенного допуска.</t>
  </si>
  <si>
    <t>Практический ориентир для строгого расчета: при INPUT Force = N можно ставить около 1; при kN - около 0.001; при tf - около 0.0001. Все три варианта дают примерно один и тот же внутренний допуск порядка 1 Н.</t>
  </si>
  <si>
    <t>В столбце Ед. эта настройка должна показывать текущую INPUT-единицу силы формулой из rngUnitSettings. Если пользователь меняет Units.Force.Input, подпись единицы у Solver.ToleranceN меняется автоматически.</t>
  </si>
  <si>
    <t>Меньший допуск строже, но может увеличить число итераций или вызвать NumFail из-за слишком жесткого критерия.</t>
  </si>
  <si>
    <t>Solver.ToleranceMx - 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</si>
  <si>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Это абсолютный допуск невязки по моменту Mx. Число в Config вводится в текущей INPUT-единице момента, указанной в блоке Units.</t>
  </si>
  <si>
    <t>Перед расчетом программа переводит этот допуск во внутренние Н*мм и уже там проверяет равновесие.</t>
  </si>
  <si>
    <t>Критерий считается выполненным, когда |Mxint − Mx| не больше переведенного допуска.</t>
  </si>
  <si>
    <t>Практический ориентир для строгого расчета: при INPUT Moment = Н*мм можно ставить около 1000; при kN*m - около 0.001; при tf*m - около 0.0001. Все три варианта дают примерно один и тот же внутренний допуск порядка 1000 Н*мм.</t>
  </si>
  <si>
    <t>В столбце Ед. эта настройка показывает текущую INPUT-единицу момента из блока Units. Это важно для Capacity.SolutionStrategy = LoadMultiplier, потому что для каждой проверяемой точки нужно заново проверить равновесие.</t>
  </si>
  <si>
    <t>Допуск относится к равновесию решателя, а не к точности вывода момента в таблицу Results.</t>
  </si>
  <si>
    <t>Solver.ToleranceMy - 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</si>
  <si>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Это абсолютный допуск невязки по моменту My. Число в Config вводится в текущей INPUT-единице момента, указанной в блоке Units.</t>
  </si>
  <si>
    <t>Критерий считается выполненным, когда |Myint − My| не больше переведенного допуска.</t>
  </si>
  <si>
    <t>Практический ориентир такой же, как для Solver.ToleranceMx: 1000 при Н*мм; 0.001 при kN*m; 0.0001 при tf*m. Это не обязательные нормативные значения, а рабочие численные допуски.</t>
  </si>
  <si>
    <t>В столбце Ед. эта настройка должна показывать текущую INPUT-единицу момента формулой из rngUnitSettings.</t>
  </si>
  <si>
    <t>Слишком малое значение может сделать расчет чувствительным к дискретизации сетки и округлениям.</t>
  </si>
  <si>
    <t>Solver.LineSearchEnabled - Применяется к Newton и Secant. Разрешает дробить слишком резкий шаг поиска; расчет становится устойчивее, но иногда медленнее.</t>
  </si>
  <si>
    <t>Line search проверяет, улучшает ли предложенный итерационный шаг равновесие.</t>
  </si>
  <si>
    <t>Если полный шаг слишком резкий, программа пробует уменьшенный шаг с коэффициентом alpha.</t>
  </si>
  <si>
    <t>Включение повышает устойчивость на нелинейных диаграммах, но может добавить вычисления внутренних усилий.</t>
  </si>
  <si>
    <t>Solver.DampingInitial - Применяется к Newton и Secant. Начальный коэффициент демпфирования шага; меньше значение делает шаг осторожнее.</t>
  </si>
  <si>
    <t>Это начальный множитель итерационной поправки.</t>
  </si>
  <si>
    <t>Формула шага: u_new = u_old + alpha · Δu, где на первом пробном шаге alpha берется из Solver.DampingInitial.</t>
  </si>
  <si>
    <t>Значение меньше 1 делает первый шаг осторожнее. Это может улучшить сходимость, но обычно увеличивает число итераций.</t>
  </si>
  <si>
    <t>Обычный стартовый вариант - 1. Если расчет часто срывается на первом большом шаге, можно пробовать 0.5 или 0.25. Это безразмерный коэффициент, поэтому при смене N/kN/tf, mm/m или MPa/kPa его числовое значение менять не нужно.</t>
  </si>
  <si>
    <t>Solver.MinLineSearchAlpha - Применяется к Newton и Secant. Минимальный коэффициент alpha при line search; меньше значение разрешает более сильное дробление шага.</t>
  </si>
  <si>
    <t>Это минимально допустимый коэффициент alpha при дроблении итерационного шага line search.</t>
  </si>
  <si>
    <t>Если шаг уже уменьшен до этого alpha и равновесие все равно не улучшается, line search считается неуспешным.</t>
  </si>
  <si>
    <t>Меньшее значение разрешает сильнее дробить шаг и иногда спасает сложный расчет. Но если alpha приходится уменьшать слишком сильно, это часто признак плохой обусловленности, грубой сетки или проблемных диаграмм.</t>
  </si>
  <si>
    <t>Практический диапазон: 0.1 - грубый и быстрый line search; 0.03125 - рабочее значение; 0.01 - более терпеливый, но медленный режим. Это безразмерная доля шага, от выбранных единиц нагрузки и длины не зависит.</t>
  </si>
  <si>
    <t>Solver.MaxDeltaEpsilon0 - Применяется к Newton и Secant. Ограничение приращения epsilon0 за одну итерацию; меньше значение устойчивее, но медленнее.</t>
  </si>
  <si>
    <t>Это ограничение приращения средней деформации epsilon0 за одну итерацию.</t>
  </si>
  <si>
    <t>После вычисления поправки Δepsilon0 программа не разрешает ей быть больше заданного предела.</t>
  </si>
  <si>
    <t>Ограничение защищает расчет от нереалистичного скачка плоскости деформаций. Это численная защита, а не физический предел деформации материала.</t>
  </si>
  <si>
    <t>Ориентиры: 0.001 - более свободный шаг; 0.0005 - обычное значение; 0.0001 - осторожный режим для жестких диаграмм. Единица - относительная деформация, то есть безразмерная величина; при смене единиц нагрузки/длины значение не пересчитывается.</t>
  </si>
  <si>
    <t>Solver.MaxDeltaKappa - Применяется к Newton и Secant. Ограничение приращения кривизны за одну итерацию; меньше значение устойчивее, но медленнее.</t>
  </si>
  <si>
    <t>Это ограничение приращения кривизны kappaX и kappaY за одну итерацию.</t>
  </si>
  <si>
    <t>После вычисления поправок ΔkappaX и ΔkappaY программа масштабирует шаг, если хотя бы одна кривизна меняется больше разрешенного предела.</t>
  </si>
  <si>
    <t>Настройка не задает предельную кривизну сечения. Она ограничивает только один итерационный скачок, чтобы плоскость деформаций не перескакивала через устойчивое решение.</t>
  </si>
  <si>
    <t>Меньшее значение обычно делает расчет спокойнее, но медленнее. Слишком большое значение может привести к срыву line search и пользовательскому статусу NumFail.</t>
  </si>
  <si>
    <t>Число вводится в текущей INPUT-единице кривизны. Эквивалентные записи одного внутреннего предела шага: 0.00001 при Units.Curvature.Input = 1/mm или примерно 0.01 при Units.Curvature.Input = 1/m.</t>
  </si>
  <si>
    <t>Solver.SecantMaxRestarts - Применяется только к Secant. Максимальное число контролируемых перезапусков приближенной матрицы чувствительности.</t>
  </si>
  <si>
    <t>Это максимум перезапусков приближенной матрицы чувствительности в методе Secant.</t>
  </si>
  <si>
    <t>Перезапуск нужен, когда секущая матрица стала неудачной и дальнейшие шаги не улучшают невязку.</t>
  </si>
  <si>
    <t>Настройка используется только при Solver.Method = Secant.</t>
  </si>
  <si>
    <t>Solver.SecantMinStepNorm - Применяется только к Secant. Минимально допустимая норма secant-шага; слишком малый шаг считается застоем.</t>
  </si>
  <si>
    <t>Это минимальная норма шага метода Secant.</t>
  </si>
  <si>
    <t>Если рассчитанный шаг становится меньше этого порога, программа считает, что метод застрял и не делает полезного продвижения.</t>
  </si>
  <si>
    <t>Настройка защищает от бесконечных микрошагов без улучшения равновесия.</t>
  </si>
  <si>
    <t>Обычно это очень малое безразмерное число: 1E-12 как рабочий уровень, 1E-10 для более грубой остановки, 1E-14 для более терпеливой проверки. От пользовательских единиц нагрузки и длины оно не зависит.</t>
  </si>
  <si>
    <t>Capacity.SolutionStrategy - 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</si>
  <si>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Capacity.SolutionStrategy задает предпочтительную стратегию поиска предельной точки для траектории, заданной в строке сочетания столбцом CapacityLoadPath. Это не жесткий запрет на другую ветку, потому что в некоторых траекториях программа выбирает более устойчивый путь и отдельно показывает фактический метод в Results.</t>
  </si>
  <si>
    <t>CapacityLoadPath показывает, какие компоненты нагрузки умножаются на λ: λ*Mx, λ*My, λ*Mxy, λ*N или λ*NMxy. Остальные компоненты остаются постоянными.</t>
  </si>
  <si>
    <t>Если масштабируется N, то момент от смещения точки приложения N масштабируется вместе с N. Это сохраняет одну и ту же линию действия продольной силы.</t>
  </si>
  <si>
    <t>Auto: рекомендуемый режим. Для изгибных траекторий программа сначала пробует быстрый UltimateStrain. Если эта задача не сошлась численно, она автоматически повторяет поиск через LoadMultiplier по той же самой λ-траектории.</t>
  </si>
  <si>
    <t>LoadMultiplier: программа подбирает множитель λ пробными расчетами НДС по общей формуле N = N0 + λ·Nbase, Mx = Mx0 + λ·Mxbase, My = My0 + λ·Mybase.</t>
  </si>
  <si>
    <t>UltimateStrain: программа напрямую ищет плоскость деформаций, где одновременно выполнены условия выбранной λ-траектории и достигнута одна из предельных деформаций бетона или арматуры.</t>
  </si>
  <si>
    <t>Важное исключение для силовой осевой траектории: если выбран λ*N или выбран λ*NMxy при нулевых пользовательских Mx/My, программа сразу использует LoadMultiplier. Такой путь масштабирует только продольную силу и моменты ее переноса, поэтому прямая предельная постановка UltimateStrain может быть вырожденной на горизонтальном плато диаграммы.</t>
  </si>
  <si>
    <t>В Summary это видно в отдельном столбце CapacitySolutionMethod. Он показывает не пожелание из Config, а фактическую ветку, которой программа реально нашла предельную точку: UltimateStrain или LoadMultiplier.</t>
  </si>
  <si>
    <t>Оба метода используют одну и ту же расчетную модель, одинаковые диаграммы материалов и одинаковый формат результата. Отдельных пользовательских режимов SolveMx/SolveMy/SolveMxy нет.</t>
  </si>
  <si>
    <t>Практический выбор: Auto удобен для обычной работы. UltimateStrain обычно быстрее для изгибных и смешанных траекторий, а LoadMultiplier устойчивее в вырожденных случаях, особенно при чистой продольной силе.</t>
  </si>
  <si>
    <t>Самые быстрые траектории обычно λ*Mx, λ*My и λ*Mxy при Capacity.SolutionStrategy = UltimateStrain или Auto. В этих случаях N остается постоянной, программа напрямую ищет предельную плоскость деформаций и затем получает λ из найденного предельного момента. Такой путь не требует многократно запускать полный прямой расчет НДС для разных λ.</t>
  </si>
  <si>
    <t>Более тяжелые и долгие режимы - λ*N и особенно λ*NMxy, а также любой путь при Capacity.SolutionStrategy = LoadMultiplier. Причина не в типе сечения, а в математической постановке: если масштабируется N, нужно проверять целую силовую траекторию N = N0 + λ·Nbase, Mx = Mx0 + λ·Mxbase, My = My0 + λ·Mybase. Для каждого пробного λ программа заново ищет равновесие, поэтому время растет примерно пропорционально числу пробных точек и количеству внутренних итераций.</t>
  </si>
  <si>
    <t>λ*NMxy является самым общим вариантом: одновременно меняются N, Mx и My, поэтому прямой UltimateStrain должен удерживать результат на трехмерной линии в пространстве усилий N-Mx-My. Это устойчиво и универсально, но численно тяжелее, чем типовой инженерный случай N + λ*Mxy с постоянной N.</t>
  </si>
  <si>
    <t>Если нужен быстрый расчет предельного момента при заданной продольной силе, обычно выбирают λ*Mxy или λ*Mx/λ*My. Если нужно именно предельное осевое усилие или масштабирование всего сочетания целиком, выбирают λ*N или λ*NMxy и принимают, что расчет может идти заметно дольше.</t>
  </si>
  <si>
    <t>Численная несходимость не является физическим разрушением. Если равновесие не найдено, пользовательский статус должен быть NumFail, а не FAIL по физическому пределу.</t>
  </si>
  <si>
    <t>Capacity.MaxLambda - Актуально для всех методов. В LoadMultiplier задает предел расширения расчетной скобки; в UltimateStrain используется как защитный верхний предел найденного lambda.</t>
  </si>
  <si>
    <t>Это защитная верхняя граница для найденного коэффициента lambda.</t>
  </si>
  <si>
    <t>В LoadMultiplier программа расширяет интервал поиска только до этого значения. Если предельное состояние не найдено до MaxLambda, расчет должен завершиться диагностируемым статусом.</t>
  </si>
  <si>
    <t>В UltimateStrain настройка также ограничивает допустимый масштаб результата, чтобы ошибочные исходные данные не приводили к бессмысленно большой lambda.</t>
  </si>
  <si>
    <t>Ориентиры: 10...20 удобно для быстрой оценки; 64 - рабочее значение; больше 100 обычно имеет смысл только для очень малых исходных моментов. Lambda безразмерна и не зависит от выбранных единиц.</t>
  </si>
  <si>
    <t>Capacity.SolverMaxIterations - Актуально для всех методов. Ограничивает число попыток найти равновесие или предельное состояние.</t>
  </si>
  <si>
    <t>Для LoadMultiplier эта настройка задает, сколько итераций можно сделать на каждой проверяемой точке lambda, прежде чем считать эту точку численно несошедшейся.</t>
  </si>
  <si>
    <t>Для UltimateStrain эта же настройка ограничивает число итераций прямого поиска предельной плоскости деформаций.</t>
  </si>
  <si>
    <t>Если значение слишком мало, сложное сочетание может получить NumFail даже тогда, когда физически сечение несет нагрузку. Если значение слишком велико, расчет может дольше пытаться сойтись на плохих исходных данных.</t>
  </si>
  <si>
    <t>Практически: увеличивать имеет смысл, когда диаграммы корректны, геометрия нормальная, но расчет останавливается по превышению числа итераций. Если ошибка вызвана неправильными единицами, пустыми диаграммами или нереалистичной нагрузкой, увеличение итераций проблему не исправит.</t>
  </si>
  <si>
    <t>Capacity.SolverMaxIterations - это защитный численный параметр программы. Он не является расчетным коэффициентом СП.</t>
  </si>
  <si>
    <t>Capacity.ToleranceStrain - Актуально для UltimateStrain и первой ветки Auto. Абсолютный допуск достижения предельной деформации критического бетонного волокна или стержня.</t>
  </si>
  <si>
    <t>В UltimateStrain программа не перебирает lambda. Она подбирает плоскость деформаций так, чтобы одновременно были выполнены равновесие по N, сохранено направление Mx/My и один критический элемент дошел до своего предела деформации.</t>
  </si>
  <si>
    <t>Для силовой осевой траектории λ*N, а также для λ*NMxy без пользовательских моментов, этот параметр обычно не участвует: программа сразу применяет LoadMultiplier, где итоговую точность задает Capacity.ToleranceLambda.</t>
  </si>
  <si>
    <t>Capacity.ToleranceStrain говорит, насколько близко к этому пределу нужно попасть. Например при пределе бетона -0.0035 и допуске 0.00001 расчет может остановиться, когда критическая деформация отличается от предела примерно на эту величину.</t>
  </si>
  <si>
    <t>Это не физический предел. Физические пределы берутся из диаграммы выбранного расчета: бетонные пределы задает построенная диаграмма бетона, пределы арматуры - построенная диаграмма арматуры.</t>
  </si>
  <si>
    <t>Меньший допуск дает более строгую численную остановку, но может увеличить число итераций или привести к NumFail на сложной геометрии/диаграмме. Больший допуск ускоряет расчет, но делает найденный lambda менее точным.</t>
  </si>
  <si>
    <t>Ориентиры: 0.0001 - грубее и быстрее; 0.00001 - обычное значение; 0.000001 - строгая проверка, которая может потребовать больше итераций. Это относительная деформация, безразмерная величина; при смене единиц длины или нагрузки ее не пересчитывают.</t>
  </si>
  <si>
    <t>Capacity.ToleranceStrain - это численный допуск реализации. Он не является расчетным коэффициентом или отдельным требованием СП.</t>
  </si>
  <si>
    <t>Capacity.SearchMethod - Метод одномерного поиска для LoadMultiplier и для повторной попытки в Auto. Поддерживается только Bisection, Brent или Secant.</t>
  </si>
  <si>
    <t>Capacity.SearchMethod работает только там, где фактически используется LoadMultiplier: при явном LoadMultiplier, при повторной попытке из Auto и при осевых траекториях, которые программа сразу считает через LoadMultiplier как более устойчивую постановку.</t>
  </si>
  <si>
    <t>Для λ*Mx, λ*My и λ*Mxy в обычном режиме Auto/UltimateStrain эта настройка не влияет, пока расчет не перешел в повторный поиск через LoadMultiplier.</t>
  </si>
  <si>
    <t>Bisection: самый предсказуемый и обычно предпочтительный вариант. Он сохраняет интервал, внутри которого меняется знак целевой функции, и на каждой итерации делит его пополам. Чаще всего он не самый быстрый по числу шагов, зато хорошо переносит неровную нелинейную функцию.</t>
  </si>
  <si>
    <t>Brent: обычно быстрее Bisection, если функция по λ достаточно гладкая. Метод тоже держит безопасный интервал, но при возможности делает более умный интерполяционный шаг. Если шаг получается рискованным, возвращается к безопасному шагу внутри интервала.</t>
  </si>
  <si>
    <t>Secant: потенциально быстрый на гладких задачах, но в текущих CapacityLoadPath чаще менее предпочтителен. Он берет две последние проверенные точки lambda и прогнозирует следующую точку; при плохом прогнозе, слишком малом шаге или застое может остановиться с NumFail.</t>
  </si>
  <si>
    <t>Практически: Bisection - надежная базовая стратегия; Brent - хороший кандидат, если хочется ускорить LoadMultiplier и проверка стабильна; Secant лучше использовать для диагностики, а не как основной режим.</t>
  </si>
  <si>
    <t>Пустое или недопустимое значение приводит к статусу InputErr. Программа не должна молча переключаться на Bisection или Brent.</t>
  </si>
  <si>
    <t>Bisection, Brent и Secant - это численные техники поиска предельного множителя. СП не предписывает конкретный алгоритм одномерного поиска для этой реализации.</t>
  </si>
  <si>
    <t>Capacity.InitialLambda - Начальный множитель lambda при поиске верхней границы несущей способности.</t>
  </si>
  <si>
    <t>Это первая пробная величина lambda для метода LoadMultiplier на выбранной траектории CapacityLoadPath.</t>
  </si>
  <si>
    <t>Если при этом lambda сечение еще не достигло предельного состояния, программа расширяет верхнюю границу поиска.</t>
  </si>
  <si>
    <t>Если начальное значение слишком маленькое, может потребоваться больше пробных расчетов. Если слишком большое, первая проба чаще будет несходящейся или сразу за пределом.</t>
  </si>
  <si>
    <t>Рекомендуемый старт - 1, потому что он соответствует проверке исходного уровня моментов. Для очень слабых сечений можно поставить 0.5; для заведомо малых нагрузок - 2. Lambda безразмерна, поэтому при переходе с tf*m на kN*m значение не пересчитывается.</t>
  </si>
  <si>
    <t>Capacity.ToleranceLambda - Общий допуск одномерного поиска lambdaUltimate для Bisection, Brent и Secant.</t>
  </si>
  <si>
    <t>Это точность одномерного поиска предельного множителя lambda в LoadMultiplier.</t>
  </si>
  <si>
    <t>Bisection, Brent и Secant останавливаются, когда интервал/шаг по lambda становится достаточно малым по этому допуску.</t>
  </si>
  <si>
    <t>Это допуск именно по коэффициенту lambda, а не по деформациям. Для UltimateStrain используется Capacity.ToleranceStrain.</t>
  </si>
  <si>
    <t>Практические ориентиры: 0.1 - грубая быстрая оценка; 0.01 - обычный инженерный расчет; 0.001 - более точный, но медленный поиск. Значение безразмерно и не зависит от выбранных единиц N/Mx/My.</t>
  </si>
  <si>
    <t>Capacity.MaxRetries - Число повторов после численной несходимости пробного расчета в LoadMultiplier.</t>
  </si>
  <si>
    <t>Это число дополнительных попыток для пробной точки lambda, если внутренний расчет НДС не сошелся.</t>
  </si>
  <si>
    <t>Повтор обычно выполняется с более осторожным числом ступеней нагрузки, чтобы отличить физический предел от численной проблемы.</t>
  </si>
  <si>
    <t>Если retries исчерпаны, проба получает NumFail. Такая несходимость не считается разрушением сечения.</t>
  </si>
  <si>
    <t>Ориентиры: 0 - максимально быстро, без повторов; 1...2 - умеренная страховка; 3...4 - медленнее, но полезно для жестких диаграмм и крупной сетки. Это счетчик попыток, от единиц измерения не зависит.</t>
  </si>
  <si>
    <t>Capacity.BaseLoadSteps - Базовое число ступеней нагрузки для каждой пробной точки LoadMultiplier.</t>
  </si>
  <si>
    <t>Это базовое число ступеней приложения нагрузки для каждой пробной lambda в LoadMultiplier.</t>
  </si>
  <si>
    <t>Больше ступеней делает пробный расчет устойчивее, но увеличивает время каждой проверки lambda.</t>
  </si>
  <si>
    <t>Настройка не используется как физический шаг увеличения нагрузки. Внешний поиск lambda выполняют Bisection, Brent или Secant.</t>
  </si>
  <si>
    <t>Для проверенного Г-сечения с траекторией λ*N расчет сходится уже при BaseLoadSteps = 1. Поэтому значение больше 1 не является обязательным условием Nult, а только численной страховкой.</t>
  </si>
  <si>
    <t>Ориентиры: 1 - быстро и обычно достаточно; 2...4 - мягче для нелинейных диаграмм; 8 и больше - только если отдельные пробные точки часто дают NumFail. Это количество ступеней, не размерная величина.</t>
  </si>
  <si>
    <t>Stability.Code - Выбор методики учета продольного изгиба: SP63 или SP35. Расчет включается отдельно в профиле.</t>
  </si>
  <si>
    <t>SP63 включает учет продольного изгиба по формулам СП 63.13330.2018, п. 8.1.15: условная жесткость D, критическая сила Ncr и коэффициент eta.</t>
  </si>
  <si>
    <t>SP35 включает ветвь СП 35.13330.2011: для малых эксцентриситетов используется отдельная проверка устойчивости, для больших - увеличение момента через eta.</t>
  </si>
  <si>
    <t>В обоих вариантах эксцентриситет продольной силы считается относительно центра тяжести приведенного сечения бетон + арматура. Пользователь при этом вводит нагрузки относительно бетонного центра и Load.ReferenceOffset; программа переносит моменты к приведенному центру перед расчетом устойчивости.</t>
  </si>
  <si>
    <t>Расчет запускается только для тех сочетаний, где выбранный профиль имеет Calculation.Stability.Enabled = Yes.</t>
  </si>
  <si>
    <t>Stability.ElementLength - Геометрическая длина элемента l. Расчетная длина по главным плоскостям получается как mu1*l и mu2*l.</t>
  </si>
  <si>
    <t>Это геометрическая длина элемента L до умножения на mu1/mu2.</t>
  </si>
  <si>
    <t>Для критической силы и гибкости программа считает расчетные длины l0,1 = mu1*L и l0,2 = mu2*L.</t>
  </si>
  <si>
    <t>По СП 63 п. 8.1.7 и СП 35 п. 7.52 случайный эксцентриситет в режиме AutoWithL берется именно по L, а не по l0.</t>
  </si>
  <si>
    <t>Программа не анализирует закрепления элемента автоматически: пользователь задает длину и коэффициенты расчетной длины уже по своей расчетной схеме.</t>
  </si>
  <si>
    <t>Stability.Mu1 - Коэффициент расчетной длины для плоскости 1: изгиб вокруг главной оси 1 с моментом инерции I1.</t>
  </si>
  <si>
    <t>Коэффициент задает расчетную длину в соответствующей главной плоскости приведенного сечения.</t>
  </si>
  <si>
    <t>mu1 относится к изгибу вокруг главной оси 1, для которой выведен PrincipalI1. mu2 относится к изгибу вокруг главной оси 2, для которой выведен PrincipalI2.</t>
  </si>
  <si>
    <t>Для круга и других почти изотропных сечений программа фиксирует главную ось 1 по X: плоскость 1 соответствует Mx, эксцентриситет и габарит берутся по Y.</t>
  </si>
  <si>
    <t>Плоскость 2 в этом частном случае соответствует My, эксцентриситет и габарит берутся по X.</t>
  </si>
  <si>
    <t>Если оси сечения повернуты относительно X/Y, программа сама переводит моменты в главные оси, но выбор mu остается ответственностью пользователя.</t>
  </si>
  <si>
    <t>Stability.Mu2 - Коэффициент расчетной длины для плоскости 2: изгиб вокруг главной оси 2 с моментом инерции I2.</t>
  </si>
  <si>
    <t>Stability.SystemType - Расчетная схема элемента: Determinate - статически определимая; Indeterminate - статически неопределимая.</t>
  </si>
  <si>
    <t>Determinate выбирают для статически определимой расчетной схемы: программа складывает эксцентриситет от заданного момента и случайный эксцентриситет.</t>
  </si>
  <si>
    <t>Indeterminate выбирают для статически неопределимой расчетной схемы: программа берет расчетный эксцентриситет не меньше случайного, то есть большее значение по модулю.</t>
  </si>
  <si>
    <t>В обозначениях СП 63 это формирование e0 с учетом ea; в обозначениях СП 35 - формирование ec с учетом ec,sl.</t>
  </si>
  <si>
    <t>Настройка влияет только на правило объединения основного и случайного эксцентриситета. Остальные формулы СП 63 или СП 35 выбираются настройкой Stability.Code.</t>
  </si>
  <si>
    <t>Stability.ZeroMomentEccentricitySign1 - Направление случайного эксцентриситета при M1=0: положительная нормаль к главной оси 1 или обратная сторона.</t>
  </si>
  <si>
    <t>Если момент в главной плоскости равен нулю, знак случайного эксцентриситета нельзя определить из направления момента.</t>
  </si>
  <si>
    <t>Пользователь задает 1 или -1, чтобы явно указать, в какую сторону прикладывать случайный эксцентриситет: ea по СП 63 или ec,sl по СП 35.</t>
  </si>
  <si>
    <t>Для круга и других почти изотропных сечений индекс 1 задает направление эксцентриситета по Y для изгиба Mx.</t>
  </si>
  <si>
    <t>Индекс 2 в этом частном случае задает направление эксцентриситета по X для изгиба My.</t>
  </si>
  <si>
    <t>Настройка относится к главным плоскостям, а не к глобальным осям X/Y.</t>
  </si>
  <si>
    <t>Stability.ZeroMomentEccentricitySign2 - Направление случайного эксцентриситета при M2=0: положительная нормаль к главной оси 2 или обратная сторона.</t>
  </si>
  <si>
    <t>Stability.AccidentalEccentricityMode - Как задавать случайный эксцентриситет: AutoWithL - по геометрической длине L; AutoWithμL - по расчетной длине μL; User - взять заданный модуль.</t>
  </si>
  <si>
    <t>AutoWithL - нормативный режим по умолчанию: СП 63 использует ea = max(L/600; h/30; 10 мм), СП 35 использует ec,sl = L/400.</t>
  </si>
  <si>
    <t>AutoWithμL оставлен как инженерная проверочная опция: вместо геометрической длины L в случайном эксцентриситете используется расчетная длина l0 = μL.</t>
  </si>
  <si>
    <t>User означает, что пользователь сам задает модуль случайного эксцентриситета отдельно для двух главных плоскостей: Stability.AccidentalEccentricityUser1/2.</t>
  </si>
  <si>
    <t>Знак эксцентриситета программа выбирает отдельно: по знаку момента в главной плоскости, а при чистом сжатии - по настройкам Stability.ZeroMomentEccentricitySign1/2.</t>
  </si>
  <si>
    <t>Stability.AccidentalEccentricityUser1 - Модуль случайного эксцентриситета плоскости 1 для режима User: плечо по нормали к главной оси 1.</t>
  </si>
  <si>
    <t>Используется только при Stability.AccidentalEccentricityMode = User.</t>
  </si>
  <si>
    <t>Задается положительный модуль случайного эксцентриситета для соответствующей главной плоскости приведенного сечения.</t>
  </si>
  <si>
    <t>Для круга и других почти изотропных сечений User1 - это модуль эксцентриситета по Y для изгиба Mx.</t>
  </si>
  <si>
    <t>User2 в этом частном случае - модуль эксцентриситета по X для изгиба My.</t>
  </si>
  <si>
    <t>Знак не вводится здесь, чтобы не дублировать принятую логику направления.</t>
  </si>
  <si>
    <t>Число вводится в текущей INPUT-единице длины и переводится во внутренние миллиметры перед расчетом.</t>
  </si>
  <si>
    <t>Stability.AccidentalEccentricityUser2 - Модуль случайного эксцентриситета плоскости 2 для режима User: плечо по нормали к главной оси 2.</t>
  </si>
  <si>
    <t>Stability.AccidentalEccentricityPlanes - OnlyMomentPlane - учитывать случайный эксцентриситет только в плоскостях с моментом; BothPlanes - учитывать в обеих главных плоскостях.</t>
  </si>
  <si>
    <t>OnlyMomentPlane сохраняет принятую упрощенную схему: если момент есть только в одной главной плоскости, случайный эксцентриситет добавляется только в этой плоскости.</t>
  </si>
  <si>
    <t>BothPlanes добавляет случайный эксцентриситет в обеих главных плоскостях. Если момент в плоскости ненулевой, знак берется по направлению увеличения этого момента; если момент равен нулю, знак берется из Stability.ZeroMomentEccentricitySign1/2.</t>
  </si>
  <si>
    <t>Настройка не запускает перебор знаков и не добавляет дополнительных НДМ-расчетов.</t>
  </si>
  <si>
    <t>Stability.PhiLMode - Auto - коэффициент длительности считается по длительной части момента; PhiL2 - принять phi_l = 2 в расчетных ветвях Ncr/eta.</t>
  </si>
  <si>
    <t>Auto считает коэффициент длительности по нормативному отношению длительного момента к полному моменту.</t>
  </si>
  <si>
    <t>Для СП 63 моменты берутся относительно центра наиболее растянутого или наименее сжатого стержня арматуры.</t>
  </si>
  <si>
    <t>Для СП 35 в ветви ec &gt; r моменты берутся относительно соответствующей грани сечения; при противоположных знаках полного и длительного моментов применяется специальное правило СП 35.</t>
  </si>
  <si>
    <t>PhiL2 принимает phi_l = 2 как консервативный пользовательский режим только в расчетных ветвях Ncr/eta.</t>
  </si>
  <si>
    <t>В режиме Auto программа ограничивает коэффициент диапазоном 1...2. Нижняя граница 1 принята как консервативное проектное правило: длительная часть не должна искусственно уменьшать расчетный эффект.</t>
  </si>
  <si>
    <t>В табличной ветви СП 35 при ec &lt;= r эта настройка не заменяет табличный phi_l: там всегда используются phi_m и phi_l из таблицы 7.21.</t>
  </si>
  <si>
    <t>Для СП 63 таблица нагрузок означает постоянные + длительные нагрузки. Для СП 35 таблица означает постоянные нагрузки.</t>
  </si>
  <si>
    <t>Stability.SP63.Ks - Коэффициент ks при вкладе арматуры в условную жесткость D по СП 63.</t>
  </si>
  <si>
    <t>Эта настройка применяется только при Stability.Code = SP63.</t>
  </si>
  <si>
    <t>ks участвует в условной жесткости D = kb*Eb*Ib + ks*Es*Is.</t>
  </si>
  <si>
    <t>Коэффициент eta применяется только при гибкости l0/i &gt; 14. При l0/i &lt;= 14 программа принимает eta = 1, но Ncr все равно выводит справочно.</t>
  </si>
  <si>
    <t>DeltaEMin и DeltaEMax ограничивают delta_e = e0/h в формуле kb. По СП 63 для расчета принимается диапазон 0.15...1.5.</t>
  </si>
  <si>
    <t>Материалы берутся строго из профиля: расчет устойчивости не подменяет ULS(I)/SLS(II) сам.</t>
  </si>
  <si>
    <t>Stability.SP63.DeltaEMin - Нижнее ограничение delta_e в формуле условной жесткости СП 63.</t>
  </si>
  <si>
    <t>Stability.SP63.DeltaEMax - Верхнее ограничение delta_e в формуле условной жесткости СП 63.</t>
  </si>
  <si>
    <t>Stability.SP35.PhiP - Коэффициент phi_p. Для ненапрягаемой арматуры в текущей постановке обычно принимается 1.</t>
  </si>
  <si>
    <t>Эта настройка применяется только при Stability.Code = SP35.</t>
  </si>
  <si>
    <t>PhiP оставлен пользовательским коэффициентом. Для ненапрягаемой арматуры в текущей постановке обычно используется значение 1.</t>
  </si>
  <si>
    <t>NOverNcrLimit контролирует условие N/Ncr для ветви eta СП 35.</t>
  </si>
  <si>
    <t>Табличные коэффициенты СП 35 берутся из отдельной таблицы rngSP35Table721 на Config, а не из кода.</t>
  </si>
  <si>
    <t>Stability.SP35.NOverNcrLimit - Контрольное ограничение N/Ncr для ветви СП 35 с коэффициентом eta.</t>
  </si>
  <si>
    <t>SLS.Crack.Allowable - Допустимая ширина раскрытия a_crc,ult, задается пользователем по нормам и условиям эксплуатации.</t>
  </si>
  <si>
    <t>Это предельно допустимая ширина раскрытия нормальной трещины a_crc,ult.</t>
  </si>
  <si>
    <t>Программа не назначает это значение автоматически. Пользователь выбирает его по нормам, категории трещиностойкости, условиям эксплуатации и проектным требованиям.</t>
  </si>
  <si>
    <t>После расчета программа выводит коэффициент запаса по трещинам: SFcrc = a_crc,ult / a_crc.</t>
  </si>
  <si>
    <t>Если SFcrc &lt; 1, рассчитанная ширина раскрытия превышает заданный пользователем предел. Это не численная ошибка, а результат проверки.</t>
  </si>
  <si>
    <t>Число вводится в текущей INPUT-единице длины. Например допустимые 0.3 mm задаются как 0.3 при Units.Length.Input = mm, 0.03 при cm или 0.0003 при m.</t>
  </si>
  <si>
    <t>Условие проверки раскрытия трещин приведено в СП 63.13330.2018, п. 8.2.6, формула (8.118). Конкретное допустимое значение зависит от расчетной ситуации и должно быть подтверждено пользователем.</t>
  </si>
  <si>
    <t>SLS.Crack.TensionZoneMode - Зона бетона Abt: Effective - эффективная зона по 2a и 0.5h; FullTension - вся фактически растянутая зона.</t>
  </si>
  <si>
    <t>Эта настройка определяет, какая часть растянутого бетона входит в Abt для формулы расстояния между трещинами.</t>
  </si>
  <si>
    <t>FullTension: берется вся фактически растянутая зона бетона. Бетонный конечный элемент попадает в Abt, если его центр находится в растяжении по найденной плоскости деформаций.</t>
  </si>
  <si>
    <t>Effective: берется эффективная зона у наиболее растянутой поверхности. Ее глубина принимается h_bt = min(max(x_t, 2a), 0.5h), где x_t - фактическая растянутая зона. Если x_t &lt; 2a, для Abt принимается полоса 2a, даже если она заходит за нейтральную линию; бетонные КЭ выбираются по попаданию центра в эту полосу. Стержни для As, sigma_s и d_s,eq при этом все равно берутся только растянутые.</t>
  </si>
  <si>
    <t>Геометрия произвольного сечения считается по нормали к нейтральной линии. h - габарит бетона по этой нормали; a_s - расстояние от оси крайнего растянутого стержня до бетонного контура. Точный смысл a_s выбирается настройкой SLS.Crack.CoverDistanceMode.</t>
  </si>
  <si>
    <t>Внешняя поверхность восстанавливается по прямоугольной оболочке бетонного КЭ. Если источник достоверно знает реальные стороны элемента, используется Rectangle. Если AutoCAD Region имеет надежные A/I, но не является прямоугольником, используется Equivalent rectangle с той же площадью и отношением главных инерций. Если направления по инерциям не определены или инерций нет, используется Equivalent square со стороной sqrt(A). Это влияет только на s_t, s_c, h и a_s; реальные A/I остаются расчетными характеристиками элемента.</t>
  </si>
  <si>
    <t>Abt считается дискретно: если центр бетонного КЭ попал в расчетную зону, учитывается вся его площадь; частичные площади не считаются. As включает только растянутые стержни, оси которых находятся внутри той же зоны.</t>
  </si>
  <si>
    <t>Расстояние между трещинами: ls0 = 0.5 * (Abt / As) * ds. Затем ls = max(ls0, 10ds, 100 mm), после этого ls = min(ls, 40ds, 400 mm).</t>
  </si>
  <si>
    <t>Если в зоне есть разные диаметры, программа использует ds,eq = sum(n_i*d_i^2) / sum(n_i*d_i). Это инженерное дополнение из EN 1992-1-1 для случая, который СП 63 явно не раскрывает.</t>
  </si>
  <si>
    <t>СП 63.13330.2018, п. 8.2.17 задает формулу (8.136) и ограничения 10ds...40ds, 100...400 mm. Для произвольного сечения, косого изгиба и дискретной сетки программа применяет описанное выше НДМ-обобщение.</t>
  </si>
  <si>
    <t>SLS.Crack.CoverDistanceMode - Как считать a_s: GlobalExtreme - до дальней растянутой линии всего сечения; NearestContour - до ближайшего бетонного контура по нормали.</t>
  </si>
  <si>
    <t>Эта настройка уточняет, как программа определяет расстояние a_s от оси крайнего растянутого стержня до бетонного контура.</t>
  </si>
  <si>
    <t>NearestContour: от оси выбранного стержня проводится луч по нормали к нейтральной линии в сторону растянутой поверхности; a_s принимается до ближайшего выхода из бетонного контура. Этот режим удобен, когда нужно проверить локальное расстояние до ближайшей границы.</t>
  </si>
  <si>
    <t>GlobalExtreme: a_s считается до дальней растянутой опорной линии всего сечения по той же нормали. Для выступающих или не выпуклых сечений это расстояние может оказаться заметно больше локального.</t>
  </si>
  <si>
    <t>Найденное a_s используется в режиме Effective для нижнего ограничения глубины эффективной растянутой зоны: h_bt должно быть не меньше 2a_s. Через h_bt выбирается площадь бетона Abt, затем считается расстояние между трещинами ls и итоговая ширина a_crc.</t>
  </si>
  <si>
    <t>Настройка влияет только на расчетную зону Abt и расстояние между трещинами. Она не меняет найденное НДС, диаграммы материалов, прочность или устойчивость.</t>
  </si>
  <si>
    <t>Если нейтральной линии нет, например в центральной ветке растяжения, эта настройка не участвует в расчете.</t>
  </si>
  <si>
    <t>SLS.Crack.Phi1 - Коэффициент длительности действия нагрузки для формулы a_crc; в текущей схеме продолжительного раскрытия используется 1.4.</t>
  </si>
  <si>
    <t>Это коэффициент длительности действия нагрузки φ1 в формуле раскрытия нормальной трещины.</t>
  </si>
  <si>
    <t>В текущей реализованной схеме программа считает продолжительное раскрытие a_crc = a_crc1, поэтому используется φ1 = 1.4.</t>
  </si>
  <si>
    <t>Значение задается пользователем напрямую. Если нужна иная расчетная ситуация, пользователь меняет коэффициент осознанно; программа не подбирает его автоматически.</t>
  </si>
  <si>
    <t>Коэффициент входит в формулу раскрытия трещины по СП 63.13330.2018, п. 8.2.15, формула (8.128).</t>
  </si>
  <si>
    <t>SLS.Crack.Phi2 - 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</si>
  <si>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Это коэффициент φ2, учитывающий поверхность продольной арматуры в формуле раскрытия трещины.</t>
  </si>
  <si>
    <t>Теперь φ2 задается пользователем напрямую. Отдельного поля профиля арматуры нет, чтобы не держать два источника истины.</t>
  </si>
  <si>
    <t>Обычный ориентир по СП 63: 0.5 для арматуры периодического профиля и 0.8 для гладкой арматуры.</t>
  </si>
  <si>
    <t>SLS.Crack.Phi3Mode - Как принимать phi3: Auto - по характеру продольной силы; User - брать введенное значение SLS.Crack.Phi3.</t>
  </si>
  <si>
    <t>Эта настройка задает, как принимать коэффициент φ3.</t>
  </si>
  <si>
    <t>Auto: программа выбирает φ3 по характеру продольной силы текущего сочетания. При растягивающей продольной силе принимается 1.2, иначе 1.0.</t>
  </si>
  <si>
    <t>User: программа берет численное значение из SLS.Crack.Phi3 и не пытается определять характер нагружения автоматически.</t>
  </si>
  <si>
    <t>Настройка влияет только на формулу a_crc и не меняет НДС, диаграммы материалов или состав расчетной зоны.</t>
  </si>
  <si>
    <t>SLS.Crack.Phi3 - Пользовательское значение phi3, если SLS.Crack.Phi3Mode = User.</t>
  </si>
  <si>
    <t>Это пользовательское значение коэффициента φ3 для режима SLS.Crack.Phi3Mode = User.</t>
  </si>
  <si>
    <t>При SLS.Crack.Phi3Mode = Auto эта ячейка остается справочной: фактическое φ3 определяется программой по текущему сочетанию и выводится в Results.</t>
  </si>
  <si>
    <t>SLS.Crack.PsiMode - Как принимать psi_s: User - брать введенное значение SLS.Crack.PsiS; Auto - уточнять только если первая проверка с psi_s=1 не прошла.</t>
  </si>
  <si>
    <t>Эта настройка задает, как определить коэффициент psi_s в формуле раскрытия трещины.</t>
  </si>
  <si>
    <t>User: psi_s берется из SLS.Crack.PsiS. Это самый простой и быстрый режим: раскрытие считается по уже найденному НДС текущего сочетания, без отдельного поиска состояния образования трещины.</t>
  </si>
  <si>
    <t>Auto: программа сначала делает проверку с psi_s = 1. Если полученная ширина a_crc не превышает SLS.Crack.Allowable, расчет на этом заканчивается, а состояние образования трещины и sigma_s,crc не считаются.</t>
  </si>
  <si>
    <t>Если первая проверка в Auto не прошла, программа ищет долю заданной нагрузки, при которой в бетоне появляется нормальная трещина. В Results эта доля подписана как lambda_crc: например 0.70 означает, что трещина появляется примерно при 70% текущего сочетания.</t>
  </si>
  <si>
    <t>Для обычного изгиба программа масштабирует весь набор N, Mx и My в одной пропорции. Трещина считается образованной, когда растянутый бетон достигает предельной деформации eps_bt,ult по СП 63, п. 8.2.14 и 8.1.30.</t>
  </si>
  <si>
    <t>Для двузначной эпюры принимается eps_bt,ult = eps_bt2. Для однозначно растянутой эпюры с ненулевой кривизной применяется формула (8.54): eps_bt,ult = eps_bt2 - (eps_bt2 - eps_bt0) * eps1 / eps2. Для центрального растяжения используется отдельная сила образования трещин Ncrc.</t>
  </si>
  <si>
    <t>После нахождения уровня образования трещины программа отдельно считает состояние сразу после ее появления: растянутый бетон уже выключен, а нагрузка соответствует найденному уровню. Из этого состояния берется sigma_s,crc по тому же набору стержней, который выбран для текущего сочетания.</t>
  </si>
  <si>
    <t>sigma_s,crc считается как средневзвешенное по площади напряжение этих же стержней: сумма As_i * sigma_i,crc делится на сумму As_i. СП 63 задает саму величину sigma_s,crc в п. 8.2.18, но не описывает, как усреднять много стержней произвольного сечения N + Mx + My; это принятая НДМ-интерпретация.</t>
  </si>
  <si>
    <t>Формула: psi_s = 1 - 0.8 * sigma_s,crc / sigma_s. При численных выбросах значение ограничивается диапазоном 0...1.</t>
  </si>
  <si>
    <t>Если найденная доля больше 1, трещина при заданной нагрузке еще не образована, поэтому a_crc принимается равным 0.</t>
  </si>
  <si>
    <t>Важно: режим растянутого бетона из расчета прочности здесь не используется. Для поиска образования трещины берется модель MaterialModel.CrackInitiation из расчетного профиля. Нормативная настройка для Mcrc: SLS(II), ThreeLine, UseDiagram и кратковременные деформационные параметры.</t>
  </si>
  <si>
    <t>Базовая формула раскрытия приведена в СП 63.13330.2018, п. 8.2.15, формула (8.128). Для произвольного сечения N + Mx + My программа применяет НДМ-обобщение, потому что СП не дает отдельной пошаговой процедуры для такой дискретной модели.</t>
  </si>
  <si>
    <t>SLS.Crack.PsiS - Пользовательское значение psi_s, если SLS.Crack.PsiMode = User.</t>
  </si>
  <si>
    <t>Это пользовательское значение коэффициента ψs для режима SLS.Crack.PsiMode = User.</t>
  </si>
  <si>
    <t>При SLS.Crack.PsiMode = Auto эта ячейка не задает итоговый коэффициент: программа сначала проверяет ψs = 1, а при непрохождении уточняет ψs по состоянию сразу после образования трещины.</t>
  </si>
  <si>
    <t>Настройка влияет только на формулу ширины раскрытия и не меняет НДС сечения.</t>
  </si>
  <si>
    <t>Автоматическое уточнение ψs выполняется по СП 63.13330.2018, п. 8.2.18, формула (8.137).</t>
  </si>
  <si>
    <t>AutoCAD.Export.CombinationID - Какое сочетание экспортировать в AutoCAD: Worst - определяющее сочетание из последнего расчета; либо конкретный CombinationID из rngLoadCombinations.</t>
  </si>
  <si>
    <t>Worst означает: взять определяющее сочетание из верхней сводки Results. Программа выбирает сочетание с минимальным прочностным запасом. Расчет трещин в этот выбор не входит.</t>
  </si>
  <si>
    <t>Если указан конкретный номер, например LC2, в AutoCAD выгружаются напряжения/деформации именно для этого сочетания.</t>
  </si>
  <si>
    <t>Значение должно совпадать с CombinationID, который есть в результатах последнего расчета. Если указать несуществующее сочетание, экспорт остановится с понятной ошибкой.</t>
  </si>
  <si>
    <t>Экспорт не запускает расчет заново. Если после расчета пользователь поменял нагрузки, сначала нужно выполнить новый расчет, и только потом экспортировать.</t>
  </si>
  <si>
    <t>AutoCAD.Export.NeutralLineEnabled - Выгружать нейтральную линию в AutoCAD: Yes - выводить; No - не выводить.</t>
  </si>
  <si>
    <t>Yes включает вывод соответствующего объекта в AutoCAD. No пропускает его.</t>
  </si>
  <si>
    <t>Настройка управляет только оформлением экспорта и не меняет расчетные результаты.</t>
  </si>
  <si>
    <t>Экспорт читает последний Results и не запускает расчет заново.</t>
  </si>
  <si>
    <t>AutoCAD.Export.PrincipalAxesMode - Какие главные центральные оси выгружать в AutoCAD: Transformed - приведенного сечения; Concrete - бетонного; None - не выводить.</t>
  </si>
  <si>
    <t>Transformed выводит главные центральные оси приведенного сечения бетон + арматура.</t>
  </si>
  <si>
    <t>Concrete выводит главные центральные оси только бетонного сечения.</t>
  </si>
  <si>
    <t>None полностью отключает выгрузку главных осей. Точка приложения нагрузки и нейтральная линия управляются своими настройками.</t>
  </si>
  <si>
    <t>Экспорт берет центр и угол выбранных осей из сохраненного Results snapshot и не пересчитывает свойства сечения заново.</t>
  </si>
  <si>
    <t>AutoCAD.Export.LoadPointEnabled - Выгружать точку приложения нагрузки в AutoCAD: Yes - выводить; No - не выводить.</t>
  </si>
  <si>
    <t>AutoCAD.Export.LabelMode - 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</si>
  <si>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ValuesOnly выводит только численное значение выбранной профильной величины Visualization.Quantity.</t>
  </si>
  <si>
    <t>NamesAndValues добавляет к значению имя расчетного элемента, например C1 или R1.</t>
  </si>
  <si>
    <t>При NamesAndValues имена выводятся и для бетона, и для арматуры, если они сохранены в Results.</t>
  </si>
  <si>
    <t>AutoCAD.Layer.Concrete - Слой для областей бетонных волокон. Цвет каждой области задается по PhysicalState из Results: сжатие, растяжение или нейтральное состояние.</t>
  </si>
  <si>
    <t>Слои создаются автоматически, если их нет в чертеже. Области бетона и арматуры лежат на своих базовых слоях, а текстовые подписи разделяются по физическому состоянию.</t>
  </si>
  <si>
    <t>Настройка влияет только на экспорт и не меняет расчет.</t>
  </si>
  <si>
    <t>AutoCAD.Layer.Rebar - 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</si>
  <si>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AutoCAD.Layer.ConcreteTension - Слой для подписей бетонных волокон, которые физически находятся в растяжении.</t>
  </si>
  <si>
    <t>AutoCAD.Layer.ConcreteCompression - 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</si>
  <si>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 - Слой для подписей стержней, которые физически находятся в растяжении.</t>
  </si>
  <si>
    <t>AutoCAD.Layer.RebarCompression - Слой для подписей стержней, которые физически находятся в сжатии; NearZero идет сюда нейтральным цветом.</t>
  </si>
  <si>
    <t>AutoCAD.Color.ConcreteTension - AutoCAD ColorIndex для растянутых бетонных областей и их подписей.</t>
  </si>
  <si>
    <t>Нейтральный цвет применяется для нулевых или почти нулевых напряжений. Нулевые состояния не получают отдельного расчетного смысла, это только оформление.</t>
  </si>
  <si>
    <t>AutoCAD.Color.ConcreteCompression - AutoCAD ColorIndex для сжатых бетонных областей и их подписей.</t>
  </si>
  <si>
    <t>AutoCAD.Color.RebarTension - AutoCAD ColorIndex для растянутых стержней и их подписей.</t>
  </si>
  <si>
    <t>AutoCAD.Color.RebarCompression - AutoCAD ColorIndex для сжатых стержней и их подписей.</t>
  </si>
  <si>
    <t>AutoCAD.Color.Neutral - 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</si>
  <si>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AutoCAD.Import.ConcreteLayer - Слой бетонных областей для импорта. Импортируются только AutoCAD Region на этом слое; единицы чертежа считаются мм.</t>
  </si>
  <si>
    <t>Импортер просматривает активный чертеж AutoCAD и берет бетонные Region только с этого слоя.</t>
  </si>
  <si>
    <t>Полилинии, блоки, тексты и объекты на других слоях не участвуют в расчете.</t>
  </si>
  <si>
    <t>Единицы чертежа считаются миллиметрами. Отдельного коэффициента масштаба импорта сейчас нет, поэтому геометрию в AutoCAD нужно готовить в мм.</t>
  </si>
  <si>
    <t>Каждый найденный бетонный Region превращается в расчетный бетонный элемент.</t>
  </si>
  <si>
    <t>Importer читает фактические Area, центр и центральные Ix/Iy/Ixy Region. Он не распознает прямоугольник по BoundingBox и не назначает Width/Height.</t>
  </si>
  <si>
    <t>Прямоугольную оболочку элемента строит CSectionModel. Rectangle означает, что A/I совместимы с настоящим прямоугольником; Equivalent rectangle - что для границ используется прямоугольник той же площади и того же отношения главных инерций; Equivalent square - что используется квадрат той же площади.</t>
  </si>
  <si>
    <t>Width, Height и Rotation нужны для границ, h, a_s, схемы и AutoCAD export. В механике, свойствах сечения и устойчивости используются реальные A/I Region; оболочка не подменяет их.</t>
  </si>
  <si>
    <t>AutoCAD.Import.RebarLayer - 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</si>
  <si>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Импортер берет арматурные Region только с этого слоя.</t>
  </si>
  <si>
    <t>Каждый найденный Region превращается в стержневой расчетный элемент. Диаметр и радиус стержня восстанавливаются по площади Region как эквивалентный круг.</t>
  </si>
  <si>
    <t>Геометрия импортируется без выбора диаграммы: материал будет выбран позже по расчетному профилю, а сам элемент получает техническую метку Rebar.</t>
  </si>
  <si>
    <t>Разные материалы или профили арматуры в одном импортированном сечении сейчас не поддерживаются.</t>
  </si>
  <si>
    <t>AutoCAD.Import.MinArea - Минимальная площадь Region для импорта; области с меньшей площадью игнорируются.</t>
  </si>
  <si>
    <t>Это нижний порог площади Region для импорта.</t>
  </si>
  <si>
    <t>Region с площадью меньше этого значения игнорируется, чтобы случайный мусор чертежа или мелкие артефакты не попадали в расчетную модель.</t>
  </si>
  <si>
    <t>Если поставить значение слишком большим, можно случайно отбросить реальные маленькие арматурные области.</t>
  </si>
  <si>
    <t>Число вводится в текущей INPUT-единице площади. Порог 0.000001 mm2 соответствует 0.000001 при mm2, 0.00000001 при cm2 или 0.000000000001 при m2.</t>
  </si>
  <si>
    <t>AutoCAD-координаты при импорте считаются миллиметрами, а значение этой настройки вводится в текущей единице площади из блока Units.</t>
  </si>
  <si>
    <t>Plot.Enabled - Включить построение схемы сечения на листе Расчет по данным последнего расчета на листе Results.</t>
  </si>
  <si>
    <t>Yes разрешает построение Excel-схемы на листе Расчет. No отключает саму схему.</t>
  </si>
  <si>
    <t>Схема строится только по последнему сохраненному Results и не обращается к текущей геометрии Config.</t>
  </si>
  <si>
    <t>Plot.AutoUpdateAfterCalculation - Автоматически обновлять схему после выполнения расчета. Кнопка Обновить схему всегда читает только Results и не запускает расчет.</t>
  </si>
  <si>
    <t>Yes автоматически перестраивает схему сразу после успешного расчета.</t>
  </si>
  <si>
    <t>No оставляет схему как есть; ее можно обновить отдельной кнопкой.</t>
  </si>
  <si>
    <t>В обоих случаях обновление схемы только читает Results и не запускает расчет заново.</t>
  </si>
  <si>
    <t>Plot.LoadCase - Какое сочетание показывать на схеме: Worst - определяющее сочетание из последнего расчета; либо конкретный CombinationID из rngLoadCombinations.</t>
  </si>
  <si>
    <t>Worst показывает определяющее сочетание из верхней сводки Results.</t>
  </si>
  <si>
    <t>Конкретный CombinationID, например LC2, показывает сохраненные напряжения, деформации и плоскость деформаций именно этого сочетания.</t>
  </si>
  <si>
    <t>Переключение LoadCase не создает геометрию заново: меняется только отображаемое расчетное состояние из Results.</t>
  </si>
  <si>
    <t>Plot.ResultGradient - Включить цветовое различение результата на схеме. Цвет физического состояния берется из PhysicalState, записанного в Results.</t>
  </si>
  <si>
    <t>Yes включает цветовой градиент расчетных элементов по величине Visualization.Quantity выбранного профиля.</t>
  </si>
  <si>
    <t>No оставляет элементы в нейтральном оформлении без цветовой шкалы результата.</t>
  </si>
  <si>
    <t>Неработающий растянутый бетон остается отдельным серым состоянием и не смешивается с обычным градиентом.</t>
  </si>
  <si>
    <t>Plot.ResultLabelsEnabled - Показывать пространственно распределенные численные подписи величины Visualization.Quantity выбранного профиля для бетонных элементов.</t>
  </si>
  <si>
    <t>Yes добавляет на схему численные подписи величины Visualization.Quantity выбранного профиля.</t>
  </si>
  <si>
    <t>Подписываются только бетонные элементы с пространственным шагом Plot.ResultLabelSpacing.</t>
  </si>
  <si>
    <t>Неработающий растянутый бетон не подписывается, чтобы схема не показывала нулевые значения как полезные напряжения.</t>
  </si>
  <si>
    <t>Plot.ResultLabelSpacing - Минимальный пространственный шаг между численными подписями результата на схеме.</t>
  </si>
  <si>
    <t>Это минимальное расстояние между численными подписями результата на схеме в модельных единицах длины.</t>
  </si>
  <si>
    <t>Чем больше значение, тем меньше подписей и чище схема. Чем меньше значение, тем подробнее поле значений, но выше риск визуальной перегрузки.</t>
  </si>
  <si>
    <t>Шаг применяется пространственно, а не по номеру ElementID.</t>
  </si>
  <si>
    <t>Plot.ResultPrecision - Количество знаков после запятой для численных подписей и легенды схемы.</t>
  </si>
  <si>
    <t>Это количество знаков после запятой в подписях результата и легенде.</t>
  </si>
  <si>
    <t>Настройка влияет только на формат текста. Расчетные значения в Results не округляются заново.</t>
  </si>
  <si>
    <t>Plot.NeutralLineEnabled - Показывать нейтральную линию выбранного сочетания по Epsilon0, KappaX, KappaY из Results.</t>
  </si>
  <si>
    <t>Yes показывает соответствующий объект на Excel-схеме. No скрывает его.</t>
  </si>
  <si>
    <t>Настройка влияет только на отображение уже сохраненных Results и не меняет расчет.</t>
  </si>
  <si>
    <t>Plot.PrincipalAxesMode - Какие главные центральные оси показывать на схеме: Transformed - приведенного сечения; Concrete - бетонного; None - не показывать.</t>
  </si>
  <si>
    <t>Transformed показывает главные центральные оси приведенного сечения бетон + арматура.</t>
  </si>
  <si>
    <t>Concrete показывает главные центральные оси только бетонного сечения.</t>
  </si>
  <si>
    <t>None полностью скрывает главные оси на схеме. Точка приложения нагрузки и нейтральная линия управляются отдельными настройками.</t>
  </si>
  <si>
    <t>Схема берет центр и угол выбранных осей из Results snapshot. Изменение этого режима после расчета только меняет отображение уже сохраненных осей.</t>
  </si>
  <si>
    <t>Plot.LoadApplicationPointEnabled - Показывать точку приложения нагрузки из последнего расчета.</t>
  </si>
  <si>
    <t>Plot.LegendEnabled - Показывать легенду физического состояния и выбранной величины профиля справа от схемы.</t>
  </si>
  <si>
    <t>Plot.LegendMode - Separate - отдельные легенды для арматуры и бетона; Common - одна общая легенда. В режиме Common используются цвета Plot.Color.RebarCompression и Plot.Color.RebarTension.</t>
  </si>
  <si>
    <t>Separate строит две шкалы: отдельно для бетона и отдельно для арматуры.</t>
  </si>
  <si>
    <t>Common строит одну общую шкалу для всех элементов. В этом режиме цвета берутся из Plot.Color.RebarCompression и Plot.Color.RebarTension.</t>
  </si>
  <si>
    <t>Раздельные шкалы удобны, когда диапазоны напряжений бетона и арматуры сильно отличаются.</t>
  </si>
  <si>
    <t>Plot.Color.RebarCompression - Цвет максимального сжатия арматуры. В режиме Plot.LegendMode=Common используется как цвет сжатия для всех элементов.</t>
  </si>
  <si>
    <t>Значение задается в формате R,G,B, например 30,80,220.</t>
  </si>
  <si>
    <t>Цвет используется для крайнего значения соответствующего материала и физического состояния в легенде и на элементах.</t>
  </si>
  <si>
    <t>При Plot.LegendMode = Common используются цвета арматуры как общая шкала для всех элементов.</t>
  </si>
  <si>
    <t>Plot.Color.RebarTension - Цвет максимального растяжения арматуры. В режиме Plot.LegendMode=Common используется как цвет растяжения для всех элементов.</t>
  </si>
  <si>
    <t>Plot.Color.ConcreteCompression - Цвет максимального сжатия бетона при Plot.LegendMode=Separate.</t>
  </si>
  <si>
    <t>Plot.Color.ConcreteTension - Цвет максимального растяжения бетона при Plot.LegendMode=Separate; неработающий растянутый бетон остается серым.</t>
  </si>
  <si>
    <t>Аннотации схемы: Enabled</t>
  </si>
  <si>
    <t>Enabled - Включает вывод соответствующего типа аннотаций на схеме.</t>
  </si>
  <si>
    <t>Единицу смотри в столбце Ед. на листе Config. Если там стоит формула, она подтягивает текущую INPUT-единицу из блока Units.</t>
  </si>
  <si>
    <t>Если эта настройка станет влиять на нормативно значимый расчетный критерий, инструкцию нужно расширить: добавить формулу, влияние на расчет и подтвержденную ссылку на СП.</t>
  </si>
  <si>
    <t>Аннотации схемы: Placement</t>
  </si>
  <si>
    <t>Placement - Для арматуры задает сторону подписи от линии осей стержней; для размеров задает только сторону текста относительно размерной линии.</t>
  </si>
  <si>
    <t>Аннотации схемы: Offset</t>
  </si>
  <si>
    <t>Offset - 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</si>
  <si>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Offset остается геометрическим отступом в миллиметрах сечения и не зависит от TextUnits.</t>
  </si>
  <si>
    <t>Для размерных линий значение задает расстояние от грани или линии размера до самой размерной линии.</t>
  </si>
  <si>
    <t>Для подписей арматуры значение задает расстояние от линии осей стержней до текста подписи.</t>
  </si>
  <si>
    <t>Если нужно, чтобы при одинаковой области схемы текст не менял визуальный размер для разных габаритов сечения, меняй не Offset, а TextUnits на pt для TextHeight и TextGap.</t>
  </si>
  <si>
    <t>Аннотации схемы: LineEnabled</t>
  </si>
  <si>
    <t>LineEnabled - Показывать короткую линию обозначения арматуры; если No, остается только текст подписи.</t>
  </si>
  <si>
    <t>Аннотации схемы: LineWeight</t>
  </si>
  <si>
    <t>LineWeight - Толщина основной линии аннотации.</t>
  </si>
  <si>
    <t>Аннотации схемы: ExtensionLineWeight</t>
  </si>
  <si>
    <t>ExtensionLineWeight - Толщина выносных линий; применяется только для размерных линий.</t>
  </si>
  <si>
    <t>Аннотации схемы: TextUnits</t>
  </si>
  <si>
    <t>TextUnits - Единицы для TextHeight и TextGap: pt - обычные пункты Excel, mm - реальные миллиметры сечения.</t>
  </si>
  <si>
    <t>mm - TextHeight и TextGap задаются в реальных миллиметрах сечения. Это удобно, когда оформление должно оставаться пропорциональным самой модели.</t>
  </si>
  <si>
    <t>pt - TextHeight и TextGap задаются в обычных пунктах Excel. Это удобно для сравнения сечений разных габаритов в одной и той же области построения: текст остается примерно одинакового визуального размера.</t>
  </si>
  <si>
    <t>Настройка задается отдельно для двух типов аннотаций: в колонке Обозначения арматуры для Plot.RebarLabels.*, в колонке Размерные линии для Plot.Dimensions.*.</t>
  </si>
  <si>
    <t>Столбец Ед. у строк TextHeight и TextGap меняется формулой по выбранному TextUnits. Если для арматуры и размеров выбраны разные единицы, ячейка показывает обе.</t>
  </si>
  <si>
    <t>Для стабильной читаемости при разных габаритах сечения удобно выбирать pt. Режим mm нужен для пропорциональной привязки текста к масштабу модели.</t>
  </si>
  <si>
    <t>Аннотации схемы: TextHeight</t>
  </si>
  <si>
    <t>TextHeight - Высота текста. При TextUnits=mm задается в миллиметрах сечения; при TextUnits=pt - в пунктах Excel и не зависит от габарита сечения.</t>
  </si>
  <si>
    <t>TextHeight задает размер шрифта текста аннотации.</t>
  </si>
  <si>
    <t>Если TextUnits=mm, значение сначала переводится из миллиметров сечения в points текущей PlotArea. Поэтому при одном и том же окне схемы крупное сечение даст визуально меньший текст, а маленькое - больший.</t>
  </si>
  <si>
    <t>Если TextUnits=pt, значение сразу считается размером шрифта Excel. В этом режиме текст почти не зависит от реальных габаритов сечения, что обычно удобнее для единообразной читаемости.</t>
  </si>
  <si>
    <t>Настройка не меняет расчет и сохраненные результаты. Она применяется при каждом обновлении схемы по текущему Config.</t>
  </si>
  <si>
    <t>Аннотации схемы: TextGap</t>
  </si>
  <si>
    <t>TextGap - Зазор между линией аннотации и текстом. Единицы выбираются строкой TextUnits для соответствующего типа аннотаций.</t>
  </si>
  <si>
    <t>TextGap задает зазор от линии аннотации до текстовой подписи.</t>
  </si>
  <si>
    <t>Для размерных линий это расстояние от размерной линии до текста размера. Для арматуры - расстояние от короткой линии обозначения или anchor-позиции подписи до текста.</t>
  </si>
  <si>
    <t>Если TextUnits=mm, зазор масштабируется как реальная величина сечения. Если TextUnits=pt, зазор задается как экранное расстояние Excel и выглядит стабильнее при смене размера сечения.</t>
  </si>
  <si>
    <t>TextGap не заменяет Offset. Offset двигает саму линию аннотации относительно сечения, а TextGap двигает только текст относительно уже поставленной линии.</t>
  </si>
  <si>
    <t>Аннотации схемы: ArrowType</t>
  </si>
  <si>
    <t>ArrowType - Тип стрелки размерной линии.</t>
  </si>
  <si>
    <t>Аннотации схемы: ArrowSize</t>
  </si>
  <si>
    <t>ArrowSize - Размер стрелок размерной линии.</t>
  </si>
  <si>
    <t>Аннотации схемы: Color</t>
  </si>
  <si>
    <t>Color - Цвет текста и основной линии в формате R,G,B.</t>
  </si>
  <si>
    <t>Аннотации схемы: ExtensionLineColor</t>
  </si>
  <si>
    <t>ExtensionLineColor - Цвет выносных линий размеров в формате R,G,B.</t>
  </si>
  <si>
    <t>Concrete.R.ULS(I) - I ГПС по СП: Сжатие = Rb, Растяжение = Rbt. Пользователь вводит итоговые расчетные сопротивления с нужными коэффициентами условий работы.</t>
  </si>
  <si>
    <t>Строка задает сопротивления бетона для расчетов I группы: Rb при сжатии и Rbt при растяжении.</t>
  </si>
  <si>
    <t>Эти значения используются для модели прочности. Они не должны подменяться значениями II группы.</t>
  </si>
  <si>
    <t>Если для Strength выбран режим растянутого бетона Ignore, положительная ветвь бетонной диаграммы в прочностном расчете отключается. Если выбран UseDiagram, растяжение идет по автоматически построенной ветви.</t>
  </si>
  <si>
    <t>Фактические предельные деформации Strength берутся из построенной диаграммы, а не из отдельных старых настроек пределов.</t>
  </si>
  <si>
    <t>Важно: программа не умножает Rb/Rbt на коэффициенты условий работы. В Config нужно вводить уже итоговые значения, которые пользователь считает применимыми для своей задачи.</t>
  </si>
  <si>
    <t>Concrete.R.SLS(II) - II ГПС по СП: Сжатие = Rb,ser, Растяжение = Rbt,ser. Коэффициенты условий работы учитываются пользователем до ввода.</t>
  </si>
  <si>
    <t>Строка задает сопротивления бетона для расчетов II группы: Rb,ser при сжатии и Rbt,ser при растяжении.</t>
  </si>
  <si>
    <t>Эти значения используются при построении диаграмм Mcrc и CrackedNDS. Для Mcrc растянутый бетон включен фиксированно, для CrackedNDS растянутый бетон выключен фиксированно.</t>
  </si>
  <si>
    <t>Rbt,ser участвует в построении растянутой ветви диаграммы Mcrc и в центральной ветке образования трещин: N_crc = A_red · Rbt,ser. Для общего Mcrc предельный критерий задается через ε_bt,ult по СП 63, п. 8.2.14 и 8.1.30.</t>
  </si>
  <si>
    <t>Важно: пользователь вводит уже принятые расчетные значения. Если по СП 35 или условиям проекта к сопротивлениям бетона нужно применить коэффициенты условий работы m..., они должны быть учтены до ввода числа в Config.</t>
  </si>
  <si>
    <t>Фактические точки диаграммы строятся автоматически по этим параметрам и по таблице 'Настройки диаграмм для расчетов'. Контрольная таблица точек на листе нужна для проверки человеком и в расчет не подставляется.</t>
  </si>
  <si>
    <t>Значения вводятся в текущей INPUT-единице напряжения и перед расчетом переводятся в МПа.</t>
  </si>
  <si>
    <t>Concrete.Rb.mc2 - Допустимое осевое сжатие бетона для проверки продольных трещин по СП 35; значение вводится уже с учетом mb13 и других нужных коэффициентов.</t>
  </si>
  <si>
    <t>Concrete.Rb.mc2 задает допустимое сжимающее напряжение бетона для SLS(II)-проверки образования продольных трещин.</t>
  </si>
  <si>
    <t>Проверка выполняется как часть Calculation.Crack.Width, потому что СП 35 относит образование продольных трещин к расчетам трещиностойкости и требует сравнивать напряжения от нормативных нагрузок.</t>
  </si>
  <si>
    <t>Если профиль включает расчет трещин, программа берет максимальное по модулю сжимающее напряжение бетонных элементов из уже найденного состояния с трещинами и сравнивает его с Rb,mc2.</t>
  </si>
  <si>
    <t>Если в найденном НДС нет сжатого бетона, проверка получает статус N/A и не влияет на общий статус сочетания.</t>
  </si>
  <si>
    <t>Коэффициент запаса в Results записывается формулой Excel: SF_long = Rb,mc2 / sigma_c,max. Если SF_long &lt; 1, статус проверки становится FAIL.</t>
  </si>
  <si>
    <t>СП 35.13330.2011, п. 7.2 и таблица 7.1 задают область проверки, п. 7.100 формулирует условие по нормативным нагрузкам, таблица 7.6 задает сопротивление, а таблица 7.7 - коэффициенты условий работы.</t>
  </si>
  <si>
    <t>По принятому правилу проекта пользователь вводит Rb,mc2 уже с учетом mb13 и всех других нужных коэффициентов m.... Программа не определяет эти коэффициенты и не применяет их повторно.</t>
  </si>
  <si>
    <t>Concrete.E - Начальный модуль бетона: Eb при сжатии и Ebt при растяжении; по СП 63 Ebt = Eb.</t>
  </si>
  <si>
    <t>Строка задает начальный модуль бетона при сжатии Eb и растяжении Ebt.</t>
  </si>
  <si>
    <t>По СП 63.13330.2018, п. 6.1.15 начальный модуль бетона при сжатии и растяжении принимается одинаковым: Ebt = Eb.</t>
  </si>
  <si>
    <t>Отдельное поле Ebt является программной возможностью задать растянутую ветвь бетона независимо от сжатой.</t>
  </si>
  <si>
    <t>Eb используется в построении диаграмм, начальной жесткости и приведенной площади A_red для центрального растяжения. Предельный критерий общего Mcrc задается через ε_bt,ult, а не через Rbt,ser / E_b.</t>
  </si>
  <si>
    <t>Concrete.TwoLine.Eb1Red - Для TwoLine: eps_b1,red при сжатии и eps_bt1,red при растяжении.</t>
  </si>
  <si>
    <t>Это исходное значение материала бетона в Config. Из таких параметров программа автоматически строит расчетные диаграммы для I и II группы.</t>
  </si>
  <si>
    <t>Фактическое напряжение бетонного элемента в НДМ определяется уже построенной диаграммой выбранного расчета: Strength, Mcrc или CrackedNDS.</t>
  </si>
  <si>
    <t>Все пользовательские характеристики бетона считаются уже окончательно принятыми для конкретного расчета. Если по СП 35 нужны коэффициенты условий работы m..., температурные, стадийные или иные поправки, пользователь учитывает их в самом вводимом числе.</t>
  </si>
  <si>
    <t>Единицы напряжений вводятся в выбранной INPUT единице Stress и перед расчетом переводятся в МПа. Внутри ядра 1 МПа = 1 Н/мм2.</t>
  </si>
  <si>
    <t>Если Units.Stress.Input = MPa, значения вводятся как привычные МПа. Если выбраны kPa, то 15.5 MPa нужно ввести как 15500. Если Pa - как 15500000. Для kgf/cm2 ориентир: 15.5 MPa примерно 158 kgf/cm2. Для tf/m2 - примерно 1580 tf/m2.</t>
  </si>
  <si>
    <t>Расчетные диаграммы бетона строятся по СП 63.13330.2018, пп. 6.1.14, 6.1.20-6.1.24 и 6.1.26. Табличные значения сопротивлений пользователь задает сам.</t>
  </si>
  <si>
    <t>Concrete.ThreeLine.Eb0 - Для ThreeLine: eps_b0 и eps_bt0 - деформации начала горизонтального участка.</t>
  </si>
  <si>
    <t>Concrete.TwoThreeLine.Eb2 - Предельные деформации eps_b2 и eps_bt2 для TwoLine и ThreeLine.</t>
  </si>
  <si>
    <t>Steel.R.ULS(I) - I ГПС по СП: Сжатие = Rsc, Растяжение = Rs.</t>
  </si>
  <si>
    <t>Строка задает сопротивления арматуры для расчетов I группы: Rsc при сжатии и Rs при растяжении.</t>
  </si>
  <si>
    <t>Эти значения используются при построении диаграммы прочности. Расчет получает уже готовую диаграмму и не выбирает Rsc/Rs самостоятельно.</t>
  </si>
  <si>
    <t>Для TwoLine и ThreeLine производные деформационные точки строятся автоматически по СП 63.13330.2018, пп. 6.2.11, 6.2.14 и 6.2.15.</t>
  </si>
  <si>
    <t>Steel.R.SLS(II) - II ГПС: Сжатие = Rsc,ser, Растяжение = Rs,ser; Rsc,ser - программный параметр для симметрии.</t>
  </si>
  <si>
    <t>Строка задает сопротивления арматуры для расчетов II группы: Rs,ser при растяжении и программный параметр Rsc,ser при сжатии.</t>
  </si>
  <si>
    <t>СП 63 явно использует Rs,ser, а отдельное обозначение Rsc,ser для этой таблицы не вводит. В программе поле Rsc,ser оставлено для симметричного задания сжатой ветви; принято Rsc,ser = Rs,ser.</t>
  </si>
  <si>
    <t>Эти значения используются диаграммами Mcrc и CrackedNDS и не должны смешиваться с ULS(I)-сопротивлениями Strength.</t>
  </si>
  <si>
    <t>Steel.E - Модуль арматуры: Esc при сжатии и Es при растяжении; по СП 63 модуль принимается одинаковым.</t>
  </si>
  <si>
    <t>Строка задает модуль арматуры при сжатии Esc и растяжении Es.</t>
  </si>
  <si>
    <t>По СП 63.13330.2018, п. 6.2.12 модуль Es принимается одинаковым при растяжении и сжатии: Esc = Es.</t>
  </si>
  <si>
    <t>Отдельное поле Esc является программной возможностью задать сжатую ветвь арматуры независимо от растянутой.</t>
  </si>
  <si>
    <t>Es используется в диаграммах арматуры и в формуле раскрытия трещины a_crc.</t>
  </si>
  <si>
    <t>Steel.TwoLine.Es2 - Для TwoLine: eps_sc2 при сжатии и eps_s2 при растяжении.</t>
  </si>
  <si>
    <t>Это исходное значение материала обычной ненапрягаемой арматуры в Config. Программа не выполняет автоматическую нормативную проверку соответствия Rs/Rsc/Es выбранному профилю.</t>
  </si>
  <si>
    <t>Фактическое напряжение в каждом стержне определяется по диаграмме арматуры выбранного расчета. Тип диаграммы TwoLine/ThreeLine выбирается в отдельной таблице настроек диаграмм.</t>
  </si>
  <si>
    <t>Единицы Rs/Rsc/Es такие же, как Units.Stress.Input. Например 350 MPa вводится как 350 при MPa, 350000 при kPa, 350000000 при Pa, примерно 3569 при kgf/cm2 или примерно 35691 при tf/m2.</t>
  </si>
  <si>
    <t>Разные материалы арматуры в одном сечении сейчас не поддерживаются. При AutoCAD import достаточно указать, что Region относится к арматуре; профиль и диаграмма берутся из Config.</t>
  </si>
  <si>
    <t>Инженерное последствие: если в одном реальном сечении есть разные классы или профили арматуры, текущая версия программы требует отдельного инженерного решения или доработки модели материалов.</t>
  </si>
  <si>
    <t>Steel.ThreeLine.Es2 - Для ThreeLine: eps_sc2 при сжатии и eps_s2 при растяжении.</t>
  </si>
  <si>
    <t>Circle.Diameter - Наружный диаметр бетонного круга; по нему строится сетка бетона и габаритная аннотация диаметра.</t>
  </si>
  <si>
    <t>Это наружный диаметр бетонной окружности. По нему генератор определяет границу бетона и строит сетку с шагами Mesh.StepX и Mesh.StepY.</t>
  </si>
  <si>
    <t>Центр круга является внутренней технической точкой генератора. Пользовательская точка приложения нагрузок задается отдельно через Load.ReferenceOffsetX/Y относительно центра тяжести бетонного сечения.</t>
  </si>
  <si>
    <t>Для схемы создается размер диаметра D. Повторять размер круга с нескольких сторон не требуется.</t>
  </si>
  <si>
    <t>Rebar.AxisDistance - 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</si>
  <si>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Это расстояние от наружной грани круга до оси стержней первого ряда.</t>
  </si>
  <si>
    <t>Формула радиуса линии арматуры: r₁ = D/2 − as.</t>
  </si>
  <si>
    <t>Если расстояние слишком мало или уводит стержни за пределы сечения, генератор должен остановиться с ошибкой входных данных.</t>
  </si>
  <si>
    <t>Rebar.Count - Количество стержней первого ряда, равномерно разложенных по окружности. Если указать 0, первый и дополнительные ряды не создаются.</t>
  </si>
  <si>
    <t>Это количество стержней первого ряда, равномерно расставленных по окружности.</t>
  </si>
  <si>
    <t>Если Rebar.Count = 0 или Rebar.Diameter пустой/равен 0, первый ряд не создается. Второй и третий ряды в этом случае также не создаются, даже если их диаметры заполнены.</t>
  </si>
  <si>
    <t>Угловой шаг между стержнями: Δφ = 2π / n.</t>
  </si>
  <si>
    <t>Rebar.Diameter - Диаметр стержней первого ряда. Пустая ячейка или 0 отключает арматуру по окружности без ошибки.</t>
  </si>
  <si>
    <t>Это диаметр стержней первого ряда круглого сечения.</t>
  </si>
  <si>
    <t>Площадь одного стержня: As = π·d²/4.</t>
  </si>
  <si>
    <t>Если диаметр равен 0 или пустой, первый ряд считается отсутствующим и дополнительные ряды не строятся.</t>
  </si>
  <si>
    <t>Rebar.Diameter2 - Диаметр второго ряда. Ряд появляется только если есть первый ряд и этот диаметр больше 0.</t>
  </si>
  <si>
    <t>Это опциональный диаметр стержней второго ряда круглого сечения.</t>
  </si>
  <si>
    <t>Пустое или нулевое значение означает, что второй ряд не создается.</t>
  </si>
  <si>
    <t>Второй ряд всегда привязывается к уже созданным стержням первого ряда. Если первого ряда нет, второй ряд игнорируется.</t>
  </si>
  <si>
    <t>Rebar.Diameter3 - 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</si>
  <si>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Это опциональный диаметр стержней третьего ряда круглого сечения.</t>
  </si>
  <si>
    <t>Пустое или нулевое значение означает, что третий ряд не создается.</t>
  </si>
  <si>
    <t>Третий ряд строится относительно первого ряда. Если второй ряд есть и расположен в том же направлении, третий ряд перескакивает второй, чтобы стержни не совпали.</t>
  </si>
  <si>
    <t>Rebar.Loc2row - 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</si>
  <si>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Определяет, куда ставить стержень второго ряда относительно каждого стержня первого ряда.</t>
  </si>
  <si>
    <t>Stacked: стержень ставится внутрь сечения по радиусу к центру.</t>
  </si>
  <si>
    <t>SideBySide: стержень ставится справа по часовой касательной.</t>
  </si>
  <si>
    <t>Если второй ряд не задан по диаметру или нет первого ряда, эта настройка не используется.</t>
  </si>
  <si>
    <t>Rebar.Loc3row - Куда ставить третий ряд относительно первого ряда. Если выбран тот же путь, что у второго ряда, программа отодвигает третий ряд дальше.</t>
  </si>
  <si>
    <t>Определяет, куда ставить стержень третьего ряда относительно каждого стержня первого ряда.</t>
  </si>
  <si>
    <t>Stacked: внутрь по радиусу к центру. SideBySide: справа по часовой касательной.</t>
  </si>
  <si>
    <t>Если второй ряд уже занимает выбранное направление, третий ряд ставится дальше, за вторым рядом.</t>
  </si>
  <si>
    <t>RoundedRectangle.Width - Полная наружная ширина бетонного сечения по X до скругления углов.</t>
  </si>
  <si>
    <t>Настройка относится к геометрии прямоугольного сечения со скруглениями.</t>
  </si>
  <si>
    <t>Width и Height задают габариты бетона. RadiusTopLeft, RadiusTopRight, RadiusBottomRight и RadiusBottomLeft задают радиусы соответствующих углов.</t>
  </si>
  <si>
    <t>Если радиус равен 0, угол остается прямым. Если радиусы несовместимы с габаритами, генератор должен остановиться с ошибкой входных данных.</t>
  </si>
  <si>
    <t>Бетонная сетка строится с шагами Mesh.StepX и Mesh.StepY с уточнением границы через Mesh.BoundarySubdivisions.</t>
  </si>
  <si>
    <t>Форма и радиусы являются геометрическими исходными данными пользователя. Программа не выполняет отдельную проверку конструктивных требований СП для скруглений.</t>
  </si>
  <si>
    <t>RoundedRectangle.Height - Полная наружная высота бетонного сечения по Y до скругления углов.</t>
  </si>
  <si>
    <t>RoundedRectangle.RadiusTopLeft - Радиус верхнего левого угла; 0 означает обычный прямой угол без скругления.</t>
  </si>
  <si>
    <t>RoundedRectangle.RadiusTopRight - Радиус верхнего правого угла; применяется только к форме бетона, арматура для этого типа отдельно не генерируется.</t>
  </si>
  <si>
    <t>RoundedRectangle.RadiusBottomRight - Радиус нижнего правого угла; слишком большой радиус будет ограничен проверками геометрии.</t>
  </si>
  <si>
    <t>RoundedRectangle.RadiusBottomLeft - Радиус нижнего левого угла; все радиусы задаются независимо друг от друга.</t>
  </si>
  <si>
    <t>Подробнее</t>
  </si>
  <si>
    <r>
      <t>Контрольные точки диаграмм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</si>
  <si>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СП 35.13330.2011, таблица 7.21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</si>
  <si>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Круглое сечение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</si>
  <si>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Скругленный прямоугольник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</si>
  <si>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Г-образное сечение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</si>
  <si>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Единицы измерения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</si>
  <si>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Сочетания нагрузок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</si>
  <si>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Система знаков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</si>
  <si>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Материал арматуры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</si>
  <si>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Материал бетона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</si>
  <si>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Нагрузки для устойчивости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</si>
  <si>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Настройка расчетных профилей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</si>
  <si>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Аннотации схемы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</si>
  <si>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Сводка пакетного расчета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</si>
</sst>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9"/>
      <color theme="1"/>
      <name val="Arial"/>
      <family val="2"/>
      <charset val="204"/>
    </font>
    <font>
      <b/>
      <sz val="16"/>
      <color theme="1"/>
      <name val="Arial"/>
      <family val="2"/>
      <charset val="204"/>
    </font>
    <font>
      <b/>
      <sz val="9"/>
      <color theme="1"/>
      <name val="Arial"/>
      <family val="2"/>
      <charset val="204"/>
    </font>
    <font>
      <b/>
      <sz val="9"/>
      <color rgb="FF404040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"/>
      <family val="2"/>
      <charset val="204"/>
    </font>
    <font>
      <b/>
      <sz val="13"/>
      <color theme="1"/>
      <name val="Arial"/>
      <family val="2"/>
      <charset val="204"/>
    </font>
    <font>
      <i/>
      <sz val="12"/>
      <color theme="1"/>
      <name val="Arial"/>
      <family val="2"/>
      <charset val="204"/>
    </font>
    <font>
      <i/>
      <sz val="11"/>
      <color rgb="FF333333"/>
      <name val="Arial"/>
      <family val="2"/>
      <charset val="204"/>
    </font>
    <font>
      <u/>
      <sz val="11"/>
      <color theme="10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u/>
      <sz val="11"/>
      <color rgb="FF0000FF"/>
      <name val="Calibri"/>
      <family val="2"/>
      <charset val="204"/>
      <scheme val="minor"/>
    </font>
    <font>
      <sz val="9"/>
      <color rgb="FF000000"/>
      <name val="Arial"/>
      <family val="2"/>
      <charset val="204"/>
    </font>
    <font>
      <u/>
      <sz val="9"/>
      <color theme="10"/>
      <name val="Arial"/>
      <family val="2"/>
      <charset val="204"/>
    </font>
    <font>
      <u/>
      <sz val="9"/>
      <color rgb="FF0000FF"/>
      <name val="Arial"/>
      <family val="2"/>
      <charset val="204"/>
    </font>
  </fonts>
  <fills count="5">
    <fill>
      <patternFill patternType="none"/>
    </fill>
    <fill>
      <patternFill patternType="gray125"/>
    </fill>
    <fill>
      <patternFill patternType="solid">
        <fgColor rgb="FFD9D9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AFAFA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ed">
        <color rgb="FF000000"/>
      </left>
      <right style="dashed">
        <color rgb="FF000000"/>
      </right>
      <top style="dashed">
        <color rgb="FF000000"/>
      </top>
      <bottom style="dashed">
        <color rgb="FF000000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49">
    <xf numFmtId="0" fontId="0" fillId="0" borderId="0" xfId="0"/>
    <xf numFmtId="0" fontId="2" fillId="0" borderId="0" xfId="0" applyFont="1"/>
    <xf numFmtId="0" fontId="2" fillId="0" borderId="0" xfId="0" applyFont="1" applyAlignment="1">
      <alignment vertical="center"/>
    </xf>
    <xf numFmtId="0" fontId="1" fillId="0" borderId="0" xfId="0" applyFont="1"/>
    <xf numFmtId="0" fontId="4" fillId="0" borderId="0" xfId="0" applyFont="1"/>
    <xf numFmtId="0" fontId="2" fillId="0" borderId="0" xfId="0" applyFont="1"/>
    <xf numFmtId="0" fontId="4" fillId="2" borderId="1" xfId="0" applyFont="1" applyFill="1" applyBorder="1"/>
    <xf numFmtId="0" fontId="2" fillId="0" borderId="1" xfId="0" applyFont="1" applyBorder="1"/>
    <xf numFmtId="0" fontId="4" fillId="2" borderId="2" xfId="0" applyFont="1" applyFill="1" applyBorder="1"/>
    <xf numFmtId="0" fontId="4" fillId="2" borderId="2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left"/>
    </xf>
    <xf numFmtId="0" fontId="2" fillId="0" borderId="2" xfId="0" applyFont="1" applyBorder="1"/>
    <xf numFmtId="0" fontId="2" fillId="0" borderId="2" xfId="0" applyFont="1" applyBorder="1" applyAlignment="1">
      <alignment horizontal="center" vertical="center"/>
    </xf>
    <xf numFmtId="0" fontId="2" fillId="0" borderId="2" xfId="0" applyFont="1" applyBorder="1" applyAlignment="1">
      <alignment horizontal="left"/>
    </xf>
    <xf numFmtId="0" fontId="5" fillId="3" borderId="2" xfId="0" applyFont="1" applyFill="1" applyBorder="1"/>
    <xf numFmtId="0" fontId="5" fillId="3" borderId="2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right"/>
    </xf>
    <xf numFmtId="0" fontId="4" fillId="3" borderId="2" xfId="0" applyFont="1" applyFill="1" applyBorder="1"/>
    <xf numFmtId="0" fontId="4" fillId="3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right"/>
    </xf>
    <xf numFmtId="0" fontId="4" fillId="3" borderId="2" xfId="0" applyFont="1" applyFill="1" applyBorder="1" applyAlignment="1"/>
    <xf numFmtId="0" fontId="4" fillId="3" borderId="2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right"/>
    </xf>
    <xf numFmtId="0" fontId="4" fillId="2" borderId="2" xfId="0" applyFont="1" applyFill="1" applyBorder="1" applyAlignment="1">
      <alignment horizontal="center"/>
    </xf>
    <xf numFmtId="0" fontId="4" fillId="2" borderId="2" xfId="0" applyFont="1" applyFill="1" applyBorder="1" applyAlignment="1">
      <alignment horizontal="center"/>
    </xf>
    <xf numFmtId="0" fontId="5" fillId="3" borderId="2" xfId="0" applyFont="1" applyFill="1" applyBorder="1" applyAlignment="1">
      <alignment horizontal="right"/>
    </xf>
    <xf numFmtId="49" fontId="2" fillId="0" borderId="2" xfId="0" applyNumberFormat="1" applyFont="1" applyBorder="1" applyAlignment="1">
      <alignment horizontal="center" vertical="center"/>
    </xf>
    <xf numFmtId="0" fontId="6" fillId="0" borderId="0" xfId="0" applyFont="1"/>
    <xf numFmtId="0" fontId="6" fillId="0" borderId="0" xfId="0" applyFont="1" applyAlignment="1">
      <alignment wrapText="1"/>
    </xf>
    <xf numFmtId="0" fontId="6" fillId="0" borderId="3" xfId="0" applyFont="1" applyBorder="1" applyAlignment="1">
      <alignment vertical="top" wrapText="1"/>
    </xf>
    <xf numFmtId="0" fontId="7" fillId="3" borderId="3" xfId="0" applyFont="1" applyFill="1" applyBorder="1" applyAlignment="1">
      <alignment vertical="top" wrapText="1"/>
    </xf>
    <xf numFmtId="0" fontId="6" fillId="3" borderId="3" xfId="0" applyFont="1" applyFill="1" applyBorder="1" applyAlignment="1">
      <alignment vertical="top" wrapText="1"/>
    </xf>
    <xf numFmtId="0" fontId="7" fillId="2" borderId="3" xfId="0" applyFont="1" applyFill="1" applyBorder="1" applyAlignment="1">
      <alignment horizontal="left" vertical="top" wrapText="1"/>
    </xf>
    <xf numFmtId="0" fontId="3" fillId="3" borderId="3" xfId="0" applyFont="1" applyFill="1" applyBorder="1" applyAlignment="1">
      <alignment horizontal="left" vertical="top" wrapText="1"/>
    </xf>
    <xf numFmtId="0" fontId="6" fillId="0" borderId="3" xfId="0" applyFont="1" applyBorder="1" applyAlignment="1">
      <alignment vertical="top" wrapText="1"/>
    </xf>
    <xf numFmtId="0" fontId="8" fillId="3" borderId="3" xfId="0" applyFont="1" applyFill="1" applyBorder="1" applyAlignment="1">
      <alignment horizontal="left" vertical="top" wrapText="1"/>
    </xf>
    <xf numFmtId="0" fontId="9" fillId="4" borderId="3" xfId="0" applyFont="1" applyFill="1" applyBorder="1" applyAlignment="1">
      <alignment horizontal="center" vertical="top" wrapText="1"/>
    </xf>
    <xf numFmtId="0" fontId="3" fillId="0" borderId="3" xfId="0" applyFont="1" applyBorder="1" applyAlignment="1">
      <alignment vertical="top" wrapText="1"/>
    </xf>
    <xf numFmtId="0" fontId="7" fillId="0" borderId="3" xfId="0" applyFont="1" applyBorder="1" applyAlignment="1">
      <alignment vertical="top" wrapText="1"/>
    </xf>
    <xf numFmtId="0" fontId="6" fillId="0" borderId="3" xfId="0" applyFont="1" applyBorder="1" applyAlignment="1">
      <alignment horizontal="left" vertical="top" wrapText="1"/>
    </xf>
    <xf numFmtId="0" fontId="10" fillId="4" borderId="3" xfId="0" applyFont="1" applyFill="1" applyBorder="1" applyAlignment="1">
      <alignment horizontal="left" vertical="top" wrapText="1"/>
    </xf>
    <xf numFmtId="0" fontId="11" fillId="0" borderId="2" xfId="1" applyBorder="1" applyAlignment="1">
      <alignment horizontal="center" vertical="center"/>
    </xf>
    <xf numFmtId="0" fontId="12" fillId="3" borderId="0" xfId="1" applyFont="1" applyFill="1"/>
    <xf numFmtId="0" fontId="12" fillId="3" borderId="0" xfId="1" applyFont="1" applyFill="1"/>
    <xf numFmtId="0" fontId="14" fillId="3" borderId="0" xfId="1" applyFont="1" applyFill="1"/>
    <xf numFmtId="0" fontId="15" fillId="0" borderId="2" xfId="1" applyFont="1" applyBorder="1" applyAlignment="1">
      <alignment horizontal="center" vertical="center"/>
    </xf>
    <xf numFmtId="0" fontId="12" fillId="0" borderId="0" xfId="1" applyFont="1"/>
  </cellXfs>
  <cellStyles count="2">
    <cellStyle name="Гиперссылка" xfId="1" builtinId="8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бетона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Config!$AM$3:$AM$7</c:f>
              <c:numCache>
                <c:formatCode>General</c:formatCode>
                <c:ptCount val="5"/>
                <c:pt idx="0">
                  <c:v>-3.5000000000000001E-3</c:v>
                </c:pt>
                <c:pt idx="1">
                  <c:v>-1.5E-3</c:v>
                </c:pt>
                <c:pt idx="2">
                  <c:v>0</c:v>
                </c:pt>
                <c:pt idx="3">
                  <c:v>8.0000000000000007E-5</c:v>
                </c:pt>
                <c:pt idx="4">
                  <c:v>1.4999999999999999E-4</c:v>
                </c:pt>
              </c:numCache>
            </c:numRef>
          </c:xVal>
          <c:yVal>
            <c:numRef>
              <c:f>Config!$AN$3:$AN$7</c:f>
              <c:numCache>
                <c:formatCode>General</c:formatCode>
                <c:ptCount val="5"/>
                <c:pt idx="0">
                  <c:v>-15.5</c:v>
                </c:pt>
                <c:pt idx="1">
                  <c:v>-15.5</c:v>
                </c:pt>
                <c:pt idx="2">
                  <c:v>0</c:v>
                </c:pt>
                <c:pt idx="3">
                  <c:v>1.1000000000000001</c:v>
                </c:pt>
                <c:pt idx="4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D77-450B-9C51-1BCA5EC27E8F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Config!$AM$8:$AM$14</c:f>
              <c:numCache>
                <c:formatCode>General</c:formatCode>
                <c:ptCount val="7"/>
                <c:pt idx="0">
                  <c:v>-3.5000000000000001E-3</c:v>
                </c:pt>
                <c:pt idx="1">
                  <c:v>-2E-3</c:v>
                </c:pt>
                <c:pt idx="2">
                  <c:v>-2.8615384615384614E-4</c:v>
                </c:pt>
                <c:pt idx="3">
                  <c:v>0</c:v>
                </c:pt>
                <c:pt idx="4">
                  <c:v>2.0307692307692308E-5</c:v>
                </c:pt>
                <c:pt idx="5">
                  <c:v>1E-4</c:v>
                </c:pt>
                <c:pt idx="6">
                  <c:v>1.4999999999999999E-4</c:v>
                </c:pt>
              </c:numCache>
            </c:numRef>
          </c:xVal>
          <c:yVal>
            <c:numRef>
              <c:f>Config!$AN$8:$AN$14</c:f>
              <c:numCache>
                <c:formatCode>General</c:formatCode>
                <c:ptCount val="7"/>
                <c:pt idx="0">
                  <c:v>-15.5</c:v>
                </c:pt>
                <c:pt idx="1">
                  <c:v>-15.5</c:v>
                </c:pt>
                <c:pt idx="2">
                  <c:v>-9.2999999999999989</c:v>
                </c:pt>
                <c:pt idx="3">
                  <c:v>0</c:v>
                </c:pt>
                <c:pt idx="4">
                  <c:v>0.66</c:v>
                </c:pt>
                <c:pt idx="5">
                  <c:v>1.1000000000000001</c:v>
                </c:pt>
                <c:pt idx="6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D77-450B-9C51-1BCA5EC27E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7920920"/>
        <c:axId val="277921248"/>
      </c:scatterChart>
      <c:valAx>
        <c:axId val="277920920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eps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7921248"/>
        <c:crossesAt val="0"/>
        <c:crossBetween val="midCat"/>
      </c:valAx>
      <c:valAx>
        <c:axId val="277921248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sigma, 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7920920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арматуры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Config!$AM$27:$AM$31</c:f>
              <c:numCache>
                <c:formatCode>General</c:formatCode>
                <c:ptCount val="5"/>
                <c:pt idx="0">
                  <c:v>-2.5000000000000001E-2</c:v>
                </c:pt>
                <c:pt idx="1">
                  <c:v>-1.75E-3</c:v>
                </c:pt>
                <c:pt idx="2">
                  <c:v>0</c:v>
                </c:pt>
                <c:pt idx="3">
                  <c:v>1.75E-3</c:v>
                </c:pt>
                <c:pt idx="4">
                  <c:v>2.5000000000000001E-2</c:v>
                </c:pt>
              </c:numCache>
            </c:numRef>
          </c:xVal>
          <c:yVal>
            <c:numRef>
              <c:f>Config!$AN$27:$AN$31</c:f>
              <c:numCache>
                <c:formatCode>General</c:formatCode>
                <c:ptCount val="5"/>
                <c:pt idx="0">
                  <c:v>-350</c:v>
                </c:pt>
                <c:pt idx="1">
                  <c:v>-350</c:v>
                </c:pt>
                <c:pt idx="2">
                  <c:v>0</c:v>
                </c:pt>
                <c:pt idx="3">
                  <c:v>350</c:v>
                </c:pt>
                <c:pt idx="4">
                  <c:v>350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B4E-4451-8FFC-3F8307A96414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Config!$AM$32:$AM$40</c:f>
              <c:numCache>
                <c:formatCode>General</c:formatCode>
                <c:ptCount val="9"/>
                <c:pt idx="0">
                  <c:v>-1.4999999999999999E-2</c:v>
                </c:pt>
                <c:pt idx="1">
                  <c:v>-5.9249999999999997E-3</c:v>
                </c:pt>
                <c:pt idx="2">
                  <c:v>-3.7499999999999999E-3</c:v>
                </c:pt>
                <c:pt idx="3">
                  <c:v>-1.575E-3</c:v>
                </c:pt>
                <c:pt idx="4">
                  <c:v>0</c:v>
                </c:pt>
                <c:pt idx="5">
                  <c:v>1.575E-3</c:v>
                </c:pt>
                <c:pt idx="6">
                  <c:v>3.7499999999999999E-3</c:v>
                </c:pt>
                <c:pt idx="7">
                  <c:v>5.9249999999999997E-3</c:v>
                </c:pt>
                <c:pt idx="8">
                  <c:v>1.4999999999999999E-2</c:v>
                </c:pt>
              </c:numCache>
            </c:numRef>
          </c:xVal>
          <c:yVal>
            <c:numRef>
              <c:f>Config!$AN$32:$AN$40</c:f>
              <c:numCache>
                <c:formatCode>General</c:formatCode>
                <c:ptCount val="9"/>
                <c:pt idx="0">
                  <c:v>-385.00000000000006</c:v>
                </c:pt>
                <c:pt idx="1">
                  <c:v>-385.00000000000006</c:v>
                </c:pt>
                <c:pt idx="2">
                  <c:v>-350</c:v>
                </c:pt>
                <c:pt idx="3">
                  <c:v>-315</c:v>
                </c:pt>
                <c:pt idx="4">
                  <c:v>0</c:v>
                </c:pt>
                <c:pt idx="5">
                  <c:v>315</c:v>
                </c:pt>
                <c:pt idx="6">
                  <c:v>350</c:v>
                </c:pt>
                <c:pt idx="7">
                  <c:v>385.00000000000006</c:v>
                </c:pt>
                <c:pt idx="8">
                  <c:v>385.00000000000006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B4E-4451-8FFC-3F8307A964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2579464"/>
        <c:axId val="279518392"/>
      </c:scatterChart>
      <c:valAx>
        <c:axId val="122579464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eps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9518392"/>
        <c:crossesAt val="0"/>
        <c:crossBetween val="midCat"/>
      </c:valAx>
      <c:valAx>
        <c:axId val="279518392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sigma, 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2579464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6.png"/><Relationship Id="rId39" Type="http://schemas.openxmlformats.org/officeDocument/2006/relationships/image" Target="../media/image39.png"/><Relationship Id="rId21" Type="http://schemas.openxmlformats.org/officeDocument/2006/relationships/image" Target="../media/image21.png"/><Relationship Id="rId34" Type="http://schemas.openxmlformats.org/officeDocument/2006/relationships/image" Target="../media/image34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66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61" Type="http://schemas.openxmlformats.org/officeDocument/2006/relationships/image" Target="../media/image61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7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304800</xdr:colOff>
      <xdr:row>0</xdr:row>
      <xdr:rowOff>0</xdr:rowOff>
    </xdr:from>
    <xdr:to>
      <xdr:col>30</xdr:col>
      <xdr:colOff>578358</xdr:colOff>
      <xdr:row>16</xdr:row>
      <xdr:rowOff>114300</xdr:rowOff>
    </xdr:to>
    <xdr:graphicFrame macro="">
      <xdr:nvGraphicFramePr>
        <xdr:cNvPr id="2" name="chMaterialConcreteDiagram">
          <a:extLst>
            <a:ext uri="{FF2B5EF4-FFF2-40B4-BE49-F238E27FC236}">
              <a16:creationId xmlns:a16="http://schemas.microsoft.com/office/drawing/2014/main" id="{EAC3A16C-C2AC-4164-8E34-1D4439E7C9C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304800</xdr:colOff>
      <xdr:row>17</xdr:row>
      <xdr:rowOff>152400</xdr:rowOff>
    </xdr:from>
    <xdr:to>
      <xdr:col>30</xdr:col>
      <xdr:colOff>578358</xdr:colOff>
      <xdr:row>34</xdr:row>
      <xdr:rowOff>152400</xdr:rowOff>
    </xdr:to>
    <xdr:graphicFrame macro="">
      <xdr:nvGraphicFramePr>
        <xdr:cNvPr id="3" name="chMaterialSteelDiagram">
          <a:extLst>
            <a:ext uri="{FF2B5EF4-FFF2-40B4-BE49-F238E27FC236}">
              <a16:creationId xmlns:a16="http://schemas.microsoft.com/office/drawing/2014/main" id="{65D37879-A2E5-44A7-BE98-661FFDA9105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4479925</xdr:colOff>
      <xdr:row>11</xdr:row>
      <xdr:rowOff>47625</xdr:rowOff>
    </xdr:from>
    <xdr:to>
      <xdr:col>1</xdr:col>
      <xdr:colOff>7178675</xdr:colOff>
      <xdr:row>11</xdr:row>
      <xdr:rowOff>485775</xdr:rowOff>
    </xdr:to>
    <xdr:pic>
      <xdr:nvPicPr>
        <xdr:cNvPr id="3" name="NDMHelpFormula_001">
          <a:extLst>
            <a:ext uri="{FF2B5EF4-FFF2-40B4-BE49-F238E27FC236}">
              <a16:creationId xmlns:a16="http://schemas.microsoft.com/office/drawing/2014/main" id="{DB3C2986-8052-4F9F-AEF2-453FD54905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94500" y="1971675"/>
          <a:ext cx="26987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4546600</xdr:colOff>
      <xdr:row>15</xdr:row>
      <xdr:rowOff>47625</xdr:rowOff>
    </xdr:from>
    <xdr:to>
      <xdr:col>1</xdr:col>
      <xdr:colOff>7112000</xdr:colOff>
      <xdr:row>15</xdr:row>
      <xdr:rowOff>485775</xdr:rowOff>
    </xdr:to>
    <xdr:pic>
      <xdr:nvPicPr>
        <xdr:cNvPr id="5" name="NDMHelpFormula_002">
          <a:extLst>
            <a:ext uri="{FF2B5EF4-FFF2-40B4-BE49-F238E27FC236}">
              <a16:creationId xmlns:a16="http://schemas.microsoft.com/office/drawing/2014/main" id="{6EB1C84D-5CB8-43FD-9C76-79B802D8E0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61175" y="3038475"/>
          <a:ext cx="25654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4022725</xdr:colOff>
      <xdr:row>25</xdr:row>
      <xdr:rowOff>47625</xdr:rowOff>
    </xdr:from>
    <xdr:to>
      <xdr:col>1</xdr:col>
      <xdr:colOff>7635875</xdr:colOff>
      <xdr:row>25</xdr:row>
      <xdr:rowOff>485775</xdr:rowOff>
    </xdr:to>
    <xdr:pic>
      <xdr:nvPicPr>
        <xdr:cNvPr id="7" name="NDMHelpFormula_003">
          <a:extLst>
            <a:ext uri="{FF2B5EF4-FFF2-40B4-BE49-F238E27FC236}">
              <a16:creationId xmlns:a16="http://schemas.microsoft.com/office/drawing/2014/main" id="{28AB8344-26B5-467D-93B2-D7783CD3EA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37300" y="5076825"/>
          <a:ext cx="36131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3384550</xdr:colOff>
      <xdr:row>26</xdr:row>
      <xdr:rowOff>47625</xdr:rowOff>
    </xdr:from>
    <xdr:to>
      <xdr:col>2</xdr:col>
      <xdr:colOff>358775</xdr:colOff>
      <xdr:row>26</xdr:row>
      <xdr:rowOff>485775</xdr:rowOff>
    </xdr:to>
    <xdr:pic>
      <xdr:nvPicPr>
        <xdr:cNvPr id="9" name="NDMHelpFormula_004">
          <a:extLst>
            <a:ext uri="{FF2B5EF4-FFF2-40B4-BE49-F238E27FC236}">
              <a16:creationId xmlns:a16="http://schemas.microsoft.com/office/drawing/2014/main" id="{2929313C-32A7-4803-B052-AEB44D4ABC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99125" y="5610225"/>
          <a:ext cx="48895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4622800</xdr:colOff>
      <xdr:row>39</xdr:row>
      <xdr:rowOff>47625</xdr:rowOff>
    </xdr:from>
    <xdr:to>
      <xdr:col>1</xdr:col>
      <xdr:colOff>7035800</xdr:colOff>
      <xdr:row>39</xdr:row>
      <xdr:rowOff>485775</xdr:rowOff>
    </xdr:to>
    <xdr:pic>
      <xdr:nvPicPr>
        <xdr:cNvPr id="11" name="NDMHelpFormula_005">
          <a:extLst>
            <a:ext uri="{FF2B5EF4-FFF2-40B4-BE49-F238E27FC236}">
              <a16:creationId xmlns:a16="http://schemas.microsoft.com/office/drawing/2014/main" id="{F6172BC3-D411-44E8-A8F1-2E00628758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37375" y="8134350"/>
          <a:ext cx="24130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4079875</xdr:colOff>
      <xdr:row>42</xdr:row>
      <xdr:rowOff>47625</xdr:rowOff>
    </xdr:from>
    <xdr:to>
      <xdr:col>1</xdr:col>
      <xdr:colOff>7578725</xdr:colOff>
      <xdr:row>42</xdr:row>
      <xdr:rowOff>485775</xdr:rowOff>
    </xdr:to>
    <xdr:pic>
      <xdr:nvPicPr>
        <xdr:cNvPr id="13" name="NDMHelpFormula_006">
          <a:extLst>
            <a:ext uri="{FF2B5EF4-FFF2-40B4-BE49-F238E27FC236}">
              <a16:creationId xmlns:a16="http://schemas.microsoft.com/office/drawing/2014/main" id="{A1BCA1C5-C1A4-46CA-8903-7C28154347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4450" y="8991600"/>
          <a:ext cx="34988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5029200</xdr:colOff>
      <xdr:row>43</xdr:row>
      <xdr:rowOff>50800</xdr:rowOff>
    </xdr:from>
    <xdr:to>
      <xdr:col>1</xdr:col>
      <xdr:colOff>6629400</xdr:colOff>
      <xdr:row>43</xdr:row>
      <xdr:rowOff>787400</xdr:rowOff>
    </xdr:to>
    <xdr:pic>
      <xdr:nvPicPr>
        <xdr:cNvPr id="15" name="NDMHelpFormula_007">
          <a:extLst>
            <a:ext uri="{FF2B5EF4-FFF2-40B4-BE49-F238E27FC236}">
              <a16:creationId xmlns:a16="http://schemas.microsoft.com/office/drawing/2014/main" id="{0797B09C-7026-48FC-A640-81087C9495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43775" y="9528175"/>
          <a:ext cx="16002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4457700</xdr:colOff>
      <xdr:row>52</xdr:row>
      <xdr:rowOff>50800</xdr:rowOff>
    </xdr:from>
    <xdr:to>
      <xdr:col>1</xdr:col>
      <xdr:colOff>7200900</xdr:colOff>
      <xdr:row>52</xdr:row>
      <xdr:rowOff>787400</xdr:rowOff>
    </xdr:to>
    <xdr:pic>
      <xdr:nvPicPr>
        <xdr:cNvPr id="17" name="NDMHelpFormula_008">
          <a:extLst>
            <a:ext uri="{FF2B5EF4-FFF2-40B4-BE49-F238E27FC236}">
              <a16:creationId xmlns:a16="http://schemas.microsoft.com/office/drawing/2014/main" id="{93B8E8BD-9923-41D7-B4CE-A1F514A4E1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72275" y="11661775"/>
          <a:ext cx="27432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4486275</xdr:colOff>
      <xdr:row>65</xdr:row>
      <xdr:rowOff>47625</xdr:rowOff>
    </xdr:from>
    <xdr:to>
      <xdr:col>1</xdr:col>
      <xdr:colOff>7172325</xdr:colOff>
      <xdr:row>65</xdr:row>
      <xdr:rowOff>485775</xdr:rowOff>
    </xdr:to>
    <xdr:pic>
      <xdr:nvPicPr>
        <xdr:cNvPr id="19" name="NDMHelpFormula_009">
          <a:extLst>
            <a:ext uri="{FF2B5EF4-FFF2-40B4-BE49-F238E27FC236}">
              <a16:creationId xmlns:a16="http://schemas.microsoft.com/office/drawing/2014/main" id="{956023A7-0440-4D52-BE23-E0AFB9C1BDC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0850" y="14487525"/>
          <a:ext cx="26860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4987925</xdr:colOff>
      <xdr:row>66</xdr:row>
      <xdr:rowOff>47625</xdr:rowOff>
    </xdr:from>
    <xdr:to>
      <xdr:col>1</xdr:col>
      <xdr:colOff>6670675</xdr:colOff>
      <xdr:row>66</xdr:row>
      <xdr:rowOff>485775</xdr:rowOff>
    </xdr:to>
    <xdr:pic>
      <xdr:nvPicPr>
        <xdr:cNvPr id="21" name="NDMHelpFormula_010">
          <a:extLst>
            <a:ext uri="{FF2B5EF4-FFF2-40B4-BE49-F238E27FC236}">
              <a16:creationId xmlns:a16="http://schemas.microsoft.com/office/drawing/2014/main" id="{C266455F-B294-4725-8BB0-20E967F9E0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02500" y="15020925"/>
          <a:ext cx="16827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4889500</xdr:colOff>
      <xdr:row>77</xdr:row>
      <xdr:rowOff>47625</xdr:rowOff>
    </xdr:from>
    <xdr:to>
      <xdr:col>1</xdr:col>
      <xdr:colOff>6769100</xdr:colOff>
      <xdr:row>77</xdr:row>
      <xdr:rowOff>485775</xdr:rowOff>
    </xdr:to>
    <xdr:pic>
      <xdr:nvPicPr>
        <xdr:cNvPr id="23" name="NDMHelpFormula_011">
          <a:extLst>
            <a:ext uri="{FF2B5EF4-FFF2-40B4-BE49-F238E27FC236}">
              <a16:creationId xmlns:a16="http://schemas.microsoft.com/office/drawing/2014/main" id="{795E0375-9C7D-4BCC-B6A2-61AE579DD4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04075" y="17221200"/>
          <a:ext cx="18796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3590925</xdr:colOff>
      <xdr:row>78</xdr:row>
      <xdr:rowOff>50800</xdr:rowOff>
    </xdr:from>
    <xdr:to>
      <xdr:col>2</xdr:col>
      <xdr:colOff>152400</xdr:colOff>
      <xdr:row>78</xdr:row>
      <xdr:rowOff>787400</xdr:rowOff>
    </xdr:to>
    <xdr:pic>
      <xdr:nvPicPr>
        <xdr:cNvPr id="25" name="NDMHelpFormula_012">
          <a:extLst>
            <a:ext uri="{FF2B5EF4-FFF2-40B4-BE49-F238E27FC236}">
              <a16:creationId xmlns:a16="http://schemas.microsoft.com/office/drawing/2014/main" id="{1C0E0348-40E7-48F7-9BC2-E5854A6DAD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500" y="17757775"/>
          <a:ext cx="44767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5111750</xdr:colOff>
      <xdr:row>79</xdr:row>
      <xdr:rowOff>47625</xdr:rowOff>
    </xdr:from>
    <xdr:to>
      <xdr:col>1</xdr:col>
      <xdr:colOff>6546850</xdr:colOff>
      <xdr:row>79</xdr:row>
      <xdr:rowOff>485775</xdr:rowOff>
    </xdr:to>
    <xdr:pic>
      <xdr:nvPicPr>
        <xdr:cNvPr id="27" name="NDMHelpFormula_013">
          <a:extLst>
            <a:ext uri="{FF2B5EF4-FFF2-40B4-BE49-F238E27FC236}">
              <a16:creationId xmlns:a16="http://schemas.microsoft.com/office/drawing/2014/main" id="{EF9F3E5F-D55B-445F-9CDA-3ED6515022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26325" y="18592800"/>
          <a:ext cx="14351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4333875</xdr:colOff>
      <xdr:row>91</xdr:row>
      <xdr:rowOff>47625</xdr:rowOff>
    </xdr:from>
    <xdr:to>
      <xdr:col>1</xdr:col>
      <xdr:colOff>7324725</xdr:colOff>
      <xdr:row>91</xdr:row>
      <xdr:rowOff>485775</xdr:rowOff>
    </xdr:to>
    <xdr:pic>
      <xdr:nvPicPr>
        <xdr:cNvPr id="29" name="NDMHelpFormula_014">
          <a:extLst>
            <a:ext uri="{FF2B5EF4-FFF2-40B4-BE49-F238E27FC236}">
              <a16:creationId xmlns:a16="http://schemas.microsoft.com/office/drawing/2014/main" id="{3D6A2495-0350-4242-B21E-F85093AEE7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48450" y="20955000"/>
          <a:ext cx="29908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3997325</xdr:colOff>
      <xdr:row>92</xdr:row>
      <xdr:rowOff>47625</xdr:rowOff>
    </xdr:from>
    <xdr:to>
      <xdr:col>1</xdr:col>
      <xdr:colOff>7661275</xdr:colOff>
      <xdr:row>92</xdr:row>
      <xdr:rowOff>485775</xdr:rowOff>
    </xdr:to>
    <xdr:pic>
      <xdr:nvPicPr>
        <xdr:cNvPr id="31" name="NDMHelpFormula_015">
          <a:extLst>
            <a:ext uri="{FF2B5EF4-FFF2-40B4-BE49-F238E27FC236}">
              <a16:creationId xmlns:a16="http://schemas.microsoft.com/office/drawing/2014/main" id="{5EB760A3-A880-4E4D-8012-99808F3FC1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11900" y="21488400"/>
          <a:ext cx="36639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4184650</xdr:colOff>
      <xdr:row>100</xdr:row>
      <xdr:rowOff>47625</xdr:rowOff>
    </xdr:from>
    <xdr:to>
      <xdr:col>1</xdr:col>
      <xdr:colOff>7473950</xdr:colOff>
      <xdr:row>100</xdr:row>
      <xdr:rowOff>485775</xdr:rowOff>
    </xdr:to>
    <xdr:pic>
      <xdr:nvPicPr>
        <xdr:cNvPr id="33" name="NDMHelpFormula_016">
          <a:extLst>
            <a:ext uri="{FF2B5EF4-FFF2-40B4-BE49-F238E27FC236}">
              <a16:creationId xmlns:a16="http://schemas.microsoft.com/office/drawing/2014/main" id="{D7569211-D8E4-4B56-B441-2AF1CB9E91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9225" y="23155275"/>
          <a:ext cx="32893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4714875</xdr:colOff>
      <xdr:row>113</xdr:row>
      <xdr:rowOff>50800</xdr:rowOff>
    </xdr:from>
    <xdr:to>
      <xdr:col>1</xdr:col>
      <xdr:colOff>6943725</xdr:colOff>
      <xdr:row>113</xdr:row>
      <xdr:rowOff>787400</xdr:rowOff>
    </xdr:to>
    <xdr:pic>
      <xdr:nvPicPr>
        <xdr:cNvPr id="35" name="NDMHelpFormula_017">
          <a:extLst>
            <a:ext uri="{FF2B5EF4-FFF2-40B4-BE49-F238E27FC236}">
              <a16:creationId xmlns:a16="http://schemas.microsoft.com/office/drawing/2014/main" id="{225C4B3B-BF1B-4BFA-A6FB-83E1ED8301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29450" y="25682575"/>
          <a:ext cx="22288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4721225</xdr:colOff>
      <xdr:row>121</xdr:row>
      <xdr:rowOff>50800</xdr:rowOff>
    </xdr:from>
    <xdr:to>
      <xdr:col>1</xdr:col>
      <xdr:colOff>6937375</xdr:colOff>
      <xdr:row>121</xdr:row>
      <xdr:rowOff>787400</xdr:rowOff>
    </xdr:to>
    <xdr:pic>
      <xdr:nvPicPr>
        <xdr:cNvPr id="37" name="NDMHelpFormula_018">
          <a:extLst>
            <a:ext uri="{FF2B5EF4-FFF2-40B4-BE49-F238E27FC236}">
              <a16:creationId xmlns:a16="http://schemas.microsoft.com/office/drawing/2014/main" id="{D995834F-813C-4559-AF69-F5CD75D0D3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35800" y="27701875"/>
          <a:ext cx="22161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3924300</xdr:colOff>
      <xdr:row>128</xdr:row>
      <xdr:rowOff>50800</xdr:rowOff>
    </xdr:from>
    <xdr:to>
      <xdr:col>1</xdr:col>
      <xdr:colOff>7734300</xdr:colOff>
      <xdr:row>128</xdr:row>
      <xdr:rowOff>787400</xdr:rowOff>
    </xdr:to>
    <xdr:pic>
      <xdr:nvPicPr>
        <xdr:cNvPr id="39" name="NDMHelpFormula_019">
          <a:extLst>
            <a:ext uri="{FF2B5EF4-FFF2-40B4-BE49-F238E27FC236}">
              <a16:creationId xmlns:a16="http://schemas.microsoft.com/office/drawing/2014/main" id="{6A8B8DEC-02F2-4160-975C-7286EADBC2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38875" y="29559250"/>
          <a:ext cx="38100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3813175</xdr:colOff>
      <xdr:row>129</xdr:row>
      <xdr:rowOff>47625</xdr:rowOff>
    </xdr:from>
    <xdr:to>
      <xdr:col>1</xdr:col>
      <xdr:colOff>7845425</xdr:colOff>
      <xdr:row>129</xdr:row>
      <xdr:rowOff>485775</xdr:rowOff>
    </xdr:to>
    <xdr:pic>
      <xdr:nvPicPr>
        <xdr:cNvPr id="41" name="NDMHelpFormula_020">
          <a:extLst>
            <a:ext uri="{FF2B5EF4-FFF2-40B4-BE49-F238E27FC236}">
              <a16:creationId xmlns:a16="http://schemas.microsoft.com/office/drawing/2014/main" id="{71AA8BC4-1B5E-4AAD-88CF-0E27BB9DE1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7750" y="30394275"/>
          <a:ext cx="40322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3879850</xdr:colOff>
      <xdr:row>130</xdr:row>
      <xdr:rowOff>47625</xdr:rowOff>
    </xdr:from>
    <xdr:to>
      <xdr:col>1</xdr:col>
      <xdr:colOff>7778750</xdr:colOff>
      <xdr:row>130</xdr:row>
      <xdr:rowOff>485775</xdr:rowOff>
    </xdr:to>
    <xdr:pic>
      <xdr:nvPicPr>
        <xdr:cNvPr id="43" name="NDMHelpFormula_021">
          <a:extLst>
            <a:ext uri="{FF2B5EF4-FFF2-40B4-BE49-F238E27FC236}">
              <a16:creationId xmlns:a16="http://schemas.microsoft.com/office/drawing/2014/main" id="{B96019ED-65C1-43D6-B8ED-7F44735019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94425" y="30927675"/>
          <a:ext cx="38989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3578225</xdr:colOff>
      <xdr:row>137</xdr:row>
      <xdr:rowOff>50800</xdr:rowOff>
    </xdr:from>
    <xdr:to>
      <xdr:col>2</xdr:col>
      <xdr:colOff>165100</xdr:colOff>
      <xdr:row>137</xdr:row>
      <xdr:rowOff>787400</xdr:rowOff>
    </xdr:to>
    <xdr:pic>
      <xdr:nvPicPr>
        <xdr:cNvPr id="45" name="NDMHelpFormula_022">
          <a:extLst>
            <a:ext uri="{FF2B5EF4-FFF2-40B4-BE49-F238E27FC236}">
              <a16:creationId xmlns:a16="http://schemas.microsoft.com/office/drawing/2014/main" id="{24786DBE-4857-438E-A1C0-DA617A7C25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92800" y="32483425"/>
          <a:ext cx="45021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4521200</xdr:colOff>
      <xdr:row>152</xdr:row>
      <xdr:rowOff>50800</xdr:rowOff>
    </xdr:from>
    <xdr:to>
      <xdr:col>1</xdr:col>
      <xdr:colOff>7137400</xdr:colOff>
      <xdr:row>152</xdr:row>
      <xdr:rowOff>787400</xdr:rowOff>
    </xdr:to>
    <xdr:pic>
      <xdr:nvPicPr>
        <xdr:cNvPr id="47" name="NDMHelpFormula_023">
          <a:extLst>
            <a:ext uri="{FF2B5EF4-FFF2-40B4-BE49-F238E27FC236}">
              <a16:creationId xmlns:a16="http://schemas.microsoft.com/office/drawing/2014/main" id="{D787752B-60C2-4D38-9C49-4D5999E721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5775" y="35588575"/>
          <a:ext cx="26162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3968750</xdr:colOff>
      <xdr:row>158</xdr:row>
      <xdr:rowOff>50800</xdr:rowOff>
    </xdr:from>
    <xdr:to>
      <xdr:col>1</xdr:col>
      <xdr:colOff>7689850</xdr:colOff>
      <xdr:row>158</xdr:row>
      <xdr:rowOff>787400</xdr:rowOff>
    </xdr:to>
    <xdr:pic>
      <xdr:nvPicPr>
        <xdr:cNvPr id="49" name="NDMHelpFormula_024">
          <a:extLst>
            <a:ext uri="{FF2B5EF4-FFF2-40B4-BE49-F238E27FC236}">
              <a16:creationId xmlns:a16="http://schemas.microsoft.com/office/drawing/2014/main" id="{F612F8EF-6C89-4A90-AE4B-54AED23B95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83325" y="37236400"/>
          <a:ext cx="37211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4422775</xdr:colOff>
      <xdr:row>165</xdr:row>
      <xdr:rowOff>47625</xdr:rowOff>
    </xdr:from>
    <xdr:to>
      <xdr:col>1</xdr:col>
      <xdr:colOff>7235825</xdr:colOff>
      <xdr:row>165</xdr:row>
      <xdr:rowOff>485775</xdr:rowOff>
    </xdr:to>
    <xdr:pic>
      <xdr:nvPicPr>
        <xdr:cNvPr id="51" name="NDMHelpFormula_025">
          <a:extLst>
            <a:ext uri="{FF2B5EF4-FFF2-40B4-BE49-F238E27FC236}">
              <a16:creationId xmlns:a16="http://schemas.microsoft.com/office/drawing/2014/main" id="{580B51F6-E6D7-4580-ABC3-DA5549F680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37350" y="39090600"/>
          <a:ext cx="28130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4905375</xdr:colOff>
      <xdr:row>166</xdr:row>
      <xdr:rowOff>50800</xdr:rowOff>
    </xdr:from>
    <xdr:to>
      <xdr:col>1</xdr:col>
      <xdr:colOff>6753225</xdr:colOff>
      <xdr:row>166</xdr:row>
      <xdr:rowOff>787400</xdr:rowOff>
    </xdr:to>
    <xdr:pic>
      <xdr:nvPicPr>
        <xdr:cNvPr id="53" name="NDMHelpFormula_026">
          <a:extLst>
            <a:ext uri="{FF2B5EF4-FFF2-40B4-BE49-F238E27FC236}">
              <a16:creationId xmlns:a16="http://schemas.microsoft.com/office/drawing/2014/main" id="{A1C21B35-E6B8-42BE-9931-DBE6F0345F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19950" y="39627175"/>
          <a:ext cx="18478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4968875</xdr:colOff>
      <xdr:row>178</xdr:row>
      <xdr:rowOff>47625</xdr:rowOff>
    </xdr:from>
    <xdr:to>
      <xdr:col>1</xdr:col>
      <xdr:colOff>6689725</xdr:colOff>
      <xdr:row>178</xdr:row>
      <xdr:rowOff>485775</xdr:rowOff>
    </xdr:to>
    <xdr:pic>
      <xdr:nvPicPr>
        <xdr:cNvPr id="55" name="NDMHelpFormula_027">
          <a:extLst>
            <a:ext uri="{FF2B5EF4-FFF2-40B4-BE49-F238E27FC236}">
              <a16:creationId xmlns:a16="http://schemas.microsoft.com/office/drawing/2014/main" id="{4AB00185-8350-438C-8529-8B5D16F526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83450" y="42291000"/>
          <a:ext cx="17208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4857750</xdr:colOff>
      <xdr:row>179</xdr:row>
      <xdr:rowOff>50800</xdr:rowOff>
    </xdr:from>
    <xdr:to>
      <xdr:col>1</xdr:col>
      <xdr:colOff>6800850</xdr:colOff>
      <xdr:row>179</xdr:row>
      <xdr:rowOff>787400</xdr:rowOff>
    </xdr:to>
    <xdr:pic>
      <xdr:nvPicPr>
        <xdr:cNvPr id="57" name="NDMHelpFormula_028">
          <a:extLst>
            <a:ext uri="{FF2B5EF4-FFF2-40B4-BE49-F238E27FC236}">
              <a16:creationId xmlns:a16="http://schemas.microsoft.com/office/drawing/2014/main" id="{76A3A029-6E84-4720-ABDF-33A958A422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72325" y="42827575"/>
          <a:ext cx="19431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4057650</xdr:colOff>
      <xdr:row>214</xdr:row>
      <xdr:rowOff>47625</xdr:rowOff>
    </xdr:from>
    <xdr:to>
      <xdr:col>1</xdr:col>
      <xdr:colOff>7600950</xdr:colOff>
      <xdr:row>214</xdr:row>
      <xdr:rowOff>485775</xdr:rowOff>
    </xdr:to>
    <xdr:pic>
      <xdr:nvPicPr>
        <xdr:cNvPr id="59" name="NDMHelpFormula_029">
          <a:extLst>
            <a:ext uri="{FF2B5EF4-FFF2-40B4-BE49-F238E27FC236}">
              <a16:creationId xmlns:a16="http://schemas.microsoft.com/office/drawing/2014/main" id="{230CAD0B-AEF8-4F95-91C5-B66396D43A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72225" y="49406175"/>
          <a:ext cx="35433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4054475</xdr:colOff>
      <xdr:row>215</xdr:row>
      <xdr:rowOff>47625</xdr:rowOff>
    </xdr:from>
    <xdr:to>
      <xdr:col>1</xdr:col>
      <xdr:colOff>7604125</xdr:colOff>
      <xdr:row>215</xdr:row>
      <xdr:rowOff>485775</xdr:rowOff>
    </xdr:to>
    <xdr:pic>
      <xdr:nvPicPr>
        <xdr:cNvPr id="61" name="NDMHelpFormula_030">
          <a:extLst>
            <a:ext uri="{FF2B5EF4-FFF2-40B4-BE49-F238E27FC236}">
              <a16:creationId xmlns:a16="http://schemas.microsoft.com/office/drawing/2014/main" id="{3427F88F-690F-4C64-AC8B-2A3A5DC29A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9050" y="49939575"/>
          <a:ext cx="35496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4130675</xdr:colOff>
      <xdr:row>218</xdr:row>
      <xdr:rowOff>47625</xdr:rowOff>
    </xdr:from>
    <xdr:to>
      <xdr:col>1</xdr:col>
      <xdr:colOff>7527925</xdr:colOff>
      <xdr:row>218</xdr:row>
      <xdr:rowOff>485775</xdr:rowOff>
    </xdr:to>
    <xdr:pic>
      <xdr:nvPicPr>
        <xdr:cNvPr id="63" name="NDMHelpFormula_031">
          <a:extLst>
            <a:ext uri="{FF2B5EF4-FFF2-40B4-BE49-F238E27FC236}">
              <a16:creationId xmlns:a16="http://schemas.microsoft.com/office/drawing/2014/main" id="{CAC6E1C9-2DDE-4916-9D4F-5189886347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5250" y="50796825"/>
          <a:ext cx="33972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4095750</xdr:colOff>
      <xdr:row>219</xdr:row>
      <xdr:rowOff>47625</xdr:rowOff>
    </xdr:from>
    <xdr:to>
      <xdr:col>1</xdr:col>
      <xdr:colOff>7562850</xdr:colOff>
      <xdr:row>219</xdr:row>
      <xdr:rowOff>485775</xdr:rowOff>
    </xdr:to>
    <xdr:pic>
      <xdr:nvPicPr>
        <xdr:cNvPr id="65" name="NDMHelpFormula_032">
          <a:extLst>
            <a:ext uri="{FF2B5EF4-FFF2-40B4-BE49-F238E27FC236}">
              <a16:creationId xmlns:a16="http://schemas.microsoft.com/office/drawing/2014/main" id="{4D898612-CE67-47EE-8F96-AB1E28204B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10325" y="51330225"/>
          <a:ext cx="34671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3638550</xdr:colOff>
      <xdr:row>224</xdr:row>
      <xdr:rowOff>47625</xdr:rowOff>
    </xdr:from>
    <xdr:to>
      <xdr:col>2</xdr:col>
      <xdr:colOff>104775</xdr:colOff>
      <xdr:row>224</xdr:row>
      <xdr:rowOff>485775</xdr:rowOff>
    </xdr:to>
    <xdr:pic>
      <xdr:nvPicPr>
        <xdr:cNvPr id="67" name="NDMHelpFormula_033">
          <a:extLst>
            <a:ext uri="{FF2B5EF4-FFF2-40B4-BE49-F238E27FC236}">
              <a16:creationId xmlns:a16="http://schemas.microsoft.com/office/drawing/2014/main" id="{CEEA6CF5-2075-4C6E-A908-19A7437F21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53125" y="52511325"/>
          <a:ext cx="43815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5137150</xdr:colOff>
      <xdr:row>229</xdr:row>
      <xdr:rowOff>50800</xdr:rowOff>
    </xdr:from>
    <xdr:to>
      <xdr:col>1</xdr:col>
      <xdr:colOff>6521450</xdr:colOff>
      <xdr:row>229</xdr:row>
      <xdr:rowOff>787400</xdr:rowOff>
    </xdr:to>
    <xdr:pic>
      <xdr:nvPicPr>
        <xdr:cNvPr id="69" name="NDMHelpFormula_034">
          <a:extLst>
            <a:ext uri="{FF2B5EF4-FFF2-40B4-BE49-F238E27FC236}">
              <a16:creationId xmlns:a16="http://schemas.microsoft.com/office/drawing/2014/main" id="{154D12DB-02F8-4417-B800-582E7D05F2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51725" y="53743225"/>
          <a:ext cx="13843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4451350</xdr:colOff>
      <xdr:row>230</xdr:row>
      <xdr:rowOff>47625</xdr:rowOff>
    </xdr:from>
    <xdr:to>
      <xdr:col>1</xdr:col>
      <xdr:colOff>7207250</xdr:colOff>
      <xdr:row>230</xdr:row>
      <xdr:rowOff>485775</xdr:rowOff>
    </xdr:to>
    <xdr:pic>
      <xdr:nvPicPr>
        <xdr:cNvPr id="71" name="NDMHelpFormula_035">
          <a:extLst>
            <a:ext uri="{FF2B5EF4-FFF2-40B4-BE49-F238E27FC236}">
              <a16:creationId xmlns:a16="http://schemas.microsoft.com/office/drawing/2014/main" id="{260741D3-6D4D-4B27-A9E9-77654CED88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5925" y="54578250"/>
          <a:ext cx="27559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5029200</xdr:colOff>
      <xdr:row>231</xdr:row>
      <xdr:rowOff>50800</xdr:rowOff>
    </xdr:from>
    <xdr:to>
      <xdr:col>1</xdr:col>
      <xdr:colOff>6629400</xdr:colOff>
      <xdr:row>231</xdr:row>
      <xdr:rowOff>787400</xdr:rowOff>
    </xdr:to>
    <xdr:pic>
      <xdr:nvPicPr>
        <xdr:cNvPr id="73" name="NDMHelpFormula_036">
          <a:extLst>
            <a:ext uri="{FF2B5EF4-FFF2-40B4-BE49-F238E27FC236}">
              <a16:creationId xmlns:a16="http://schemas.microsoft.com/office/drawing/2014/main" id="{FAE8FFF9-565E-4854-8EA5-CE3EBA6F6C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43775" y="55114825"/>
          <a:ext cx="16002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3765550</xdr:colOff>
      <xdr:row>232</xdr:row>
      <xdr:rowOff>50800</xdr:rowOff>
    </xdr:from>
    <xdr:to>
      <xdr:col>1</xdr:col>
      <xdr:colOff>7893050</xdr:colOff>
      <xdr:row>232</xdr:row>
      <xdr:rowOff>787400</xdr:rowOff>
    </xdr:to>
    <xdr:pic>
      <xdr:nvPicPr>
        <xdr:cNvPr id="75" name="NDMHelpFormula_037">
          <a:extLst>
            <a:ext uri="{FF2B5EF4-FFF2-40B4-BE49-F238E27FC236}">
              <a16:creationId xmlns:a16="http://schemas.microsoft.com/office/drawing/2014/main" id="{F5BA431C-9952-4CE9-8694-251A7AFD4D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0125" y="55953025"/>
          <a:ext cx="41275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5197475</xdr:colOff>
      <xdr:row>237</xdr:row>
      <xdr:rowOff>47625</xdr:rowOff>
    </xdr:from>
    <xdr:to>
      <xdr:col>1</xdr:col>
      <xdr:colOff>6461125</xdr:colOff>
      <xdr:row>237</xdr:row>
      <xdr:rowOff>485775</xdr:rowOff>
    </xdr:to>
    <xdr:pic>
      <xdr:nvPicPr>
        <xdr:cNvPr id="77" name="NDMHelpFormula_038">
          <a:extLst>
            <a:ext uri="{FF2B5EF4-FFF2-40B4-BE49-F238E27FC236}">
              <a16:creationId xmlns:a16="http://schemas.microsoft.com/office/drawing/2014/main" id="{2618A3C2-EF61-4CF1-B363-02D39D3B77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12050" y="57435750"/>
          <a:ext cx="12636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4333875</xdr:colOff>
      <xdr:row>242</xdr:row>
      <xdr:rowOff>47625</xdr:rowOff>
    </xdr:from>
    <xdr:to>
      <xdr:col>1</xdr:col>
      <xdr:colOff>7324725</xdr:colOff>
      <xdr:row>242</xdr:row>
      <xdr:rowOff>485775</xdr:rowOff>
    </xdr:to>
    <xdr:pic>
      <xdr:nvPicPr>
        <xdr:cNvPr id="79" name="NDMHelpFormula_039">
          <a:extLst>
            <a:ext uri="{FF2B5EF4-FFF2-40B4-BE49-F238E27FC236}">
              <a16:creationId xmlns:a16="http://schemas.microsoft.com/office/drawing/2014/main" id="{D8DA619A-7473-4E82-866C-62739BEEA3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48450" y="58664475"/>
          <a:ext cx="29908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3819525</xdr:colOff>
      <xdr:row>245</xdr:row>
      <xdr:rowOff>50800</xdr:rowOff>
    </xdr:from>
    <xdr:to>
      <xdr:col>1</xdr:col>
      <xdr:colOff>7839075</xdr:colOff>
      <xdr:row>245</xdr:row>
      <xdr:rowOff>787400</xdr:rowOff>
    </xdr:to>
    <xdr:pic>
      <xdr:nvPicPr>
        <xdr:cNvPr id="81" name="NDMHelpFormula_040">
          <a:extLst>
            <a:ext uri="{FF2B5EF4-FFF2-40B4-BE49-F238E27FC236}">
              <a16:creationId xmlns:a16="http://schemas.microsoft.com/office/drawing/2014/main" id="{6CE706EC-A406-4094-9F5E-3C7BF73190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4100" y="59524900"/>
          <a:ext cx="40195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4651375</xdr:colOff>
      <xdr:row>246</xdr:row>
      <xdr:rowOff>50800</xdr:rowOff>
    </xdr:from>
    <xdr:to>
      <xdr:col>1</xdr:col>
      <xdr:colOff>7007225</xdr:colOff>
      <xdr:row>246</xdr:row>
      <xdr:rowOff>787400</xdr:rowOff>
    </xdr:to>
    <xdr:pic>
      <xdr:nvPicPr>
        <xdr:cNvPr id="83" name="NDMHelpFormula_041">
          <a:extLst>
            <a:ext uri="{FF2B5EF4-FFF2-40B4-BE49-F238E27FC236}">
              <a16:creationId xmlns:a16="http://schemas.microsoft.com/office/drawing/2014/main" id="{91CE40A8-0F0D-4F02-A586-FD6DA430D6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65950" y="60363100"/>
          <a:ext cx="23558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5095875</xdr:colOff>
      <xdr:row>255</xdr:row>
      <xdr:rowOff>50800</xdr:rowOff>
    </xdr:from>
    <xdr:to>
      <xdr:col>1</xdr:col>
      <xdr:colOff>6562725</xdr:colOff>
      <xdr:row>255</xdr:row>
      <xdr:rowOff>787400</xdr:rowOff>
    </xdr:to>
    <xdr:pic>
      <xdr:nvPicPr>
        <xdr:cNvPr id="85" name="NDMHelpFormula_042">
          <a:extLst>
            <a:ext uri="{FF2B5EF4-FFF2-40B4-BE49-F238E27FC236}">
              <a16:creationId xmlns:a16="http://schemas.microsoft.com/office/drawing/2014/main" id="{D1D1343E-A1B6-49BB-A02B-A06C9A0353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10450" y="62544325"/>
          <a:ext cx="14668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4219575</xdr:colOff>
      <xdr:row>256</xdr:row>
      <xdr:rowOff>47625</xdr:rowOff>
    </xdr:from>
    <xdr:to>
      <xdr:col>1</xdr:col>
      <xdr:colOff>7439025</xdr:colOff>
      <xdr:row>256</xdr:row>
      <xdr:rowOff>485775</xdr:rowOff>
    </xdr:to>
    <xdr:pic>
      <xdr:nvPicPr>
        <xdr:cNvPr id="87" name="NDMHelpFormula_043">
          <a:extLst>
            <a:ext uri="{FF2B5EF4-FFF2-40B4-BE49-F238E27FC236}">
              <a16:creationId xmlns:a16="http://schemas.microsoft.com/office/drawing/2014/main" id="{8349A848-0DBD-4432-B5B5-96CEA346C1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34150" y="63379350"/>
          <a:ext cx="32194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3578225</xdr:colOff>
      <xdr:row>257</xdr:row>
      <xdr:rowOff>47625</xdr:rowOff>
    </xdr:from>
    <xdr:to>
      <xdr:col>2</xdr:col>
      <xdr:colOff>165100</xdr:colOff>
      <xdr:row>257</xdr:row>
      <xdr:rowOff>485775</xdr:rowOff>
    </xdr:to>
    <xdr:pic>
      <xdr:nvPicPr>
        <xdr:cNvPr id="89" name="NDMHelpFormula_044">
          <a:extLst>
            <a:ext uri="{FF2B5EF4-FFF2-40B4-BE49-F238E27FC236}">
              <a16:creationId xmlns:a16="http://schemas.microsoft.com/office/drawing/2014/main" id="{2149ED8D-1B0D-4059-8422-627D56D6BB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92800" y="63912750"/>
          <a:ext cx="45021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4048125</xdr:colOff>
      <xdr:row>263</xdr:row>
      <xdr:rowOff>50800</xdr:rowOff>
    </xdr:from>
    <xdr:to>
      <xdr:col>1</xdr:col>
      <xdr:colOff>7610475</xdr:colOff>
      <xdr:row>263</xdr:row>
      <xdr:rowOff>787400</xdr:rowOff>
    </xdr:to>
    <xdr:pic>
      <xdr:nvPicPr>
        <xdr:cNvPr id="91" name="NDMHelpFormula_045">
          <a:extLst>
            <a:ext uri="{FF2B5EF4-FFF2-40B4-BE49-F238E27FC236}">
              <a16:creationId xmlns:a16="http://schemas.microsoft.com/office/drawing/2014/main" id="{93AEB08D-A365-4D3D-B051-C86C083C4C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2700" y="65306575"/>
          <a:ext cx="35623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4632325</xdr:colOff>
      <xdr:row>266</xdr:row>
      <xdr:rowOff>50800</xdr:rowOff>
    </xdr:from>
    <xdr:to>
      <xdr:col>1</xdr:col>
      <xdr:colOff>7026275</xdr:colOff>
      <xdr:row>266</xdr:row>
      <xdr:rowOff>787400</xdr:rowOff>
    </xdr:to>
    <xdr:pic>
      <xdr:nvPicPr>
        <xdr:cNvPr id="93" name="NDMHelpFormula_046">
          <a:extLst>
            <a:ext uri="{FF2B5EF4-FFF2-40B4-BE49-F238E27FC236}">
              <a16:creationId xmlns:a16="http://schemas.microsoft.com/office/drawing/2014/main" id="{47755C84-328C-442E-8ED2-B75396EED5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46900" y="66468625"/>
          <a:ext cx="23939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4168775</xdr:colOff>
      <xdr:row>268</xdr:row>
      <xdr:rowOff>50800</xdr:rowOff>
    </xdr:from>
    <xdr:to>
      <xdr:col>1</xdr:col>
      <xdr:colOff>7489825</xdr:colOff>
      <xdr:row>268</xdr:row>
      <xdr:rowOff>787400</xdr:rowOff>
    </xdr:to>
    <xdr:pic>
      <xdr:nvPicPr>
        <xdr:cNvPr id="95" name="NDMHelpFormula_047">
          <a:extLst>
            <a:ext uri="{FF2B5EF4-FFF2-40B4-BE49-F238E27FC236}">
              <a16:creationId xmlns:a16="http://schemas.microsoft.com/office/drawing/2014/main" id="{5254D4C4-E0C6-4BEB-A037-674C0D9EBA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3350" y="67468750"/>
          <a:ext cx="33210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3800475</xdr:colOff>
      <xdr:row>269</xdr:row>
      <xdr:rowOff>47625</xdr:rowOff>
    </xdr:from>
    <xdr:to>
      <xdr:col>1</xdr:col>
      <xdr:colOff>7858125</xdr:colOff>
      <xdr:row>269</xdr:row>
      <xdr:rowOff>485775</xdr:rowOff>
    </xdr:to>
    <xdr:pic>
      <xdr:nvPicPr>
        <xdr:cNvPr id="97" name="NDMHelpFormula_048">
          <a:extLst>
            <a:ext uri="{FF2B5EF4-FFF2-40B4-BE49-F238E27FC236}">
              <a16:creationId xmlns:a16="http://schemas.microsoft.com/office/drawing/2014/main" id="{ECDE3B35-30D2-4840-9083-E408AC94F1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050" y="68303775"/>
          <a:ext cx="40576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4508500</xdr:colOff>
      <xdr:row>270</xdr:row>
      <xdr:rowOff>50800</xdr:rowOff>
    </xdr:from>
    <xdr:to>
      <xdr:col>1</xdr:col>
      <xdr:colOff>7150100</xdr:colOff>
      <xdr:row>270</xdr:row>
      <xdr:rowOff>787400</xdr:rowOff>
    </xdr:to>
    <xdr:pic>
      <xdr:nvPicPr>
        <xdr:cNvPr id="99" name="NDMHelpFormula_049">
          <a:extLst>
            <a:ext uri="{FF2B5EF4-FFF2-40B4-BE49-F238E27FC236}">
              <a16:creationId xmlns:a16="http://schemas.microsoft.com/office/drawing/2014/main" id="{84823C91-82C5-4F3A-AC60-2B1342EBF3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3075" y="68840350"/>
          <a:ext cx="26416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4537075</xdr:colOff>
      <xdr:row>271</xdr:row>
      <xdr:rowOff>50800</xdr:rowOff>
    </xdr:from>
    <xdr:to>
      <xdr:col>1</xdr:col>
      <xdr:colOff>7121525</xdr:colOff>
      <xdr:row>271</xdr:row>
      <xdr:rowOff>787400</xdr:rowOff>
    </xdr:to>
    <xdr:pic>
      <xdr:nvPicPr>
        <xdr:cNvPr id="101" name="NDMHelpFormula_050">
          <a:extLst>
            <a:ext uri="{FF2B5EF4-FFF2-40B4-BE49-F238E27FC236}">
              <a16:creationId xmlns:a16="http://schemas.microsoft.com/office/drawing/2014/main" id="{A063A9DA-74EE-457C-8D4F-B2E1BF05BB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1650" y="69678550"/>
          <a:ext cx="25844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4543425</xdr:colOff>
      <xdr:row>272</xdr:row>
      <xdr:rowOff>47625</xdr:rowOff>
    </xdr:from>
    <xdr:to>
      <xdr:col>1</xdr:col>
      <xdr:colOff>7115175</xdr:colOff>
      <xdr:row>272</xdr:row>
      <xdr:rowOff>485775</xdr:rowOff>
    </xdr:to>
    <xdr:pic>
      <xdr:nvPicPr>
        <xdr:cNvPr id="103" name="NDMHelpFormula_051">
          <a:extLst>
            <a:ext uri="{FF2B5EF4-FFF2-40B4-BE49-F238E27FC236}">
              <a16:creationId xmlns:a16="http://schemas.microsoft.com/office/drawing/2014/main" id="{73935FDA-E927-4F79-8987-779BCB9AE2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70513575"/>
          <a:ext cx="25717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4791075</xdr:colOff>
      <xdr:row>273</xdr:row>
      <xdr:rowOff>47625</xdr:rowOff>
    </xdr:from>
    <xdr:to>
      <xdr:col>1</xdr:col>
      <xdr:colOff>6867525</xdr:colOff>
      <xdr:row>273</xdr:row>
      <xdr:rowOff>485775</xdr:rowOff>
    </xdr:to>
    <xdr:pic>
      <xdr:nvPicPr>
        <xdr:cNvPr id="105" name="NDMHelpFormula_052">
          <a:extLst>
            <a:ext uri="{FF2B5EF4-FFF2-40B4-BE49-F238E27FC236}">
              <a16:creationId xmlns:a16="http://schemas.microsoft.com/office/drawing/2014/main" id="{8B2A17BD-C0CD-45A4-A9D3-5B7C104308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05650" y="71046975"/>
          <a:ext cx="20764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4162425</xdr:colOff>
      <xdr:row>278</xdr:row>
      <xdr:rowOff>47625</xdr:rowOff>
    </xdr:from>
    <xdr:to>
      <xdr:col>1</xdr:col>
      <xdr:colOff>7496175</xdr:colOff>
      <xdr:row>278</xdr:row>
      <xdr:rowOff>485775</xdr:rowOff>
    </xdr:to>
    <xdr:pic>
      <xdr:nvPicPr>
        <xdr:cNvPr id="107" name="NDMHelpFormula_053">
          <a:extLst>
            <a:ext uri="{FF2B5EF4-FFF2-40B4-BE49-F238E27FC236}">
              <a16:creationId xmlns:a16="http://schemas.microsoft.com/office/drawing/2014/main" id="{7C3DFD82-B8F8-49C2-9218-1C33F489DE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77000" y="72275700"/>
          <a:ext cx="33337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3371850</xdr:colOff>
      <xdr:row>279</xdr:row>
      <xdr:rowOff>47625</xdr:rowOff>
    </xdr:from>
    <xdr:to>
      <xdr:col>2</xdr:col>
      <xdr:colOff>371475</xdr:colOff>
      <xdr:row>279</xdr:row>
      <xdr:rowOff>485775</xdr:rowOff>
    </xdr:to>
    <xdr:pic>
      <xdr:nvPicPr>
        <xdr:cNvPr id="109" name="NDMHelpFormula_054">
          <a:extLst>
            <a:ext uri="{FF2B5EF4-FFF2-40B4-BE49-F238E27FC236}">
              <a16:creationId xmlns:a16="http://schemas.microsoft.com/office/drawing/2014/main" id="{85E630B6-5061-43DC-8B12-68ED232EBA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86425" y="72809100"/>
          <a:ext cx="49149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3721100</xdr:colOff>
      <xdr:row>284</xdr:row>
      <xdr:rowOff>50800</xdr:rowOff>
    </xdr:from>
    <xdr:to>
      <xdr:col>2</xdr:col>
      <xdr:colOff>22225</xdr:colOff>
      <xdr:row>284</xdr:row>
      <xdr:rowOff>787400</xdr:rowOff>
    </xdr:to>
    <xdr:pic>
      <xdr:nvPicPr>
        <xdr:cNvPr id="111" name="NDMHelpFormula_055">
          <a:extLst>
            <a:ext uri="{FF2B5EF4-FFF2-40B4-BE49-F238E27FC236}">
              <a16:creationId xmlns:a16="http://schemas.microsoft.com/office/drawing/2014/main" id="{FE0F49A9-3430-48F8-A3EF-18B3286B37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35675" y="74041000"/>
          <a:ext cx="42164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3625850</xdr:colOff>
      <xdr:row>286</xdr:row>
      <xdr:rowOff>50800</xdr:rowOff>
    </xdr:from>
    <xdr:to>
      <xdr:col>2</xdr:col>
      <xdr:colOff>117475</xdr:colOff>
      <xdr:row>286</xdr:row>
      <xdr:rowOff>787400</xdr:rowOff>
    </xdr:to>
    <xdr:pic>
      <xdr:nvPicPr>
        <xdr:cNvPr id="113" name="NDMHelpFormula_056">
          <a:extLst>
            <a:ext uri="{FF2B5EF4-FFF2-40B4-BE49-F238E27FC236}">
              <a16:creationId xmlns:a16="http://schemas.microsoft.com/office/drawing/2014/main" id="{EAA4E2B0-9746-4B03-B62E-7C8BEAF4EF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40425" y="75041125"/>
          <a:ext cx="44069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5118100</xdr:colOff>
      <xdr:row>287</xdr:row>
      <xdr:rowOff>50800</xdr:rowOff>
    </xdr:from>
    <xdr:to>
      <xdr:col>1</xdr:col>
      <xdr:colOff>6540500</xdr:colOff>
      <xdr:row>287</xdr:row>
      <xdr:rowOff>787400</xdr:rowOff>
    </xdr:to>
    <xdr:pic>
      <xdr:nvPicPr>
        <xdr:cNvPr id="115" name="NDMHelpFormula_057">
          <a:extLst>
            <a:ext uri="{FF2B5EF4-FFF2-40B4-BE49-F238E27FC236}">
              <a16:creationId xmlns:a16="http://schemas.microsoft.com/office/drawing/2014/main" id="{3D0AF3AD-AFC2-47C0-94CC-CDC246DD51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32675" y="75879325"/>
          <a:ext cx="14224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4022725</xdr:colOff>
      <xdr:row>288</xdr:row>
      <xdr:rowOff>50800</xdr:rowOff>
    </xdr:from>
    <xdr:to>
      <xdr:col>1</xdr:col>
      <xdr:colOff>7635875</xdr:colOff>
      <xdr:row>288</xdr:row>
      <xdr:rowOff>787400</xdr:rowOff>
    </xdr:to>
    <xdr:pic>
      <xdr:nvPicPr>
        <xdr:cNvPr id="117" name="NDMHelpFormula_058">
          <a:extLst>
            <a:ext uri="{FF2B5EF4-FFF2-40B4-BE49-F238E27FC236}">
              <a16:creationId xmlns:a16="http://schemas.microsoft.com/office/drawing/2014/main" id="{847C45D7-E108-4686-8E6E-B96894631D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37300" y="76717525"/>
          <a:ext cx="36131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3327400</xdr:colOff>
      <xdr:row>289</xdr:row>
      <xdr:rowOff>50800</xdr:rowOff>
    </xdr:from>
    <xdr:to>
      <xdr:col>2</xdr:col>
      <xdr:colOff>415925</xdr:colOff>
      <xdr:row>289</xdr:row>
      <xdr:rowOff>787400</xdr:rowOff>
    </xdr:to>
    <xdr:pic>
      <xdr:nvPicPr>
        <xdr:cNvPr id="119" name="NDMHelpFormula_059">
          <a:extLst>
            <a:ext uri="{FF2B5EF4-FFF2-40B4-BE49-F238E27FC236}">
              <a16:creationId xmlns:a16="http://schemas.microsoft.com/office/drawing/2014/main" id="{F86F40B5-0063-40D5-9A6C-B73CA2C658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41975" y="77555725"/>
          <a:ext cx="50038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4467225</xdr:colOff>
      <xdr:row>290</xdr:row>
      <xdr:rowOff>50800</xdr:rowOff>
    </xdr:from>
    <xdr:to>
      <xdr:col>1</xdr:col>
      <xdr:colOff>7191375</xdr:colOff>
      <xdr:row>290</xdr:row>
      <xdr:rowOff>787400</xdr:rowOff>
    </xdr:to>
    <xdr:pic>
      <xdr:nvPicPr>
        <xdr:cNvPr id="121" name="NDMHelpFormula_060">
          <a:extLst>
            <a:ext uri="{FF2B5EF4-FFF2-40B4-BE49-F238E27FC236}">
              <a16:creationId xmlns:a16="http://schemas.microsoft.com/office/drawing/2014/main" id="{02043D8A-8D2F-4466-937F-492B974907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81800" y="78393925"/>
          <a:ext cx="27241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4956175</xdr:colOff>
      <xdr:row>291</xdr:row>
      <xdr:rowOff>50800</xdr:rowOff>
    </xdr:from>
    <xdr:to>
      <xdr:col>1</xdr:col>
      <xdr:colOff>6702425</xdr:colOff>
      <xdr:row>291</xdr:row>
      <xdr:rowOff>787400</xdr:rowOff>
    </xdr:to>
    <xdr:pic>
      <xdr:nvPicPr>
        <xdr:cNvPr id="123" name="NDMHelpFormula_061">
          <a:extLst>
            <a:ext uri="{FF2B5EF4-FFF2-40B4-BE49-F238E27FC236}">
              <a16:creationId xmlns:a16="http://schemas.microsoft.com/office/drawing/2014/main" id="{6CDCB955-1A11-45D8-9278-A07F0FE29A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70750" y="79232125"/>
          <a:ext cx="17462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4689475</xdr:colOff>
      <xdr:row>292</xdr:row>
      <xdr:rowOff>47625</xdr:rowOff>
    </xdr:from>
    <xdr:to>
      <xdr:col>1</xdr:col>
      <xdr:colOff>6969125</xdr:colOff>
      <xdr:row>292</xdr:row>
      <xdr:rowOff>485775</xdr:rowOff>
    </xdr:to>
    <xdr:pic>
      <xdr:nvPicPr>
        <xdr:cNvPr id="125" name="NDMHelpFormula_062">
          <a:extLst>
            <a:ext uri="{FF2B5EF4-FFF2-40B4-BE49-F238E27FC236}">
              <a16:creationId xmlns:a16="http://schemas.microsoft.com/office/drawing/2014/main" id="{BE1A20AD-47A2-41CE-9031-23013B471E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04050" y="80067150"/>
          <a:ext cx="22796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4800600</xdr:colOff>
      <xdr:row>293</xdr:row>
      <xdr:rowOff>47625</xdr:rowOff>
    </xdr:from>
    <xdr:to>
      <xdr:col>1</xdr:col>
      <xdr:colOff>6858000</xdr:colOff>
      <xdr:row>293</xdr:row>
      <xdr:rowOff>485775</xdr:rowOff>
    </xdr:to>
    <xdr:pic>
      <xdr:nvPicPr>
        <xdr:cNvPr id="127" name="NDMHelpFormula_063">
          <a:extLst>
            <a:ext uri="{FF2B5EF4-FFF2-40B4-BE49-F238E27FC236}">
              <a16:creationId xmlns:a16="http://schemas.microsoft.com/office/drawing/2014/main" id="{7B187261-AE6F-4F26-932E-B7C3A5C9B6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15175" y="80600550"/>
          <a:ext cx="20574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3987800</xdr:colOff>
      <xdr:row>299</xdr:row>
      <xdr:rowOff>47625</xdr:rowOff>
    </xdr:from>
    <xdr:to>
      <xdr:col>1</xdr:col>
      <xdr:colOff>7670800</xdr:colOff>
      <xdr:row>299</xdr:row>
      <xdr:rowOff>485775</xdr:rowOff>
    </xdr:to>
    <xdr:pic>
      <xdr:nvPicPr>
        <xdr:cNvPr id="129" name="NDMHelpFormula_064">
          <a:extLst>
            <a:ext uri="{FF2B5EF4-FFF2-40B4-BE49-F238E27FC236}">
              <a16:creationId xmlns:a16="http://schemas.microsoft.com/office/drawing/2014/main" id="{3766CD89-8552-4CDD-AB0F-6D563C80B8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02375" y="81991200"/>
          <a:ext cx="36830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4311650</xdr:colOff>
      <xdr:row>300</xdr:row>
      <xdr:rowOff>47625</xdr:rowOff>
    </xdr:from>
    <xdr:to>
      <xdr:col>1</xdr:col>
      <xdr:colOff>7346950</xdr:colOff>
      <xdr:row>300</xdr:row>
      <xdr:rowOff>485775</xdr:rowOff>
    </xdr:to>
    <xdr:pic>
      <xdr:nvPicPr>
        <xdr:cNvPr id="131" name="NDMHelpFormula_065">
          <a:extLst>
            <a:ext uri="{FF2B5EF4-FFF2-40B4-BE49-F238E27FC236}">
              <a16:creationId xmlns:a16="http://schemas.microsoft.com/office/drawing/2014/main" id="{6A0BFAC3-A304-459A-8411-972BFD3CD4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26225" y="82524600"/>
          <a:ext cx="30353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5156200</xdr:colOff>
      <xdr:row>301</xdr:row>
      <xdr:rowOff>50800</xdr:rowOff>
    </xdr:from>
    <xdr:to>
      <xdr:col>1</xdr:col>
      <xdr:colOff>6502400</xdr:colOff>
      <xdr:row>301</xdr:row>
      <xdr:rowOff>787400</xdr:rowOff>
    </xdr:to>
    <xdr:pic>
      <xdr:nvPicPr>
        <xdr:cNvPr id="133" name="NDMHelpFormula_066">
          <a:extLst>
            <a:ext uri="{FF2B5EF4-FFF2-40B4-BE49-F238E27FC236}">
              <a16:creationId xmlns:a16="http://schemas.microsoft.com/office/drawing/2014/main" id="{B490FF95-CB22-47FD-90DA-43D20D6729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70775" y="83061175"/>
          <a:ext cx="13462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5041900</xdr:colOff>
      <xdr:row>302</xdr:row>
      <xdr:rowOff>50800</xdr:rowOff>
    </xdr:from>
    <xdr:to>
      <xdr:col>1</xdr:col>
      <xdr:colOff>6616700</xdr:colOff>
      <xdr:row>302</xdr:row>
      <xdr:rowOff>787400</xdr:rowOff>
    </xdr:to>
    <xdr:pic>
      <xdr:nvPicPr>
        <xdr:cNvPr id="135" name="NDMHelpFormula_067">
          <a:extLst>
            <a:ext uri="{FF2B5EF4-FFF2-40B4-BE49-F238E27FC236}">
              <a16:creationId xmlns:a16="http://schemas.microsoft.com/office/drawing/2014/main" id="{8112D978-B477-4966-98CE-6DDD67FAEE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6475" y="83899375"/>
          <a:ext cx="15748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3946525</xdr:colOff>
      <xdr:row>303</xdr:row>
      <xdr:rowOff>50800</xdr:rowOff>
    </xdr:from>
    <xdr:to>
      <xdr:col>1</xdr:col>
      <xdr:colOff>7712075</xdr:colOff>
      <xdr:row>303</xdr:row>
      <xdr:rowOff>787400</xdr:rowOff>
    </xdr:to>
    <xdr:pic>
      <xdr:nvPicPr>
        <xdr:cNvPr id="137" name="NDMHelpFormula_068">
          <a:extLst>
            <a:ext uri="{FF2B5EF4-FFF2-40B4-BE49-F238E27FC236}">
              <a16:creationId xmlns:a16="http://schemas.microsoft.com/office/drawing/2014/main" id="{56B6AA33-454C-4519-97D6-1151C21BC7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1100" y="84737575"/>
          <a:ext cx="37655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3873500</xdr:colOff>
      <xdr:row>304</xdr:row>
      <xdr:rowOff>47625</xdr:rowOff>
    </xdr:from>
    <xdr:to>
      <xdr:col>1</xdr:col>
      <xdr:colOff>7785100</xdr:colOff>
      <xdr:row>304</xdr:row>
      <xdr:rowOff>485775</xdr:rowOff>
    </xdr:to>
    <xdr:pic>
      <xdr:nvPicPr>
        <xdr:cNvPr id="139" name="NDMHelpFormula_069">
          <a:extLst>
            <a:ext uri="{FF2B5EF4-FFF2-40B4-BE49-F238E27FC236}">
              <a16:creationId xmlns:a16="http://schemas.microsoft.com/office/drawing/2014/main" id="{9F0BEF8D-5088-4CB4-A1EC-7BA8D6E7E3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88075" y="85572600"/>
          <a:ext cx="39116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4819650</xdr:colOff>
      <xdr:row>305</xdr:row>
      <xdr:rowOff>50800</xdr:rowOff>
    </xdr:from>
    <xdr:to>
      <xdr:col>1</xdr:col>
      <xdr:colOff>6838950</xdr:colOff>
      <xdr:row>305</xdr:row>
      <xdr:rowOff>787400</xdr:rowOff>
    </xdr:to>
    <xdr:pic>
      <xdr:nvPicPr>
        <xdr:cNvPr id="141" name="NDMHelpFormula_070">
          <a:extLst>
            <a:ext uri="{FF2B5EF4-FFF2-40B4-BE49-F238E27FC236}">
              <a16:creationId xmlns:a16="http://schemas.microsoft.com/office/drawing/2014/main" id="{A9DE2675-214B-4F5F-9903-A8694CB4DE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4225" y="86109175"/>
          <a:ext cx="20193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5133975</xdr:colOff>
      <xdr:row>306</xdr:row>
      <xdr:rowOff>47625</xdr:rowOff>
    </xdr:from>
    <xdr:to>
      <xdr:col>1</xdr:col>
      <xdr:colOff>6524625</xdr:colOff>
      <xdr:row>306</xdr:row>
      <xdr:rowOff>485775</xdr:rowOff>
    </xdr:to>
    <xdr:pic>
      <xdr:nvPicPr>
        <xdr:cNvPr id="143" name="NDMHelpFormula_071">
          <a:extLst>
            <a:ext uri="{FF2B5EF4-FFF2-40B4-BE49-F238E27FC236}">
              <a16:creationId xmlns:a16="http://schemas.microsoft.com/office/drawing/2014/main" id="{8829C2A5-F571-4339-BBF9-8D854C45B9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48550" y="86944200"/>
          <a:ext cx="1390650" cy="43815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0</xdr:colOff>
      <xdr:row>3</xdr:row>
      <xdr:rowOff>0</xdr:rowOff>
    </xdr:from>
    <xdr:to>
      <xdr:col>41</xdr:col>
      <xdr:colOff>546100</xdr:colOff>
      <xdr:row>5</xdr:row>
      <xdr:rowOff>63500</xdr:rowOff>
    </xdr:to>
    <xdr:sp macro="RunSectionCalculation" textlink="">
      <xdr:nvSpPr>
        <xdr:cNvPr id="2" name="btnRunSectionCalculation">
          <a:extLst>
            <a:ext uri="{FF2B5EF4-FFF2-40B4-BE49-F238E27FC236}">
              <a16:creationId xmlns:a16="http://schemas.microsoft.com/office/drawing/2014/main" id="{D109A931-EC9F-4FBE-B957-4F98AA015115}"/>
            </a:ext>
          </a:extLst>
        </xdr:cNvPr>
        <xdr:cNvSpPr/>
      </xdr:nvSpPr>
      <xdr:spPr>
        <a:xfrm>
          <a:off x="11239500" y="781050"/>
          <a:ext cx="2984500" cy="406400"/>
        </a:xfrm>
        <a:prstGeom prst="rect">
          <a:avLst/>
        </a:prstGeom>
        <a:solidFill>
          <a:srgbClr val="162652"/>
        </a:solidFill>
        <a:ln>
          <a:solidFill>
            <a:srgbClr val="16265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Выполнить расчет</a:t>
          </a:r>
        </a:p>
      </xdr:txBody>
    </xdr:sp>
    <xdr:clientData/>
  </xdr:twoCellAnchor>
  <xdr:twoCellAnchor>
    <xdr:from>
      <xdr:col>37</xdr:col>
      <xdr:colOff>0</xdr:colOff>
      <xdr:row>5</xdr:row>
      <xdr:rowOff>165100</xdr:rowOff>
    </xdr:from>
    <xdr:to>
      <xdr:col>41</xdr:col>
      <xdr:colOff>546100</xdr:colOff>
      <xdr:row>8</xdr:row>
      <xdr:rowOff>57150</xdr:rowOff>
    </xdr:to>
    <xdr:sp macro="ImportGeometryFromAutoCAD" textlink="">
      <xdr:nvSpPr>
        <xdr:cNvPr id="3" name="btnImportGeometryFromAutoCAD">
          <a:extLst>
            <a:ext uri="{FF2B5EF4-FFF2-40B4-BE49-F238E27FC236}">
              <a16:creationId xmlns:a16="http://schemas.microsoft.com/office/drawing/2014/main" id="{1F7EA1EF-E0D5-448D-8D8B-8AFC851A8611}"/>
            </a:ext>
          </a:extLst>
        </xdr:cNvPr>
        <xdr:cNvSpPr/>
      </xdr:nvSpPr>
      <xdr:spPr>
        <a:xfrm>
          <a:off x="11239500" y="1289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Импортировать геометрию из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8</xdr:row>
      <xdr:rowOff>158750</xdr:rowOff>
    </xdr:from>
    <xdr:to>
      <xdr:col>41</xdr:col>
      <xdr:colOff>546100</xdr:colOff>
      <xdr:row>11</xdr:row>
      <xdr:rowOff>50800</xdr:rowOff>
    </xdr:to>
    <xdr:sp macro="ClearAutoCADDrawing" textlink="">
      <xdr:nvSpPr>
        <xdr:cNvPr id="4" name="btnClearAutoCADDrawing">
          <a:extLst>
            <a:ext uri="{FF2B5EF4-FFF2-40B4-BE49-F238E27FC236}">
              <a16:creationId xmlns:a16="http://schemas.microsoft.com/office/drawing/2014/main" id="{7FC48FF9-4E2A-4C19-9B76-E33AE74148AF}"/>
            </a:ext>
          </a:extLst>
        </xdr:cNvPr>
        <xdr:cNvSpPr/>
      </xdr:nvSpPr>
      <xdr:spPr>
        <a:xfrm>
          <a:off x="11239500" y="1797050"/>
          <a:ext cx="2984500" cy="406400"/>
        </a:xfrm>
        <a:prstGeom prst="rect">
          <a:avLst/>
        </a:prstGeom>
        <a:solidFill>
          <a:srgbClr val="7F7F7F"/>
        </a:solidFill>
        <a:ln>
          <a:solidFill>
            <a:srgbClr val="7F7F7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Очистить чертеж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11</xdr:row>
      <xdr:rowOff>152400</xdr:rowOff>
    </xdr:from>
    <xdr:to>
      <xdr:col>41</xdr:col>
      <xdr:colOff>546100</xdr:colOff>
      <xdr:row>14</xdr:row>
      <xdr:rowOff>44450</xdr:rowOff>
    </xdr:to>
    <xdr:sp macro="ExportSectionStressToAutoCAD" textlink="">
      <xdr:nvSpPr>
        <xdr:cNvPr id="5" name="btnExportStressToAutoCAD">
          <a:extLst>
            <a:ext uri="{FF2B5EF4-FFF2-40B4-BE49-F238E27FC236}">
              <a16:creationId xmlns:a16="http://schemas.microsoft.com/office/drawing/2014/main" id="{26D6F0A7-1618-4BC5-A7A7-0CE2FD986914}"/>
            </a:ext>
          </a:extLst>
        </xdr:cNvPr>
        <xdr:cNvSpPr/>
      </xdr:nvSpPr>
      <xdr:spPr>
        <a:xfrm>
          <a:off x="11239500" y="2305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Экспорт в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14</xdr:row>
      <xdr:rowOff>146050</xdr:rowOff>
    </xdr:from>
    <xdr:to>
      <xdr:col>41</xdr:col>
      <xdr:colOff>546100</xdr:colOff>
      <xdr:row>17</xdr:row>
      <xdr:rowOff>38100</xdr:rowOff>
    </xdr:to>
    <xdr:sp macro="UpdateSectionPlot" textlink="">
      <xdr:nvSpPr>
        <xdr:cNvPr id="6" name="btnUpdateSectionPlot">
          <a:extLst>
            <a:ext uri="{FF2B5EF4-FFF2-40B4-BE49-F238E27FC236}">
              <a16:creationId xmlns:a16="http://schemas.microsoft.com/office/drawing/2014/main" id="{30AB7A66-0075-4094-A2CD-526229F7C827}"/>
            </a:ext>
          </a:extLst>
        </xdr:cNvPr>
        <xdr:cNvSpPr/>
      </xdr:nvSpPr>
      <xdr:spPr>
        <a:xfrm>
          <a:off x="11239500" y="2813050"/>
          <a:ext cx="2984500" cy="406400"/>
        </a:xfrm>
        <a:prstGeom prst="rect">
          <a:avLst/>
        </a:prstGeom>
        <a:solidFill>
          <a:srgbClr val="00B050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Обновить схему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CDB6CD-D1A3-4B5B-AB0F-336395DE7B6C}">
  <sheetPr codeName="Лист1"/>
  <dimension ref="A1:EF260"/>
  <sheetViews>
    <sheetView tabSelected="1" workbookViewId="0"/>
  </sheetViews>
  <sheetFormatPr defaultRowHeight="15" x14ac:dyDescent="0.25"/>
  <cols>
    <col min="1" max="1" width="34.7109375" customWidth="1"/>
    <col min="2" max="2" width="18.7109375" customWidth="1"/>
    <col min="3" max="3" width="12.7109375" customWidth="1"/>
    <col min="4" max="4" width="20.7109375" customWidth="1"/>
    <col min="5" max="7" width="11.7109375" customWidth="1"/>
    <col min="8" max="8" width="32.7109375" customWidth="1"/>
    <col min="9" max="13" width="17.7109375" customWidth="1"/>
    <col min="15" max="15" width="15.7109375" customWidth="1"/>
    <col min="16" max="18" width="11.7109375" customWidth="1"/>
    <col min="19" max="19" width="15.7109375" customWidth="1"/>
    <col min="20" max="20" width="18.7109375" customWidth="1"/>
    <col min="21" max="21" width="22.7109375" customWidth="1"/>
    <col min="35" max="40" width="9.140625" customWidth="1"/>
    <col min="70" max="136" width="0" hidden="1" customWidth="1"/>
  </cols>
  <sheetData>
    <row r="1" spans="1:136" x14ac:dyDescent="0.25">
      <c r="A1" s="4" t="s">
        <v>0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44" t="s">
        <v>1589</v>
      </c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 t="s">
        <v>473</v>
      </c>
      <c r="BJ1" s="1"/>
      <c r="BK1" s="1"/>
      <c r="BL1" s="1"/>
      <c r="BM1" s="1"/>
      <c r="BN1" s="1"/>
      <c r="BO1" s="1"/>
      <c r="BP1" s="1"/>
      <c r="BQ1" s="1"/>
      <c r="BR1" s="1" t="s">
        <v>271</v>
      </c>
      <c r="BS1" s="1" t="s">
        <v>273</v>
      </c>
      <c r="BT1" s="1" t="s">
        <v>276</v>
      </c>
      <c r="BU1" s="1" t="s">
        <v>279</v>
      </c>
      <c r="BV1" s="1" t="s">
        <v>290</v>
      </c>
      <c r="BW1" s="1" t="s">
        <v>283</v>
      </c>
      <c r="BX1" s="1" t="s">
        <v>252</v>
      </c>
      <c r="BY1" s="1" t="s">
        <v>315</v>
      </c>
      <c r="BZ1" s="1" t="s">
        <v>317</v>
      </c>
      <c r="CA1" s="1"/>
      <c r="CB1" s="1" t="s">
        <v>18</v>
      </c>
      <c r="CC1" s="1" t="s">
        <v>12</v>
      </c>
      <c r="CD1" s="1" t="s">
        <v>12</v>
      </c>
      <c r="CE1" s="1" t="s">
        <v>91</v>
      </c>
      <c r="CF1" s="1" t="s">
        <v>100</v>
      </c>
      <c r="CG1" s="1">
        <v>1</v>
      </c>
      <c r="CH1" s="1">
        <v>1</v>
      </c>
      <c r="CI1" s="1" t="s">
        <v>107</v>
      </c>
      <c r="CJ1" s="1" t="s">
        <v>114</v>
      </c>
      <c r="CK1" s="1" t="s">
        <v>68</v>
      </c>
      <c r="CL1" s="1" t="s">
        <v>541</v>
      </c>
      <c r="CM1" s="1" t="s">
        <v>37</v>
      </c>
      <c r="CN1" s="1" t="s">
        <v>12</v>
      </c>
      <c r="CO1" s="1" t="s">
        <v>68</v>
      </c>
      <c r="CP1" s="1" t="s">
        <v>79</v>
      </c>
      <c r="CQ1" s="1" t="s">
        <v>12</v>
      </c>
      <c r="CR1" s="1" t="s">
        <v>68</v>
      </c>
      <c r="CS1" s="1" t="s">
        <v>148</v>
      </c>
      <c r="CT1" s="1" t="s">
        <v>134</v>
      </c>
      <c r="CU1" s="1" t="s">
        <v>548</v>
      </c>
      <c r="CV1" s="1" t="s">
        <v>549</v>
      </c>
      <c r="CW1" s="1" t="s">
        <v>12</v>
      </c>
      <c r="CX1" s="1" t="s">
        <v>159</v>
      </c>
      <c r="CY1" s="1" t="s">
        <v>12</v>
      </c>
      <c r="CZ1" s="1" t="s">
        <v>12</v>
      </c>
      <c r="DA1" s="1" t="s">
        <v>12</v>
      </c>
      <c r="DB1" s="1" t="s">
        <v>12</v>
      </c>
      <c r="DC1" s="1" t="s">
        <v>12</v>
      </c>
      <c r="DD1" s="1" t="s">
        <v>12</v>
      </c>
      <c r="DE1" s="1" t="s">
        <v>159</v>
      </c>
      <c r="DF1" s="1" t="s">
        <v>12</v>
      </c>
      <c r="DG1" s="1" t="s">
        <v>12</v>
      </c>
      <c r="DH1" s="1" t="s">
        <v>226</v>
      </c>
      <c r="DI1" s="1" t="s">
        <v>154</v>
      </c>
      <c r="DJ1" s="1" t="s">
        <v>12</v>
      </c>
      <c r="DK1" s="1" t="s">
        <v>379</v>
      </c>
      <c r="DL1" s="1" t="s">
        <v>249</v>
      </c>
      <c r="DM1" s="1" t="s">
        <v>389</v>
      </c>
      <c r="DN1" s="1" t="s">
        <v>249</v>
      </c>
      <c r="DO1" s="1" t="s">
        <v>415</v>
      </c>
      <c r="DP1" s="1" t="s">
        <v>280</v>
      </c>
      <c r="DQ1" s="1" t="s">
        <v>12</v>
      </c>
      <c r="DR1" s="1" t="s">
        <v>429</v>
      </c>
      <c r="DS1" s="1" t="s">
        <v>447</v>
      </c>
      <c r="DT1" s="1" t="s">
        <v>555</v>
      </c>
      <c r="DU1" s="1" t="s">
        <v>271</v>
      </c>
      <c r="DV1" s="1"/>
      <c r="DW1" s="1"/>
      <c r="DX1" s="1"/>
      <c r="DY1" s="1"/>
      <c r="DZ1" s="1" t="s">
        <v>473</v>
      </c>
      <c r="EA1" s="1" t="s">
        <v>525</v>
      </c>
      <c r="EB1" s="1" t="s">
        <v>300</v>
      </c>
      <c r="EC1" s="1" t="s">
        <v>304</v>
      </c>
      <c r="ED1" s="1"/>
      <c r="EE1" s="1"/>
      <c r="EF1" s="1"/>
    </row>
    <row r="2" spans="1:136" x14ac:dyDescent="0.25">
      <c r="A2" s="1"/>
      <c r="B2" s="1"/>
      <c r="C2" s="1"/>
      <c r="D2" s="1"/>
      <c r="E2" s="1"/>
      <c r="F2" s="1"/>
      <c r="G2" s="1"/>
      <c r="H2" s="46" t="s">
        <v>1594</v>
      </c>
      <c r="I2" s="5"/>
      <c r="J2" s="5"/>
      <c r="K2" s="5"/>
      <c r="L2" s="1"/>
      <c r="M2" s="1"/>
      <c r="N2" s="1"/>
      <c r="O2" s="46" t="s">
        <v>1595</v>
      </c>
      <c r="P2" s="5"/>
      <c r="Q2" s="5"/>
      <c r="R2" s="5"/>
      <c r="S2" s="5"/>
      <c r="T2" s="5"/>
      <c r="U2" s="5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6" t="s">
        <v>242</v>
      </c>
      <c r="AJ2" s="6" t="s">
        <v>243</v>
      </c>
      <c r="AK2" s="6" t="s">
        <v>244</v>
      </c>
      <c r="AL2" s="6" t="s">
        <v>245</v>
      </c>
      <c r="AM2" s="6" t="s">
        <v>246</v>
      </c>
      <c r="AN2" s="6" t="s">
        <v>247</v>
      </c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 t="s">
        <v>477</v>
      </c>
      <c r="BJ2" s="1"/>
      <c r="BK2" s="1"/>
      <c r="BL2" s="1"/>
      <c r="BM2" s="1"/>
      <c r="BN2" s="1"/>
      <c r="BO2" s="1"/>
      <c r="BP2" s="1"/>
      <c r="BQ2" s="1"/>
      <c r="BR2" s="1" t="s">
        <v>284</v>
      </c>
      <c r="BS2" s="1" t="s">
        <v>286</v>
      </c>
      <c r="BT2" s="1" t="s">
        <v>288</v>
      </c>
      <c r="BU2" s="1" t="s">
        <v>289</v>
      </c>
      <c r="BV2" s="1" t="s">
        <v>291</v>
      </c>
      <c r="BW2" s="1" t="s">
        <v>294</v>
      </c>
      <c r="BX2" s="1" t="s">
        <v>250</v>
      </c>
      <c r="BY2" s="1" t="s">
        <v>318</v>
      </c>
      <c r="BZ2" s="1" t="s">
        <v>319</v>
      </c>
      <c r="CA2" s="1"/>
      <c r="CB2" s="1" t="s">
        <v>535</v>
      </c>
      <c r="CC2" s="1" t="s">
        <v>8</v>
      </c>
      <c r="CD2" s="1" t="s">
        <v>8</v>
      </c>
      <c r="CE2" s="1" t="s">
        <v>536</v>
      </c>
      <c r="CF2" s="1" t="s">
        <v>537</v>
      </c>
      <c r="CG2" s="1">
        <v>-1</v>
      </c>
      <c r="CH2" s="1">
        <v>-1</v>
      </c>
      <c r="CI2" s="1" t="s">
        <v>538</v>
      </c>
      <c r="CJ2" s="1" t="s">
        <v>539</v>
      </c>
      <c r="CK2" s="1" t="s">
        <v>540</v>
      </c>
      <c r="CL2" s="1" t="s">
        <v>542</v>
      </c>
      <c r="CM2" s="1" t="s">
        <v>543</v>
      </c>
      <c r="CN2" s="1" t="s">
        <v>8</v>
      </c>
      <c r="CO2" s="1" t="s">
        <v>544</v>
      </c>
      <c r="CP2" s="1" t="s">
        <v>546</v>
      </c>
      <c r="CQ2" s="1" t="s">
        <v>8</v>
      </c>
      <c r="CR2" s="1" t="s">
        <v>148</v>
      </c>
      <c r="CS2" s="1" t="s">
        <v>68</v>
      </c>
      <c r="CT2" s="1" t="s">
        <v>547</v>
      </c>
      <c r="CU2" s="1" t="s">
        <v>137</v>
      </c>
      <c r="CV2" s="1" t="s">
        <v>164</v>
      </c>
      <c r="CW2" s="1" t="s">
        <v>8</v>
      </c>
      <c r="CX2" s="1" t="s">
        <v>167</v>
      </c>
      <c r="CY2" s="1" t="s">
        <v>8</v>
      </c>
      <c r="CZ2" s="1" t="s">
        <v>8</v>
      </c>
      <c r="DA2" s="1" t="s">
        <v>8</v>
      </c>
      <c r="DB2" s="1" t="s">
        <v>8</v>
      </c>
      <c r="DC2" s="1" t="s">
        <v>8</v>
      </c>
      <c r="DD2" s="1" t="s">
        <v>8</v>
      </c>
      <c r="DE2" s="1" t="s">
        <v>167</v>
      </c>
      <c r="DF2" s="1" t="s">
        <v>8</v>
      </c>
      <c r="DG2" s="1" t="s">
        <v>8</v>
      </c>
      <c r="DH2" s="1" t="s">
        <v>551</v>
      </c>
      <c r="DI2" s="1" t="str">
        <f>IF(INDEX(rngLoadCombinations,2,1)="","",INDEX(rngLoadCombinations,2,1))</f>
        <v/>
      </c>
      <c r="DJ2" s="1" t="s">
        <v>8</v>
      </c>
      <c r="DK2" s="1" t="s">
        <v>396</v>
      </c>
      <c r="DL2" s="1" t="s">
        <v>253</v>
      </c>
      <c r="DM2" s="1" t="s">
        <v>401</v>
      </c>
      <c r="DN2" s="1" t="s">
        <v>253</v>
      </c>
      <c r="DO2" s="1" t="s">
        <v>552</v>
      </c>
      <c r="DP2" s="1" t="s">
        <v>420</v>
      </c>
      <c r="DQ2" s="1" t="s">
        <v>8</v>
      </c>
      <c r="DR2" s="1" t="s">
        <v>557</v>
      </c>
      <c r="DS2" s="1" t="s">
        <v>558</v>
      </c>
      <c r="DT2" s="1" t="s">
        <v>450</v>
      </c>
      <c r="DU2" s="1" t="s">
        <v>436</v>
      </c>
      <c r="DV2" s="1"/>
      <c r="DW2" s="1"/>
      <c r="DX2" s="1"/>
      <c r="DY2" s="1"/>
      <c r="DZ2" s="1" t="s">
        <v>477</v>
      </c>
      <c r="EA2" s="1" t="s">
        <v>534</v>
      </c>
      <c r="EB2" s="1" t="s">
        <v>301</v>
      </c>
      <c r="EC2" s="1" t="s">
        <v>305</v>
      </c>
      <c r="ED2" s="1"/>
      <c r="EE2" s="1"/>
      <c r="EF2" s="1"/>
    </row>
    <row r="3" spans="1:136" x14ac:dyDescent="0.25">
      <c r="A3" s="8" t="s">
        <v>1</v>
      </c>
      <c r="B3" s="9" t="s">
        <v>2</v>
      </c>
      <c r="C3" s="9" t="s">
        <v>3</v>
      </c>
      <c r="D3" s="10" t="s">
        <v>4</v>
      </c>
      <c r="E3" s="9" t="s">
        <v>5</v>
      </c>
      <c r="F3" s="1"/>
      <c r="G3" s="1"/>
      <c r="H3" s="8" t="s">
        <v>266</v>
      </c>
      <c r="I3" s="8" t="s">
        <v>267</v>
      </c>
      <c r="J3" s="9" t="s">
        <v>268</v>
      </c>
      <c r="K3" s="8" t="s">
        <v>269</v>
      </c>
      <c r="L3" s="1"/>
      <c r="M3" s="1"/>
      <c r="N3" s="1"/>
      <c r="O3" s="8" t="s">
        <v>296</v>
      </c>
      <c r="P3" s="8" t="str">
        <f>"N, "&amp;INDEX(rngUnitSettings,MATCH("Force",INDEX(rngUnitSettings,,1),0),2)</f>
        <v>N, tf</v>
      </c>
      <c r="Q3" s="8" t="str">
        <f>"Mx, "&amp;INDEX(rngUnitSettings,MATCH("Moment",INDEX(rngUnitSettings,,1),0),2)</f>
        <v>Mx, tf*m</v>
      </c>
      <c r="R3" s="8" t="str">
        <f>"My, "&amp;INDEX(rngUnitSettings,MATCH("Moment",INDEX(rngUnitSettings,,1),0),2)</f>
        <v>My, tf*m</v>
      </c>
      <c r="S3" s="8" t="s">
        <v>297</v>
      </c>
      <c r="T3" s="8" t="s">
        <v>298</v>
      </c>
      <c r="U3" s="10" t="s">
        <v>299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7" t="s">
        <v>167</v>
      </c>
      <c r="AJ3" s="7" t="s">
        <v>248</v>
      </c>
      <c r="AK3" s="7" t="s">
        <v>249</v>
      </c>
      <c r="AL3" s="7" t="s">
        <v>250</v>
      </c>
      <c r="AM3" s="7">
        <f>-INDEX(rngConcreteMaterialParameters,MATCH("Concrete.TwoThreeLine.Eb2",INDEX(rngConcreteMaterialParameters,,1),0),2)</f>
        <v>-3.5000000000000001E-3</v>
      </c>
      <c r="AN3" s="7">
        <f>-INDEX(rngConcreteMaterialParameters,MATCH("Concrete.R.ULS(I)",INDEX(rngConcreteMaterialParameters,,1),0),2)</f>
        <v>-15.5</v>
      </c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 t="s">
        <v>285</v>
      </c>
      <c r="BS3" s="1" t="s">
        <v>287</v>
      </c>
      <c r="BT3" s="1" t="s">
        <v>275</v>
      </c>
      <c r="BU3" s="1" t="s">
        <v>278</v>
      </c>
      <c r="BV3" s="1" t="s">
        <v>281</v>
      </c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1"/>
      <c r="CI3" s="1" t="s">
        <v>148</v>
      </c>
      <c r="CJ3" s="1"/>
      <c r="CK3" s="1"/>
      <c r="CL3" s="1" t="s">
        <v>21</v>
      </c>
      <c r="CM3" s="1"/>
      <c r="CN3" s="1"/>
      <c r="CO3" s="1" t="s">
        <v>545</v>
      </c>
      <c r="CP3" s="1" t="s">
        <v>543</v>
      </c>
      <c r="CQ3" s="1"/>
      <c r="CR3" s="1"/>
      <c r="CS3" s="1"/>
      <c r="CT3" s="1"/>
      <c r="CU3" s="1"/>
      <c r="CV3" s="1"/>
      <c r="CW3" s="1"/>
      <c r="CX3" s="1" t="s">
        <v>550</v>
      </c>
      <c r="CY3" s="1"/>
      <c r="CZ3" s="1"/>
      <c r="DA3" s="1"/>
      <c r="DB3" s="1"/>
      <c r="DC3" s="1"/>
      <c r="DD3" s="1"/>
      <c r="DE3" s="1" t="s">
        <v>550</v>
      </c>
      <c r="DF3" s="1"/>
      <c r="DG3" s="1"/>
      <c r="DH3" s="1"/>
      <c r="DI3" s="1" t="str">
        <f>IF(INDEX(rngLoadCombinations,3,1)="","",INDEX(rngLoadCombinations,3,1))</f>
        <v/>
      </c>
      <c r="DJ3" s="1"/>
      <c r="DK3" s="1"/>
      <c r="DL3" s="1"/>
      <c r="DM3" s="1"/>
      <c r="DN3" s="1"/>
      <c r="DO3" s="1" t="s">
        <v>553</v>
      </c>
      <c r="DP3" s="1"/>
      <c r="DQ3" s="1"/>
      <c r="DR3" s="1"/>
      <c r="DS3" s="1" t="s">
        <v>559</v>
      </c>
      <c r="DT3" s="1" t="s">
        <v>556</v>
      </c>
      <c r="DU3" s="1"/>
      <c r="DV3" s="1"/>
      <c r="DW3" s="1"/>
      <c r="DX3" s="1"/>
      <c r="DY3" s="1"/>
      <c r="DZ3" s="1"/>
      <c r="EA3" s="1"/>
      <c r="EB3" s="1" t="s">
        <v>302</v>
      </c>
      <c r="EC3" s="1" t="s">
        <v>306</v>
      </c>
      <c r="ED3" s="1"/>
      <c r="EE3" s="1"/>
      <c r="EF3" s="1"/>
    </row>
    <row r="4" spans="1:136" x14ac:dyDescent="0.25">
      <c r="A4" s="8" t="s">
        <v>6</v>
      </c>
      <c r="B4" s="9"/>
      <c r="C4" s="9"/>
      <c r="D4" s="10"/>
      <c r="E4" s="9"/>
      <c r="F4" s="1"/>
      <c r="G4" s="1"/>
      <c r="H4" s="11" t="s">
        <v>270</v>
      </c>
      <c r="I4" s="12" t="s">
        <v>271</v>
      </c>
      <c r="J4" s="17" t="s">
        <v>271</v>
      </c>
      <c r="K4" s="12" t="s">
        <v>271</v>
      </c>
      <c r="L4" s="1"/>
      <c r="M4" s="1"/>
      <c r="N4" s="1"/>
      <c r="O4" s="12"/>
      <c r="P4" s="12"/>
      <c r="Q4" s="12"/>
      <c r="R4" s="12"/>
      <c r="S4" s="12" t="s">
        <v>300</v>
      </c>
      <c r="T4" s="12"/>
      <c r="U4" s="18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7" t="s">
        <v>167</v>
      </c>
      <c r="AJ4" s="7" t="s">
        <v>248</v>
      </c>
      <c r="AK4" s="7" t="s">
        <v>249</v>
      </c>
      <c r="AL4" s="7" t="s">
        <v>250</v>
      </c>
      <c r="AM4" s="7">
        <f>-INDEX(rngConcreteMaterialParameters,MATCH("Concrete.TwoLine.Eb1Red",INDEX(rngConcreteMaterialParameters,,1),0),2)</f>
        <v>-1.5E-3</v>
      </c>
      <c r="AN4" s="7">
        <f>-INDEX(rngConcreteMaterialParameters,MATCH("Concrete.R.ULS(I)",INDEX(rngConcreteMaterialParameters,,1),0),2)</f>
        <v>-15.5</v>
      </c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 t="s">
        <v>292</v>
      </c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  <c r="CR4" s="1"/>
      <c r="CS4" s="1"/>
      <c r="CT4" s="1"/>
      <c r="CU4" s="1"/>
      <c r="CV4" s="1"/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 t="str">
        <f>IF(INDEX(rngLoadCombinations,4,1)="","",INDEX(rngLoadCombinations,4,1))</f>
        <v/>
      </c>
      <c r="DJ4" s="1"/>
      <c r="DK4" s="1"/>
      <c r="DL4" s="1"/>
      <c r="DM4" s="1"/>
      <c r="DN4" s="1"/>
      <c r="DO4" s="1" t="s">
        <v>554</v>
      </c>
      <c r="DP4" s="1"/>
      <c r="DQ4" s="1"/>
      <c r="DR4" s="1"/>
      <c r="DS4" s="1" t="s">
        <v>560</v>
      </c>
      <c r="DT4" s="1"/>
      <c r="DU4" s="1"/>
      <c r="DV4" s="1"/>
      <c r="DW4" s="1"/>
      <c r="DX4" s="1"/>
      <c r="DY4" s="1"/>
      <c r="DZ4" s="1"/>
      <c r="EA4" s="1"/>
      <c r="EB4" s="1" t="s">
        <v>303</v>
      </c>
      <c r="EC4" s="1" t="s">
        <v>307</v>
      </c>
      <c r="ED4" s="1"/>
      <c r="EE4" s="1"/>
      <c r="EF4" s="1"/>
    </row>
    <row r="5" spans="1:136" x14ac:dyDescent="0.25">
      <c r="A5" s="11" t="s">
        <v>7</v>
      </c>
      <c r="B5" s="12" t="s">
        <v>8</v>
      </c>
      <c r="C5" s="12" t="s">
        <v>9</v>
      </c>
      <c r="D5" s="13" t="s">
        <v>10</v>
      </c>
      <c r="E5" s="47" t="s">
        <v>1588</v>
      </c>
      <c r="F5" s="1"/>
      <c r="G5" s="1"/>
      <c r="H5" s="11" t="s">
        <v>272</v>
      </c>
      <c r="I5" s="12" t="s">
        <v>273</v>
      </c>
      <c r="J5" s="17" t="s">
        <v>273</v>
      </c>
      <c r="K5" s="12" t="s">
        <v>273</v>
      </c>
      <c r="L5" s="1"/>
      <c r="M5" s="1"/>
      <c r="N5" s="1"/>
      <c r="O5" s="12"/>
      <c r="P5" s="12"/>
      <c r="Q5" s="12"/>
      <c r="R5" s="12"/>
      <c r="S5" s="12"/>
      <c r="T5" s="12"/>
      <c r="U5" s="18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7" t="s">
        <v>167</v>
      </c>
      <c r="AJ5" s="7" t="s">
        <v>248</v>
      </c>
      <c r="AK5" s="7" t="s">
        <v>249</v>
      </c>
      <c r="AL5" s="7" t="s">
        <v>251</v>
      </c>
      <c r="AM5" s="7">
        <v>0</v>
      </c>
      <c r="AN5" s="7">
        <v>0</v>
      </c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 t="s">
        <v>293</v>
      </c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 t="str">
        <f>IF(INDEX(rngLoadCombinations,5,1)="","",INDEX(rngLoadCombinations,5,1))</f>
        <v/>
      </c>
      <c r="DJ5" s="1"/>
      <c r="DK5" s="1"/>
      <c r="DL5" s="1"/>
      <c r="DM5" s="1"/>
      <c r="DN5" s="1"/>
      <c r="DO5" s="1" t="s">
        <v>416</v>
      </c>
      <c r="DP5" s="1"/>
      <c r="DQ5" s="1"/>
      <c r="DR5" s="1"/>
      <c r="DS5" s="1" t="s">
        <v>561</v>
      </c>
      <c r="DT5" s="1"/>
      <c r="DU5" s="1"/>
      <c r="DV5" s="1"/>
      <c r="DW5" s="1"/>
      <c r="DX5" s="1"/>
      <c r="DY5" s="1"/>
      <c r="DZ5" s="1"/>
      <c r="EA5" s="1"/>
      <c r="EB5" s="1"/>
      <c r="EC5" s="1" t="s">
        <v>308</v>
      </c>
      <c r="ED5" s="1"/>
      <c r="EE5" s="1"/>
      <c r="EF5" s="1"/>
    </row>
    <row r="6" spans="1:136" x14ac:dyDescent="0.25">
      <c r="A6" s="11" t="s">
        <v>11</v>
      </c>
      <c r="B6" s="12" t="s">
        <v>12</v>
      </c>
      <c r="C6" s="12" t="s">
        <v>9</v>
      </c>
      <c r="D6" s="13" t="s">
        <v>13</v>
      </c>
      <c r="E6" s="47" t="s">
        <v>1588</v>
      </c>
      <c r="F6" s="1"/>
      <c r="G6" s="1"/>
      <c r="H6" s="11" t="s">
        <v>274</v>
      </c>
      <c r="I6" s="12" t="s">
        <v>275</v>
      </c>
      <c r="J6" s="17" t="s">
        <v>276</v>
      </c>
      <c r="K6" s="12" t="s">
        <v>275</v>
      </c>
      <c r="L6" s="1"/>
      <c r="M6" s="1"/>
      <c r="N6" s="1"/>
      <c r="O6" s="12"/>
      <c r="P6" s="12"/>
      <c r="Q6" s="12"/>
      <c r="R6" s="12"/>
      <c r="S6" s="12"/>
      <c r="T6" s="12"/>
      <c r="U6" s="18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7" t="s">
        <v>167</v>
      </c>
      <c r="AJ6" s="7" t="s">
        <v>248</v>
      </c>
      <c r="AK6" s="7" t="s">
        <v>249</v>
      </c>
      <c r="AL6" s="7" t="s">
        <v>252</v>
      </c>
      <c r="AM6" s="7">
        <f>INDEX(rngConcreteMaterialParameters,MATCH("Concrete.TwoLine.Eb1Red",INDEX(rngConcreteMaterialParameters,,1),0),3)</f>
        <v>8.0000000000000007E-5</v>
      </c>
      <c r="AN6" s="7">
        <f>INDEX(rngConcreteMaterialParameters,MATCH("Concrete.R.ULS(I)",INDEX(rngConcreteMaterialParameters,,1),0),3)</f>
        <v>1.1000000000000001</v>
      </c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 t="str">
        <f>IF(INDEX(rngLoadCombinations,6,1)="","",INDEX(rngLoadCombinations,6,1))</f>
        <v/>
      </c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</row>
    <row r="7" spans="1:136" x14ac:dyDescent="0.25">
      <c r="A7" s="11" t="s">
        <v>14</v>
      </c>
      <c r="B7" s="12">
        <v>5.0000000000000001E-4</v>
      </c>
      <c r="C7" s="12" t="str">
        <f>INDEX(rngUnitSettings,MATCH("Moment",INDEX(rngUnitSettings,,1),0),2)&amp;"/"&amp;INDEX(rngUnitSettings,MATCH("Length",INDEX(rngUnitSettings,,1),0),2)</f>
        <v>tf*m/mm</v>
      </c>
      <c r="D7" s="13" t="s">
        <v>15</v>
      </c>
      <c r="E7" s="47" t="s">
        <v>1588</v>
      </c>
      <c r="F7" s="1"/>
      <c r="G7" s="1"/>
      <c r="H7" s="11" t="s">
        <v>277</v>
      </c>
      <c r="I7" s="12" t="s">
        <v>278</v>
      </c>
      <c r="J7" s="17" t="s">
        <v>279</v>
      </c>
      <c r="K7" s="12" t="s">
        <v>278</v>
      </c>
      <c r="L7" s="1"/>
      <c r="M7" s="1"/>
      <c r="N7" s="1"/>
      <c r="O7" s="12"/>
      <c r="P7" s="12"/>
      <c r="Q7" s="12"/>
      <c r="R7" s="12"/>
      <c r="S7" s="12"/>
      <c r="T7" s="12"/>
      <c r="U7" s="18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7" t="s">
        <v>167</v>
      </c>
      <c r="AJ7" s="7" t="s">
        <v>248</v>
      </c>
      <c r="AK7" s="7" t="s">
        <v>249</v>
      </c>
      <c r="AL7" s="7" t="s">
        <v>252</v>
      </c>
      <c r="AM7" s="7">
        <f>INDEX(rngConcreteMaterialParameters,MATCH("Concrete.TwoThreeLine.Eb2",INDEX(rngConcreteMaterialParameters,,1),0),3)</f>
        <v>1.4999999999999999E-4</v>
      </c>
      <c r="AN7" s="7">
        <f>INDEX(rngConcreteMaterialParameters,MATCH("Concrete.R.ULS(I)",INDEX(rngConcreteMaterialParameters,,1),0),3)</f>
        <v>1.1000000000000001</v>
      </c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 t="str">
        <f>IF(INDEX(rngLoadCombinations,7,1)="","",INDEX(rngLoadCombinations,7,1))</f>
        <v/>
      </c>
      <c r="DJ7" s="1"/>
      <c r="DK7" s="1"/>
      <c r="DL7" s="1"/>
      <c r="DM7" s="1"/>
      <c r="DN7" s="1"/>
      <c r="DO7" s="1"/>
      <c r="DP7" s="1"/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</row>
    <row r="8" spans="1:136" x14ac:dyDescent="0.25">
      <c r="A8" s="11"/>
      <c r="B8" s="12"/>
      <c r="C8" s="12"/>
      <c r="D8" s="13"/>
      <c r="E8" s="12"/>
      <c r="F8" s="1"/>
      <c r="G8" s="1"/>
      <c r="H8" s="11" t="s">
        <v>280</v>
      </c>
      <c r="I8" s="12" t="s">
        <v>281</v>
      </c>
      <c r="J8" s="17" t="s">
        <v>281</v>
      </c>
      <c r="K8" s="12" t="s">
        <v>281</v>
      </c>
      <c r="L8" s="1"/>
      <c r="M8" s="1"/>
      <c r="N8" s="1"/>
      <c r="O8" s="12"/>
      <c r="P8" s="12"/>
      <c r="Q8" s="12"/>
      <c r="R8" s="12"/>
      <c r="S8" s="12"/>
      <c r="T8" s="12"/>
      <c r="U8" s="18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7" t="s">
        <v>167</v>
      </c>
      <c r="AJ8" s="7" t="s">
        <v>248</v>
      </c>
      <c r="AK8" s="7" t="s">
        <v>253</v>
      </c>
      <c r="AL8" s="7" t="s">
        <v>250</v>
      </c>
      <c r="AM8" s="7">
        <f>-INDEX(rngConcreteMaterialParameters,MATCH("Concrete.TwoThreeLine.Eb2",INDEX(rngConcreteMaterialParameters,,1),0),2)</f>
        <v>-3.5000000000000001E-3</v>
      </c>
      <c r="AN8" s="7">
        <f>-INDEX(rngConcreteMaterialParameters,MATCH("Concrete.R.ULS(I)",INDEX(rngConcreteMaterialParameters,,1),0),2)</f>
        <v>-15.5</v>
      </c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 t="str">
        <f>IF(INDEX(rngLoadCombinations,8,1)="","",INDEX(rngLoadCombinations,8,1))</f>
        <v/>
      </c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</row>
    <row r="9" spans="1:136" x14ac:dyDescent="0.25">
      <c r="A9" s="8" t="s">
        <v>16</v>
      </c>
      <c r="B9" s="9"/>
      <c r="C9" s="9"/>
      <c r="D9" s="10"/>
      <c r="E9" s="9"/>
      <c r="F9" s="1"/>
      <c r="G9" s="1"/>
      <c r="H9" s="11" t="s">
        <v>282</v>
      </c>
      <c r="I9" s="12" t="s">
        <v>283</v>
      </c>
      <c r="J9" s="17" t="s">
        <v>283</v>
      </c>
      <c r="K9" s="12" t="s">
        <v>283</v>
      </c>
      <c r="L9" s="1"/>
      <c r="M9" s="1"/>
      <c r="N9" s="1"/>
      <c r="O9" s="12"/>
      <c r="P9" s="12"/>
      <c r="Q9" s="12"/>
      <c r="R9" s="12"/>
      <c r="S9" s="12"/>
      <c r="T9" s="12"/>
      <c r="U9" s="18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7" t="s">
        <v>167</v>
      </c>
      <c r="AJ9" s="7" t="s">
        <v>248</v>
      </c>
      <c r="AK9" s="7" t="s">
        <v>253</v>
      </c>
      <c r="AL9" s="7" t="s">
        <v>250</v>
      </c>
      <c r="AM9" s="7">
        <f>-INDEX(rngConcreteMaterialParameters,MATCH("Concrete.ThreeLine.Eb0",INDEX(rngConcreteMaterialParameters,,1),0),2)</f>
        <v>-2E-3</v>
      </c>
      <c r="AN9" s="7">
        <f>-INDEX(rngConcreteMaterialParameters,MATCH("Concrete.R.ULS(I)",INDEX(rngConcreteMaterialParameters,,1),0),2)</f>
        <v>-15.5</v>
      </c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 t="str">
        <f>IF(INDEX(rngLoadCombinations,9,1)="","",INDEX(rngLoadCombinations,9,1))</f>
        <v/>
      </c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</row>
    <row r="10" spans="1:136" x14ac:dyDescent="0.25">
      <c r="A10" s="11" t="s">
        <v>17</v>
      </c>
      <c r="B10" s="12" t="s">
        <v>18</v>
      </c>
      <c r="C10" s="12" t="s">
        <v>9</v>
      </c>
      <c r="D10" s="13" t="s">
        <v>19</v>
      </c>
      <c r="E10" s="47" t="s">
        <v>1588</v>
      </c>
      <c r="F10" s="1"/>
      <c r="G10" s="1"/>
      <c r="H10" s="1"/>
      <c r="I10" s="1"/>
      <c r="J10" s="1"/>
      <c r="K10" s="1"/>
      <c r="L10" s="1"/>
      <c r="M10" s="1"/>
      <c r="N10" s="1"/>
      <c r="O10" s="12"/>
      <c r="P10" s="12"/>
      <c r="Q10" s="12"/>
      <c r="R10" s="12"/>
      <c r="S10" s="12"/>
      <c r="T10" s="12"/>
      <c r="U10" s="18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7" t="s">
        <v>167</v>
      </c>
      <c r="AJ10" s="7" t="s">
        <v>248</v>
      </c>
      <c r="AK10" s="7" t="s">
        <v>253</v>
      </c>
      <c r="AL10" s="7" t="s">
        <v>250</v>
      </c>
      <c r="AM10" s="7">
        <f>-0.6*INDEX(rngConcreteMaterialParameters,MATCH("Concrete.R.ULS(I)",INDEX(rngConcreteMaterialParameters,,1),0),2)/INDEX(rngConcreteMaterialParameters,MATCH("Concrete.E",INDEX(rngConcreteMaterialParameters,,1),0),2)</f>
        <v>-2.8615384615384614E-4</v>
      </c>
      <c r="AN10" s="7">
        <f>-0.6*INDEX(rngConcreteMaterialParameters,MATCH("Concrete.R.ULS(I)",INDEX(rngConcreteMaterialParameters,,1),0),2)</f>
        <v>-9.2999999999999989</v>
      </c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 t="str">
        <f>IF(INDEX(rngLoadCombinations,10,1)="","",INDEX(rngLoadCombinations,10,1))</f>
        <v/>
      </c>
      <c r="DJ10" s="1"/>
      <c r="DK10" s="1"/>
      <c r="DL10" s="1"/>
      <c r="DM10" s="1"/>
      <c r="DN10" s="1"/>
      <c r="DO10" s="1"/>
      <c r="DP10" s="1"/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</row>
    <row r="11" spans="1:136" x14ac:dyDescent="0.25">
      <c r="A11" s="11" t="s">
        <v>20</v>
      </c>
      <c r="B11" s="12" t="s">
        <v>21</v>
      </c>
      <c r="C11" s="12" t="s">
        <v>9</v>
      </c>
      <c r="D11" s="13" t="s">
        <v>22</v>
      </c>
      <c r="E11" s="47" t="s">
        <v>1588</v>
      </c>
      <c r="F11" s="1"/>
      <c r="G11" s="1"/>
      <c r="H11" s="46" t="s">
        <v>1596</v>
      </c>
      <c r="I11" s="5"/>
      <c r="J11" s="5"/>
      <c r="K11" s="1"/>
      <c r="L11" s="1"/>
      <c r="M11" s="1"/>
      <c r="N11" s="1"/>
      <c r="O11" s="12"/>
      <c r="P11" s="12"/>
      <c r="Q11" s="12"/>
      <c r="R11" s="12"/>
      <c r="S11" s="12"/>
      <c r="T11" s="12"/>
      <c r="U11" s="18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7" t="s">
        <v>167</v>
      </c>
      <c r="AJ11" s="7" t="s">
        <v>248</v>
      </c>
      <c r="AK11" s="7" t="s">
        <v>253</v>
      </c>
      <c r="AL11" s="7" t="s">
        <v>251</v>
      </c>
      <c r="AM11" s="7">
        <v>0</v>
      </c>
      <c r="AN11" s="7">
        <v>0</v>
      </c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 t="str">
        <f>IF(INDEX(rngLoadCombinations,11,1)="","",INDEX(rngLoadCombinations,11,1))</f>
        <v/>
      </c>
      <c r="DJ11" s="1"/>
      <c r="DK11" s="1"/>
      <c r="DL11" s="1"/>
      <c r="DM11" s="1"/>
      <c r="DN11" s="1"/>
      <c r="DO11" s="1"/>
      <c r="DP11" s="1"/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</row>
    <row r="12" spans="1:136" x14ac:dyDescent="0.25">
      <c r="A12" s="11" t="s">
        <v>23</v>
      </c>
      <c r="B12" s="12">
        <v>50</v>
      </c>
      <c r="C12" s="12" t="str">
        <f>INDEX(rngUnitSettings,MATCH("Length",INDEX(rngUnitSettings,,1),0),2)</f>
        <v>mm</v>
      </c>
      <c r="D12" s="13" t="s">
        <v>25</v>
      </c>
      <c r="E12" s="47" t="s">
        <v>1588</v>
      </c>
      <c r="F12" s="1"/>
      <c r="G12" s="1"/>
      <c r="H12" s="8" t="s">
        <v>266</v>
      </c>
      <c r="I12" s="8" t="s">
        <v>312</v>
      </c>
      <c r="J12" s="9" t="s">
        <v>268</v>
      </c>
      <c r="K12" s="1"/>
      <c r="L12" s="1"/>
      <c r="M12" s="1"/>
      <c r="N12" s="1"/>
      <c r="O12" s="12"/>
      <c r="P12" s="12"/>
      <c r="Q12" s="12"/>
      <c r="R12" s="12"/>
      <c r="S12" s="12"/>
      <c r="T12" s="12"/>
      <c r="U12" s="18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7" t="s">
        <v>167</v>
      </c>
      <c r="AJ12" s="7" t="s">
        <v>248</v>
      </c>
      <c r="AK12" s="7" t="s">
        <v>253</v>
      </c>
      <c r="AL12" s="7" t="s">
        <v>252</v>
      </c>
      <c r="AM12" s="7">
        <f>0.6*INDEX(rngConcreteMaterialParameters,MATCH("Concrete.R.ULS(I)",INDEX(rngConcreteMaterialParameters,,1),0),3)/INDEX(rngConcreteMaterialParameters,MATCH("Concrete.E",INDEX(rngConcreteMaterialParameters,,1),0),3)</f>
        <v>2.0307692307692308E-5</v>
      </c>
      <c r="AN12" s="7">
        <f>0.6*INDEX(rngConcreteMaterialParameters,MATCH("Concrete.R.ULS(I)",INDEX(rngConcreteMaterialParameters,,1),0),3)</f>
        <v>0.66</v>
      </c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 t="str">
        <f>IF(INDEX(rngLoadCombinations,12,1)="","",INDEX(rngLoadCombinations,12,1))</f>
        <v/>
      </c>
      <c r="DJ12" s="1"/>
      <c r="DK12" s="1"/>
      <c r="DL12" s="1"/>
      <c r="DM12" s="1"/>
      <c r="DN12" s="1"/>
      <c r="DO12" s="1"/>
      <c r="DP12" s="1"/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</row>
    <row r="13" spans="1:136" x14ac:dyDescent="0.25">
      <c r="A13" s="11" t="s">
        <v>26</v>
      </c>
      <c r="B13" s="12">
        <v>50</v>
      </c>
      <c r="C13" s="12" t="str">
        <f>INDEX(rngUnitSettings,MATCH("Length",INDEX(rngUnitSettings,,1),0),2)</f>
        <v>mm</v>
      </c>
      <c r="D13" s="13" t="s">
        <v>27</v>
      </c>
      <c r="E13" s="47" t="s">
        <v>1588</v>
      </c>
      <c r="F13" s="1"/>
      <c r="G13" s="1"/>
      <c r="H13" s="11" t="s">
        <v>313</v>
      </c>
      <c r="I13" s="12" t="s">
        <v>250</v>
      </c>
      <c r="J13" s="17" t="s">
        <v>252</v>
      </c>
      <c r="K13" s="1"/>
      <c r="L13" s="1"/>
      <c r="M13" s="1"/>
      <c r="N13" s="1"/>
      <c r="O13" s="12"/>
      <c r="P13" s="12"/>
      <c r="Q13" s="12"/>
      <c r="R13" s="12"/>
      <c r="S13" s="12"/>
      <c r="T13" s="12"/>
      <c r="U13" s="18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7" t="s">
        <v>167</v>
      </c>
      <c r="AJ13" s="7" t="s">
        <v>248</v>
      </c>
      <c r="AK13" s="7" t="s">
        <v>253</v>
      </c>
      <c r="AL13" s="7" t="s">
        <v>252</v>
      </c>
      <c r="AM13" s="7">
        <f>INDEX(rngConcreteMaterialParameters,MATCH("Concrete.ThreeLine.Eb0",INDEX(rngConcreteMaterialParameters,,1),0),3)</f>
        <v>1E-4</v>
      </c>
      <c r="AN13" s="7">
        <f>INDEX(rngConcreteMaterialParameters,MATCH("Concrete.R.ULS(I)",INDEX(rngConcreteMaterialParameters,,1),0),3)</f>
        <v>1.1000000000000001</v>
      </c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 t="str">
        <f>IF(INDEX(rngLoadCombinations,13,1)="","",INDEX(rngLoadCombinations,13,1))</f>
        <v/>
      </c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</row>
    <row r="14" spans="1:136" x14ac:dyDescent="0.25">
      <c r="A14" s="11" t="s">
        <v>28</v>
      </c>
      <c r="B14" s="12">
        <v>1</v>
      </c>
      <c r="C14" s="12" t="s">
        <v>29</v>
      </c>
      <c r="D14" s="13" t="s">
        <v>30</v>
      </c>
      <c r="E14" s="47" t="s">
        <v>1588</v>
      </c>
      <c r="F14" s="1"/>
      <c r="G14" s="1"/>
      <c r="H14" s="11" t="s">
        <v>314</v>
      </c>
      <c r="I14" s="12" t="s">
        <v>315</v>
      </c>
      <c r="J14" s="17" t="s">
        <v>315</v>
      </c>
      <c r="K14" s="1"/>
      <c r="L14" s="1"/>
      <c r="M14" s="1"/>
      <c r="N14" s="1"/>
      <c r="O14" s="12"/>
      <c r="P14" s="12"/>
      <c r="Q14" s="12"/>
      <c r="R14" s="12"/>
      <c r="S14" s="12"/>
      <c r="T14" s="12"/>
      <c r="U14" s="18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7" t="s">
        <v>167</v>
      </c>
      <c r="AJ14" s="7" t="s">
        <v>248</v>
      </c>
      <c r="AK14" s="7" t="s">
        <v>253</v>
      </c>
      <c r="AL14" s="7" t="s">
        <v>252</v>
      </c>
      <c r="AM14" s="7">
        <f>INDEX(rngConcreteMaterialParameters,MATCH("Concrete.TwoThreeLine.Eb2",INDEX(rngConcreteMaterialParameters,,1),0),3)</f>
        <v>1.4999999999999999E-4</v>
      </c>
      <c r="AN14" s="7">
        <f>INDEX(rngConcreteMaterialParameters,MATCH("Concrete.R.ULS(I)",INDEX(rngConcreteMaterialParameters,,1),0),3)</f>
        <v>1.1000000000000001</v>
      </c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 t="str">
        <f>IF(INDEX(rngLoadCombinations,14,1)="","",INDEX(rngLoadCombinations,14,1))</f>
        <v/>
      </c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</row>
    <row r="15" spans="1:136" x14ac:dyDescent="0.25">
      <c r="A15" s="11" t="s">
        <v>31</v>
      </c>
      <c r="B15" s="12">
        <v>0</v>
      </c>
      <c r="C15" s="12" t="str">
        <f>INDEX(rngUnitSettings,MATCH("Length",INDEX(rngUnitSettings,,1),0),2)</f>
        <v>mm</v>
      </c>
      <c r="D15" s="13" t="s">
        <v>32</v>
      </c>
      <c r="E15" s="47" t="s">
        <v>1588</v>
      </c>
      <c r="F15" s="1"/>
      <c r="G15" s="1"/>
      <c r="H15" s="11" t="s">
        <v>316</v>
      </c>
      <c r="I15" s="12" t="s">
        <v>317</v>
      </c>
      <c r="J15" s="17" t="s">
        <v>317</v>
      </c>
      <c r="K15" s="1"/>
      <c r="L15" s="1"/>
      <c r="M15" s="1"/>
      <c r="N15" s="1"/>
      <c r="O15" s="12"/>
      <c r="P15" s="12"/>
      <c r="Q15" s="12"/>
      <c r="R15" s="12"/>
      <c r="S15" s="12"/>
      <c r="T15" s="12"/>
      <c r="U15" s="18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7" t="s">
        <v>167</v>
      </c>
      <c r="AJ15" s="7" t="s">
        <v>254</v>
      </c>
      <c r="AK15" s="7" t="s">
        <v>249</v>
      </c>
      <c r="AL15" s="7" t="s">
        <v>250</v>
      </c>
      <c r="AM15" s="7">
        <f>-INDEX(rngConcreteMaterialParameters,MATCH("Concrete.TwoThreeLine.Eb2",INDEX(rngConcreteMaterialParameters,,1),0),2)</f>
        <v>-3.5000000000000001E-3</v>
      </c>
      <c r="AN15" s="7">
        <f>-INDEX(rngConcreteMaterialParameters,MATCH("Concrete.R.SLS(II)",INDEX(rngConcreteMaterialParameters,,1),0),2)</f>
        <v>-22</v>
      </c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 t="str">
        <f>IF(INDEX(rngLoadCombinations,15,1)="","",INDEX(rngLoadCombinations,15,1))</f>
        <v/>
      </c>
      <c r="DJ15" s="1"/>
      <c r="DK15" s="1"/>
      <c r="DL15" s="1"/>
      <c r="DM15" s="1"/>
      <c r="DN15" s="1"/>
      <c r="DO15" s="1"/>
      <c r="DP15" s="1"/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</row>
    <row r="16" spans="1:136" x14ac:dyDescent="0.25">
      <c r="A16" s="11" t="s">
        <v>33</v>
      </c>
      <c r="B16" s="12">
        <v>0</v>
      </c>
      <c r="C16" s="12" t="str">
        <f>INDEX(rngUnitSettings,MATCH("Length",INDEX(rngUnitSettings,,1),0),2)</f>
        <v>mm</v>
      </c>
      <c r="D16" s="13" t="s">
        <v>34</v>
      </c>
      <c r="E16" s="47" t="s">
        <v>1588</v>
      </c>
      <c r="F16" s="1"/>
      <c r="G16" s="1"/>
      <c r="H16" s="1"/>
      <c r="I16" s="1"/>
      <c r="J16" s="1"/>
      <c r="K16" s="1"/>
      <c r="L16" s="1"/>
      <c r="M16" s="1"/>
      <c r="N16" s="1"/>
      <c r="O16" s="12"/>
      <c r="P16" s="12"/>
      <c r="Q16" s="12"/>
      <c r="R16" s="12"/>
      <c r="S16" s="12"/>
      <c r="T16" s="12"/>
      <c r="U16" s="18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7" t="s">
        <v>167</v>
      </c>
      <c r="AJ16" s="7" t="s">
        <v>254</v>
      </c>
      <c r="AK16" s="7" t="s">
        <v>249</v>
      </c>
      <c r="AL16" s="7" t="s">
        <v>250</v>
      </c>
      <c r="AM16" s="7">
        <f>-INDEX(rngConcreteMaterialParameters,MATCH("Concrete.TwoLine.Eb1Red",INDEX(rngConcreteMaterialParameters,,1),0),2)</f>
        <v>-1.5E-3</v>
      </c>
      <c r="AN16" s="7">
        <f>-INDEX(rngConcreteMaterialParameters,MATCH("Concrete.R.SLS(II)",INDEX(rngConcreteMaterialParameters,,1),0),2)</f>
        <v>-22</v>
      </c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 t="str">
        <f>IF(INDEX(rngLoadCombinations,16,1)="","",INDEX(rngLoadCombinations,16,1))</f>
        <v/>
      </c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</row>
    <row r="17" spans="1:136" x14ac:dyDescent="0.25">
      <c r="A17" s="11"/>
      <c r="B17" s="12"/>
      <c r="C17" s="12"/>
      <c r="D17" s="13"/>
      <c r="E17" s="12"/>
      <c r="F17" s="1"/>
      <c r="G17" s="1"/>
      <c r="H17" s="46" t="s">
        <v>1597</v>
      </c>
      <c r="I17" s="5"/>
      <c r="J17" s="5"/>
      <c r="K17" s="5"/>
      <c r="L17" s="5"/>
      <c r="M17" s="5"/>
      <c r="N17" s="1"/>
      <c r="O17" s="12"/>
      <c r="P17" s="12"/>
      <c r="Q17" s="12"/>
      <c r="R17" s="12"/>
      <c r="S17" s="12"/>
      <c r="T17" s="12"/>
      <c r="U17" s="18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7" t="s">
        <v>167</v>
      </c>
      <c r="AJ17" s="7" t="s">
        <v>254</v>
      </c>
      <c r="AK17" s="7" t="s">
        <v>249</v>
      </c>
      <c r="AL17" s="7" t="s">
        <v>251</v>
      </c>
      <c r="AM17" s="7">
        <v>0</v>
      </c>
      <c r="AN17" s="7">
        <v>0</v>
      </c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 t="str">
        <f>IF(INDEX(rngLoadCombinations,17,1)="","",INDEX(rngLoadCombinations,17,1))</f>
        <v/>
      </c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</row>
    <row r="18" spans="1:136" x14ac:dyDescent="0.25">
      <c r="A18" s="8" t="s">
        <v>35</v>
      </c>
      <c r="B18" s="9"/>
      <c r="C18" s="9"/>
      <c r="D18" s="10"/>
      <c r="E18" s="9"/>
      <c r="F18" s="1"/>
      <c r="G18" s="1"/>
      <c r="H18" s="8" t="s">
        <v>1</v>
      </c>
      <c r="I18" s="8" t="s">
        <v>320</v>
      </c>
      <c r="J18" s="8" t="s">
        <v>321</v>
      </c>
      <c r="K18" s="9" t="s">
        <v>3</v>
      </c>
      <c r="L18" s="10" t="s">
        <v>4</v>
      </c>
      <c r="M18" s="9" t="s">
        <v>5</v>
      </c>
      <c r="N18" s="1"/>
      <c r="O18" s="12"/>
      <c r="P18" s="12"/>
      <c r="Q18" s="12"/>
      <c r="R18" s="12"/>
      <c r="S18" s="12"/>
      <c r="T18" s="12"/>
      <c r="U18" s="18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7" t="s">
        <v>167</v>
      </c>
      <c r="AJ18" s="7" t="s">
        <v>254</v>
      </c>
      <c r="AK18" s="7" t="s">
        <v>249</v>
      </c>
      <c r="AL18" s="7" t="s">
        <v>252</v>
      </c>
      <c r="AM18" s="7">
        <f>INDEX(rngConcreteMaterialParameters,MATCH("Concrete.TwoLine.Eb1Red",INDEX(rngConcreteMaterialParameters,,1),0),3)</f>
        <v>8.0000000000000007E-5</v>
      </c>
      <c r="AN18" s="7">
        <f>INDEX(rngConcreteMaterialParameters,MATCH("Concrete.R.SLS(II)",INDEX(rngConcreteMaterialParameters,,1),0),3)</f>
        <v>1.8</v>
      </c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 t="str">
        <f>IF(INDEX(rngLoadCombinations,18,1)="","",INDEX(rngLoadCombinations,18,1))</f>
        <v/>
      </c>
      <c r="DJ18" s="1"/>
      <c r="DK18" s="1"/>
      <c r="DL18" s="1"/>
      <c r="DM18" s="1"/>
      <c r="DN18" s="1"/>
      <c r="DO18" s="1"/>
      <c r="DP18" s="1"/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</row>
    <row r="19" spans="1:136" x14ac:dyDescent="0.25">
      <c r="A19" s="11" t="s">
        <v>36</v>
      </c>
      <c r="B19" s="12" t="s">
        <v>37</v>
      </c>
      <c r="C19" s="12" t="s">
        <v>9</v>
      </c>
      <c r="D19" s="13" t="s">
        <v>38</v>
      </c>
      <c r="E19" s="47" t="s">
        <v>1588</v>
      </c>
      <c r="F19" s="1"/>
      <c r="G19" s="1"/>
      <c r="H19" s="11" t="s">
        <v>322</v>
      </c>
      <c r="I19" s="12">
        <v>350</v>
      </c>
      <c r="J19" s="12">
        <v>350</v>
      </c>
      <c r="K19" s="12" t="str">
        <f>INDEX(rngUnitSettings,MATCH("Stress",INDEX(rngUnitSettings,,1),0),2)</f>
        <v>MPa</v>
      </c>
      <c r="L19" s="13" t="s">
        <v>323</v>
      </c>
      <c r="M19" s="47" t="s">
        <v>1588</v>
      </c>
      <c r="N19" s="1"/>
      <c r="O19" s="12"/>
      <c r="P19" s="12"/>
      <c r="Q19" s="12"/>
      <c r="R19" s="12"/>
      <c r="S19" s="12"/>
      <c r="T19" s="12"/>
      <c r="U19" s="18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7" t="s">
        <v>167</v>
      </c>
      <c r="AJ19" s="7" t="s">
        <v>254</v>
      </c>
      <c r="AK19" s="7" t="s">
        <v>249</v>
      </c>
      <c r="AL19" s="7" t="s">
        <v>252</v>
      </c>
      <c r="AM19" s="7">
        <f>INDEX(rngConcreteMaterialParameters,MATCH("Concrete.TwoThreeLine.Eb2",INDEX(rngConcreteMaterialParameters,,1),0),3)</f>
        <v>1.4999999999999999E-4</v>
      </c>
      <c r="AN19" s="7">
        <f>INDEX(rngConcreteMaterialParameters,MATCH("Concrete.R.SLS(II)",INDEX(rngConcreteMaterialParameters,,1),0),3)</f>
        <v>1.8</v>
      </c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 t="str">
        <f>IF(INDEX(rngLoadCombinations,19,1)="","",INDEX(rngLoadCombinations,19,1))</f>
        <v/>
      </c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</row>
    <row r="20" spans="1:136" x14ac:dyDescent="0.25">
      <c r="A20" s="11" t="s">
        <v>39</v>
      </c>
      <c r="B20" s="12">
        <v>80</v>
      </c>
      <c r="C20" s="12" t="s">
        <v>29</v>
      </c>
      <c r="D20" s="13" t="s">
        <v>40</v>
      </c>
      <c r="E20" s="47" t="s">
        <v>1588</v>
      </c>
      <c r="F20" s="1"/>
      <c r="G20" s="1"/>
      <c r="H20" s="11" t="s">
        <v>324</v>
      </c>
      <c r="I20" s="12">
        <v>390</v>
      </c>
      <c r="J20" s="12">
        <v>390</v>
      </c>
      <c r="K20" s="12" t="str">
        <f>INDEX(rngUnitSettings,MATCH("Stress",INDEX(rngUnitSettings,,1),0),2)</f>
        <v>MPa</v>
      </c>
      <c r="L20" s="13" t="s">
        <v>325</v>
      </c>
      <c r="M20" s="47" t="s">
        <v>1588</v>
      </c>
      <c r="N20" s="1"/>
      <c r="O20" s="12"/>
      <c r="P20" s="12"/>
      <c r="Q20" s="12"/>
      <c r="R20" s="12"/>
      <c r="S20" s="12"/>
      <c r="T20" s="12"/>
      <c r="U20" s="18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7" t="s">
        <v>167</v>
      </c>
      <c r="AJ20" s="7" t="s">
        <v>254</v>
      </c>
      <c r="AK20" s="7" t="s">
        <v>253</v>
      </c>
      <c r="AL20" s="7" t="s">
        <v>250</v>
      </c>
      <c r="AM20" s="7">
        <f>-INDEX(rngConcreteMaterialParameters,MATCH("Concrete.TwoThreeLine.Eb2",INDEX(rngConcreteMaterialParameters,,1),0),2)</f>
        <v>-3.5000000000000001E-3</v>
      </c>
      <c r="AN20" s="7">
        <f>-INDEX(rngConcreteMaterialParameters,MATCH("Concrete.R.SLS(II)",INDEX(rngConcreteMaterialParameters,,1),0),2)</f>
        <v>-22</v>
      </c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 t="str">
        <f>IF(INDEX(rngLoadCombinations,20,1)="","",INDEX(rngLoadCombinations,20,1))</f>
        <v/>
      </c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</row>
    <row r="21" spans="1:136" x14ac:dyDescent="0.25">
      <c r="A21" s="11" t="s">
        <v>41</v>
      </c>
      <c r="B21" s="12">
        <v>1</v>
      </c>
      <c r="C21" s="12" t="s">
        <v>29</v>
      </c>
      <c r="D21" s="13" t="s">
        <v>42</v>
      </c>
      <c r="E21" s="47" t="s">
        <v>1588</v>
      </c>
      <c r="F21" s="1"/>
      <c r="G21" s="1"/>
      <c r="H21" s="11" t="s">
        <v>326</v>
      </c>
      <c r="I21" s="12">
        <v>200000</v>
      </c>
      <c r="J21" s="12">
        <v>200000</v>
      </c>
      <c r="K21" s="12" t="str">
        <f>INDEX(rngUnitSettings,MATCH("Stress",INDEX(rngUnitSettings,,1),0),2)</f>
        <v>MPa</v>
      </c>
      <c r="L21" s="13" t="s">
        <v>327</v>
      </c>
      <c r="M21" s="47" t="s">
        <v>1588</v>
      </c>
      <c r="N21" s="1"/>
      <c r="O21" s="12"/>
      <c r="P21" s="12"/>
      <c r="Q21" s="12"/>
      <c r="R21" s="12"/>
      <c r="S21" s="12"/>
      <c r="T21" s="12"/>
      <c r="U21" s="18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7" t="s">
        <v>167</v>
      </c>
      <c r="AJ21" s="7" t="s">
        <v>254</v>
      </c>
      <c r="AK21" s="7" t="s">
        <v>253</v>
      </c>
      <c r="AL21" s="7" t="s">
        <v>250</v>
      </c>
      <c r="AM21" s="7">
        <f>-INDEX(rngConcreteMaterialParameters,MATCH("Concrete.ThreeLine.Eb0",INDEX(rngConcreteMaterialParameters,,1),0),2)</f>
        <v>-2E-3</v>
      </c>
      <c r="AN21" s="7">
        <f>-INDEX(rngConcreteMaterialParameters,MATCH("Concrete.R.SLS(II)",INDEX(rngConcreteMaterialParameters,,1),0),2)</f>
        <v>-22</v>
      </c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 t="str">
        <f>IF(INDEX(rngLoadCombinations,21,1)="","",INDEX(rngLoadCombinations,21,1))</f>
        <v/>
      </c>
      <c r="DJ21" s="1"/>
      <c r="DK21" s="1"/>
      <c r="DL21" s="1"/>
      <c r="DM21" s="1"/>
      <c r="DN21" s="1"/>
      <c r="DO21" s="1"/>
      <c r="DP21" s="1"/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</row>
    <row r="22" spans="1:136" x14ac:dyDescent="0.25">
      <c r="A22" s="11" t="s">
        <v>43</v>
      </c>
      <c r="B22" s="12" t="s">
        <v>12</v>
      </c>
      <c r="C22" s="12" t="s">
        <v>9</v>
      </c>
      <c r="D22" s="13" t="s">
        <v>44</v>
      </c>
      <c r="E22" s="47" t="s">
        <v>1588</v>
      </c>
      <c r="F22" s="1"/>
      <c r="G22" s="1"/>
      <c r="H22" s="11" t="s">
        <v>328</v>
      </c>
      <c r="I22" s="12">
        <v>2.5000000000000001E-2</v>
      </c>
      <c r="J22" s="12">
        <v>2.5000000000000001E-2</v>
      </c>
      <c r="K22" s="12" t="s">
        <v>9</v>
      </c>
      <c r="L22" s="13" t="s">
        <v>329</v>
      </c>
      <c r="M22" s="47" t="s">
        <v>1588</v>
      </c>
      <c r="N22" s="1"/>
      <c r="O22" s="12"/>
      <c r="P22" s="12"/>
      <c r="Q22" s="12"/>
      <c r="R22" s="12"/>
      <c r="S22" s="12"/>
      <c r="T22" s="12"/>
      <c r="U22" s="18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7" t="s">
        <v>167</v>
      </c>
      <c r="AJ22" s="7" t="s">
        <v>254</v>
      </c>
      <c r="AK22" s="7" t="s">
        <v>253</v>
      </c>
      <c r="AL22" s="7" t="s">
        <v>250</v>
      </c>
      <c r="AM22" s="7">
        <f>-0.6*INDEX(rngConcreteMaterialParameters,MATCH("Concrete.R.SLS(II)",INDEX(rngConcreteMaterialParameters,,1),0),2)/INDEX(rngConcreteMaterialParameters,MATCH("Concrete.E",INDEX(rngConcreteMaterialParameters,,1),0),2)</f>
        <v>-4.0615384615384613E-4</v>
      </c>
      <c r="AN22" s="7">
        <f>-0.6*INDEX(rngConcreteMaterialParameters,MATCH("Concrete.R.SLS(II)",INDEX(rngConcreteMaterialParameters,,1),0),2)</f>
        <v>-13.2</v>
      </c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/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</row>
    <row r="23" spans="1:136" x14ac:dyDescent="0.25">
      <c r="A23" s="11" t="s">
        <v>45</v>
      </c>
      <c r="B23" s="12">
        <v>1E-4</v>
      </c>
      <c r="C23" s="12" t="str">
        <f>INDEX(rngUnitSettings,MATCH("Force",INDEX(rngUnitSettings,,1),0),2)</f>
        <v>tf</v>
      </c>
      <c r="D23" s="13" t="s">
        <v>46</v>
      </c>
      <c r="E23" s="47" t="s">
        <v>1588</v>
      </c>
      <c r="F23" s="1"/>
      <c r="G23" s="1"/>
      <c r="H23" s="11" t="s">
        <v>330</v>
      </c>
      <c r="I23" s="12">
        <v>1.4999999999999999E-2</v>
      </c>
      <c r="J23" s="12">
        <v>1.4999999999999999E-2</v>
      </c>
      <c r="K23" s="12" t="s">
        <v>9</v>
      </c>
      <c r="L23" s="13" t="s">
        <v>331</v>
      </c>
      <c r="M23" s="47" t="s">
        <v>1588</v>
      </c>
      <c r="N23" s="1"/>
      <c r="O23" s="12"/>
      <c r="P23" s="12"/>
      <c r="Q23" s="12"/>
      <c r="R23" s="12"/>
      <c r="S23" s="12"/>
      <c r="T23" s="12"/>
      <c r="U23" s="18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7" t="s">
        <v>167</v>
      </c>
      <c r="AJ23" s="7" t="s">
        <v>254</v>
      </c>
      <c r="AK23" s="7" t="s">
        <v>253</v>
      </c>
      <c r="AL23" s="7" t="s">
        <v>251</v>
      </c>
      <c r="AM23" s="7">
        <v>0</v>
      </c>
      <c r="AN23" s="7">
        <v>0</v>
      </c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/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</row>
    <row r="24" spans="1:136" x14ac:dyDescent="0.25">
      <c r="A24" s="11" t="s">
        <v>47</v>
      </c>
      <c r="B24" s="12">
        <v>1E-4</v>
      </c>
      <c r="C24" s="12" t="str">
        <f>INDEX(rngUnitSettings,MATCH("Moment",INDEX(rngUnitSettings,,1),0),2)</f>
        <v>tf*m</v>
      </c>
      <c r="D24" s="13" t="s">
        <v>48</v>
      </c>
      <c r="E24" s="47" t="s">
        <v>1588</v>
      </c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7" t="s">
        <v>167</v>
      </c>
      <c r="AJ24" s="7" t="s">
        <v>254</v>
      </c>
      <c r="AK24" s="7" t="s">
        <v>253</v>
      </c>
      <c r="AL24" s="7" t="s">
        <v>252</v>
      </c>
      <c r="AM24" s="7">
        <f>0.6*INDEX(rngConcreteMaterialParameters,MATCH("Concrete.R.SLS(II)",INDEX(rngConcreteMaterialParameters,,1),0),3)/INDEX(rngConcreteMaterialParameters,MATCH("Concrete.E",INDEX(rngConcreteMaterialParameters,,1),0),3)</f>
        <v>3.3230769230769236E-5</v>
      </c>
      <c r="AN24" s="7">
        <f>0.6*INDEX(rngConcreteMaterialParameters,MATCH("Concrete.R.SLS(II)",INDEX(rngConcreteMaterialParameters,,1),0),3)</f>
        <v>1.08</v>
      </c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/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</row>
    <row r="25" spans="1:136" x14ac:dyDescent="0.25">
      <c r="A25" s="11" t="s">
        <v>49</v>
      </c>
      <c r="B25" s="12">
        <v>1E-4</v>
      </c>
      <c r="C25" s="12" t="str">
        <f>INDEX(rngUnitSettings,MATCH("Moment",INDEX(rngUnitSettings,,1),0),2)</f>
        <v>tf*m</v>
      </c>
      <c r="D25" s="13" t="s">
        <v>50</v>
      </c>
      <c r="E25" s="47" t="s">
        <v>1588</v>
      </c>
      <c r="F25" s="1"/>
      <c r="G25" s="1"/>
      <c r="H25" s="46" t="s">
        <v>1598</v>
      </c>
      <c r="I25" s="5"/>
      <c r="J25" s="5"/>
      <c r="K25" s="5"/>
      <c r="L25" s="5"/>
      <c r="M25" s="5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7" t="s">
        <v>167</v>
      </c>
      <c r="AJ25" s="7" t="s">
        <v>254</v>
      </c>
      <c r="AK25" s="7" t="s">
        <v>253</v>
      </c>
      <c r="AL25" s="7" t="s">
        <v>252</v>
      </c>
      <c r="AM25" s="7">
        <f>INDEX(rngConcreteMaterialParameters,MATCH("Concrete.ThreeLine.Eb0",INDEX(rngConcreteMaterialParameters,,1),0),3)</f>
        <v>1E-4</v>
      </c>
      <c r="AN25" s="7">
        <f>INDEX(rngConcreteMaterialParameters,MATCH("Concrete.R.SLS(II)",INDEX(rngConcreteMaterialParameters,,1),0),3)</f>
        <v>1.8</v>
      </c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/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</row>
    <row r="26" spans="1:136" x14ac:dyDescent="0.25">
      <c r="A26" s="11" t="s">
        <v>51</v>
      </c>
      <c r="B26" s="12" t="s">
        <v>12</v>
      </c>
      <c r="C26" s="12" t="s">
        <v>9</v>
      </c>
      <c r="D26" s="13" t="s">
        <v>52</v>
      </c>
      <c r="E26" s="47" t="s">
        <v>1588</v>
      </c>
      <c r="F26" s="1"/>
      <c r="G26" s="1"/>
      <c r="H26" s="8" t="s">
        <v>1</v>
      </c>
      <c r="I26" s="8" t="s">
        <v>320</v>
      </c>
      <c r="J26" s="8" t="s">
        <v>321</v>
      </c>
      <c r="K26" s="9" t="s">
        <v>3</v>
      </c>
      <c r="L26" s="10" t="s">
        <v>4</v>
      </c>
      <c r="M26" s="9" t="s">
        <v>5</v>
      </c>
      <c r="N26" s="1"/>
      <c r="O26" s="1"/>
      <c r="P26" s="46" t="s">
        <v>1599</v>
      </c>
      <c r="Q26" s="5"/>
      <c r="R26" s="5"/>
      <c r="S26" s="5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7" t="s">
        <v>167</v>
      </c>
      <c r="AJ26" s="7" t="s">
        <v>254</v>
      </c>
      <c r="AK26" s="7" t="s">
        <v>253</v>
      </c>
      <c r="AL26" s="7" t="s">
        <v>252</v>
      </c>
      <c r="AM26" s="7">
        <f>INDEX(rngConcreteMaterialParameters,MATCH("Concrete.TwoThreeLine.Eb2",INDEX(rngConcreteMaterialParameters,,1),0),3)</f>
        <v>1.4999999999999999E-4</v>
      </c>
      <c r="AN26" s="7">
        <f>INDEX(rngConcreteMaterialParameters,MATCH("Concrete.R.SLS(II)",INDEX(rngConcreteMaterialParameters,,1),0),3)</f>
        <v>1.8</v>
      </c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/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</row>
    <row r="27" spans="1:136" x14ac:dyDescent="0.25">
      <c r="A27" s="11" t="s">
        <v>53</v>
      </c>
      <c r="B27" s="12">
        <v>1</v>
      </c>
      <c r="C27" s="12" t="s">
        <v>9</v>
      </c>
      <c r="D27" s="13" t="s">
        <v>54</v>
      </c>
      <c r="E27" s="47" t="s">
        <v>1588</v>
      </c>
      <c r="F27" s="1"/>
      <c r="G27" s="1"/>
      <c r="H27" s="11" t="s">
        <v>332</v>
      </c>
      <c r="I27" s="12">
        <v>15.5</v>
      </c>
      <c r="J27" s="12">
        <v>1.1000000000000001</v>
      </c>
      <c r="K27" s="12" t="str">
        <f>INDEX(rngUnitSettings,MATCH("Stress",INDEX(rngUnitSettings,,1),0),2)</f>
        <v>MPa</v>
      </c>
      <c r="L27" s="13" t="s">
        <v>333</v>
      </c>
      <c r="M27" s="47" t="s">
        <v>1588</v>
      </c>
      <c r="N27" s="1"/>
      <c r="O27" s="1"/>
      <c r="P27" s="8" t="s">
        <v>310</v>
      </c>
      <c r="Q27" s="8" t="str">
        <f>"N, "&amp;INDEX(rngUnitSettings,MATCH("Force",INDEX(rngUnitSettings,,1),0),2)</f>
        <v>N, tf</v>
      </c>
      <c r="R27" s="8" t="str">
        <f>"Mx, "&amp;INDEX(rngUnitSettings,MATCH("Moment",INDEX(rngUnitSettings,,1),0),2)</f>
        <v>Mx, tf*m</v>
      </c>
      <c r="S27" s="8" t="str">
        <f>"My, "&amp;INDEX(rngUnitSettings,MATCH("Moment",INDEX(rngUnitSettings,,1),0),2)</f>
        <v>My, tf*m</v>
      </c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7" t="s">
        <v>255</v>
      </c>
      <c r="AJ27" s="7" t="s">
        <v>248</v>
      </c>
      <c r="AK27" s="7" t="s">
        <v>249</v>
      </c>
      <c r="AL27" s="7" t="s">
        <v>250</v>
      </c>
      <c r="AM27" s="7">
        <f>-INDEX(rngSteelMaterialParameters,MATCH("Steel.TwoLine.Es2",INDEX(rngSteelMaterialParameters,,1),0),2)</f>
        <v>-2.5000000000000001E-2</v>
      </c>
      <c r="AN27" s="7">
        <f>-INDEX(rngSteelMaterialParameters,MATCH("Steel.R.ULS(I)",INDEX(rngSteelMaterialParameters,,1),0),2)</f>
        <v>-350</v>
      </c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/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</row>
    <row r="28" spans="1:136" x14ac:dyDescent="0.25">
      <c r="A28" s="11" t="s">
        <v>55</v>
      </c>
      <c r="B28" s="12">
        <v>3.125E-2</v>
      </c>
      <c r="C28" s="12" t="s">
        <v>9</v>
      </c>
      <c r="D28" s="13" t="s">
        <v>56</v>
      </c>
      <c r="E28" s="47" t="s">
        <v>1588</v>
      </c>
      <c r="F28" s="1"/>
      <c r="G28" s="1"/>
      <c r="H28" s="11" t="s">
        <v>334</v>
      </c>
      <c r="I28" s="12">
        <v>22</v>
      </c>
      <c r="J28" s="12">
        <v>1.8</v>
      </c>
      <c r="K28" s="12" t="str">
        <f>INDEX(rngUnitSettings,MATCH("Stress",INDEX(rngUnitSettings,,1),0),2)</f>
        <v>MPa</v>
      </c>
      <c r="L28" s="13" t="s">
        <v>335</v>
      </c>
      <c r="M28" s="47" t="s">
        <v>1588</v>
      </c>
      <c r="N28" s="1"/>
      <c r="O28" s="1"/>
      <c r="P28" s="12" t="str">
        <f>IF(INDEX(rngLoadCombinations,2,1)="","",INDEX(rngLoadCombinations,2,1))</f>
        <v/>
      </c>
      <c r="Q28" s="12">
        <v>0</v>
      </c>
      <c r="R28" s="12">
        <v>0</v>
      </c>
      <c r="S28" s="12">
        <v>0</v>
      </c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7" t="s">
        <v>255</v>
      </c>
      <c r="AJ28" s="7" t="s">
        <v>248</v>
      </c>
      <c r="AK28" s="7" t="s">
        <v>249</v>
      </c>
      <c r="AL28" s="7" t="s">
        <v>250</v>
      </c>
      <c r="AM28" s="7">
        <f>-INDEX(rngSteelMaterialParameters,MATCH("Steel.R.ULS(I)",INDEX(rngSteelMaterialParameters,,1),0),2)/INDEX(rngSteelMaterialParameters,MATCH("Steel.E",INDEX(rngSteelMaterialParameters,,1),0),2)</f>
        <v>-1.75E-3</v>
      </c>
      <c r="AN28" s="7">
        <f>-INDEX(rngSteelMaterialParameters,MATCH("Steel.R.ULS(I)",INDEX(rngSteelMaterialParameters,,1),0),2)</f>
        <v>-350</v>
      </c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/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</row>
    <row r="29" spans="1:136" x14ac:dyDescent="0.25">
      <c r="A29" s="11" t="s">
        <v>57</v>
      </c>
      <c r="B29" s="12">
        <v>5.0000000000000001E-4</v>
      </c>
      <c r="C29" s="12" t="s">
        <v>9</v>
      </c>
      <c r="D29" s="13" t="s">
        <v>58</v>
      </c>
      <c r="E29" s="47" t="s">
        <v>1588</v>
      </c>
      <c r="F29" s="1"/>
      <c r="G29" s="1"/>
      <c r="H29" s="11" t="s">
        <v>336</v>
      </c>
      <c r="I29" s="12">
        <v>14.6</v>
      </c>
      <c r="J29" s="12" t="s">
        <v>9</v>
      </c>
      <c r="K29" s="12" t="str">
        <f>INDEX(rngUnitSettings,MATCH("Stress",INDEX(rngUnitSettings,,1),0),2)</f>
        <v>MPa</v>
      </c>
      <c r="L29" s="13" t="s">
        <v>337</v>
      </c>
      <c r="M29" s="47" t="s">
        <v>1588</v>
      </c>
      <c r="N29" s="1"/>
      <c r="O29" s="1"/>
      <c r="P29" s="12" t="str">
        <f>IF(INDEX(rngLoadCombinations,3,1)="","",INDEX(rngLoadCombinations,3,1))</f>
        <v/>
      </c>
      <c r="Q29" s="12">
        <v>0</v>
      </c>
      <c r="R29" s="12">
        <v>0</v>
      </c>
      <c r="S29" s="12">
        <v>0</v>
      </c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7" t="s">
        <v>255</v>
      </c>
      <c r="AJ29" s="7" t="s">
        <v>248</v>
      </c>
      <c r="AK29" s="7" t="s">
        <v>249</v>
      </c>
      <c r="AL29" s="7" t="s">
        <v>251</v>
      </c>
      <c r="AM29" s="7">
        <v>0</v>
      </c>
      <c r="AN29" s="7">
        <v>0</v>
      </c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/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</row>
    <row r="30" spans="1:136" x14ac:dyDescent="0.25">
      <c r="A30" s="11" t="s">
        <v>59</v>
      </c>
      <c r="B30" s="12">
        <v>1.0000000000000001E-5</v>
      </c>
      <c r="C30" s="12" t="str">
        <f>INDEX(rngUnitSettings,MATCH("Curvature",INDEX(rngUnitSettings,,1),0),2)</f>
        <v>1/mm</v>
      </c>
      <c r="D30" s="13" t="s">
        <v>60</v>
      </c>
      <c r="E30" s="47" t="s">
        <v>1588</v>
      </c>
      <c r="F30" s="1"/>
      <c r="G30" s="1"/>
      <c r="H30" s="11" t="s">
        <v>338</v>
      </c>
      <c r="I30" s="12">
        <v>32500</v>
      </c>
      <c r="J30" s="12">
        <v>32500</v>
      </c>
      <c r="K30" s="12" t="str">
        <f>INDEX(rngUnitSettings,MATCH("Stress",INDEX(rngUnitSettings,,1),0),2)</f>
        <v>MPa</v>
      </c>
      <c r="L30" s="13" t="s">
        <v>339</v>
      </c>
      <c r="M30" s="47" t="s">
        <v>1588</v>
      </c>
      <c r="N30" s="1"/>
      <c r="O30" s="1"/>
      <c r="P30" s="12" t="str">
        <f>IF(INDEX(rngLoadCombinations,4,1)="","",INDEX(rngLoadCombinations,4,1))</f>
        <v/>
      </c>
      <c r="Q30" s="12">
        <v>0</v>
      </c>
      <c r="R30" s="12">
        <v>0</v>
      </c>
      <c r="S30" s="12">
        <v>0</v>
      </c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7" t="s">
        <v>255</v>
      </c>
      <c r="AJ30" s="7" t="s">
        <v>248</v>
      </c>
      <c r="AK30" s="7" t="s">
        <v>249</v>
      </c>
      <c r="AL30" s="7" t="s">
        <v>252</v>
      </c>
      <c r="AM30" s="7">
        <f>INDEX(rngSteelMaterialParameters,MATCH("Steel.R.ULS(I)",INDEX(rngSteelMaterialParameters,,1),0),3)/INDEX(rngSteelMaterialParameters,MATCH("Steel.E",INDEX(rngSteelMaterialParameters,,1),0),3)</f>
        <v>1.75E-3</v>
      </c>
      <c r="AN30" s="7">
        <f>INDEX(rngSteelMaterialParameters,MATCH("Steel.R.ULS(I)",INDEX(rngSteelMaterialParameters,,1),0),3)</f>
        <v>350</v>
      </c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/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</row>
    <row r="31" spans="1:136" x14ac:dyDescent="0.25">
      <c r="A31" s="11" t="s">
        <v>61</v>
      </c>
      <c r="B31" s="12">
        <v>2</v>
      </c>
      <c r="C31" s="12" t="s">
        <v>29</v>
      </c>
      <c r="D31" s="13" t="s">
        <v>62</v>
      </c>
      <c r="E31" s="47" t="s">
        <v>1588</v>
      </c>
      <c r="F31" s="1"/>
      <c r="G31" s="1"/>
      <c r="H31" s="11" t="s">
        <v>340</v>
      </c>
      <c r="I31" s="12">
        <v>1.5E-3</v>
      </c>
      <c r="J31" s="12">
        <v>8.0000000000000007E-5</v>
      </c>
      <c r="K31" s="12" t="s">
        <v>9</v>
      </c>
      <c r="L31" s="13" t="s">
        <v>341</v>
      </c>
      <c r="M31" s="47" t="s">
        <v>1588</v>
      </c>
      <c r="N31" s="1"/>
      <c r="O31" s="1"/>
      <c r="P31" s="12" t="str">
        <f>IF(INDEX(rngLoadCombinations,5,1)="","",INDEX(rngLoadCombinations,5,1))</f>
        <v/>
      </c>
      <c r="Q31" s="12">
        <v>0</v>
      </c>
      <c r="R31" s="12">
        <v>0</v>
      </c>
      <c r="S31" s="12">
        <v>0</v>
      </c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7" t="s">
        <v>255</v>
      </c>
      <c r="AJ31" s="7" t="s">
        <v>248</v>
      </c>
      <c r="AK31" s="7" t="s">
        <v>249</v>
      </c>
      <c r="AL31" s="7" t="s">
        <v>252</v>
      </c>
      <c r="AM31" s="7">
        <f>INDEX(rngSteelMaterialParameters,MATCH("Steel.TwoLine.Es2",INDEX(rngSteelMaterialParameters,,1),0),3)</f>
        <v>2.5000000000000001E-2</v>
      </c>
      <c r="AN31" s="7">
        <f>INDEX(rngSteelMaterialParameters,MATCH("Steel.R.ULS(I)",INDEX(rngSteelMaterialParameters,,1),0),3)</f>
        <v>350</v>
      </c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/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</row>
    <row r="32" spans="1:136" x14ac:dyDescent="0.25">
      <c r="A32" s="11" t="s">
        <v>63</v>
      </c>
      <c r="B32" s="12">
        <v>9.9999999999999998E-13</v>
      </c>
      <c r="C32" s="12" t="s">
        <v>9</v>
      </c>
      <c r="D32" s="13" t="s">
        <v>64</v>
      </c>
      <c r="E32" s="47" t="s">
        <v>1588</v>
      </c>
      <c r="F32" s="1"/>
      <c r="G32" s="1"/>
      <c r="H32" s="11" t="s">
        <v>342</v>
      </c>
      <c r="I32" s="12">
        <v>2E-3</v>
      </c>
      <c r="J32" s="12">
        <v>1E-4</v>
      </c>
      <c r="K32" s="12" t="s">
        <v>9</v>
      </c>
      <c r="L32" s="13" t="s">
        <v>343</v>
      </c>
      <c r="M32" s="47" t="s">
        <v>1588</v>
      </c>
      <c r="N32" s="1"/>
      <c r="O32" s="1"/>
      <c r="P32" s="12" t="str">
        <f>IF(INDEX(rngLoadCombinations,6,1)="","",INDEX(rngLoadCombinations,6,1))</f>
        <v/>
      </c>
      <c r="Q32" s="12">
        <v>0</v>
      </c>
      <c r="R32" s="12">
        <v>0</v>
      </c>
      <c r="S32" s="12">
        <v>0</v>
      </c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7" t="s">
        <v>255</v>
      </c>
      <c r="AJ32" s="7" t="s">
        <v>248</v>
      </c>
      <c r="AK32" s="7" t="s">
        <v>253</v>
      </c>
      <c r="AL32" s="7" t="s">
        <v>250</v>
      </c>
      <c r="AM32" s="7">
        <f>-INDEX(rngSteelMaterialParameters,MATCH("Steel.ThreeLine.Es2",INDEX(rngSteelMaterialParameters,,1),0),2)</f>
        <v>-1.4999999999999999E-2</v>
      </c>
      <c r="AN32" s="7">
        <f>-1.1*INDEX(rngSteelMaterialParameters,MATCH("Steel.R.ULS(I)",INDEX(rngSteelMaterialParameters,,1),0),2)</f>
        <v>-385.00000000000006</v>
      </c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/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</row>
    <row r="33" spans="1:136" x14ac:dyDescent="0.25">
      <c r="A33" s="11"/>
      <c r="B33" s="12"/>
      <c r="C33" s="12"/>
      <c r="D33" s="13"/>
      <c r="E33" s="12"/>
      <c r="F33" s="1"/>
      <c r="G33" s="1"/>
      <c r="H33" s="11" t="s">
        <v>344</v>
      </c>
      <c r="I33" s="12">
        <v>3.5000000000000001E-3</v>
      </c>
      <c r="J33" s="12">
        <v>1.4999999999999999E-4</v>
      </c>
      <c r="K33" s="12" t="s">
        <v>9</v>
      </c>
      <c r="L33" s="13" t="s">
        <v>345</v>
      </c>
      <c r="M33" s="47" t="s">
        <v>1588</v>
      </c>
      <c r="N33" s="1"/>
      <c r="O33" s="1"/>
      <c r="P33" s="12" t="str">
        <f>IF(INDEX(rngLoadCombinations,7,1)="","",INDEX(rngLoadCombinations,7,1))</f>
        <v/>
      </c>
      <c r="Q33" s="12">
        <v>0</v>
      </c>
      <c r="R33" s="12">
        <v>0</v>
      </c>
      <c r="S33" s="12">
        <v>0</v>
      </c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7" t="s">
        <v>255</v>
      </c>
      <c r="AJ33" s="7" t="s">
        <v>248</v>
      </c>
      <c r="AK33" s="7" t="s">
        <v>253</v>
      </c>
      <c r="AL33" s="7" t="s">
        <v>250</v>
      </c>
      <c r="AM33" s="7">
        <f>-(2*(INDEX(rngSteelMaterialParameters,MATCH("Steel.R.ULS(I)",INDEX(rngSteelMaterialParameters,,1),0),2)/INDEX(rngSteelMaterialParameters,MATCH("Steel.E",INDEX(rngSteelMaterialParameters,,1),0),2)+0.002)-(0.9*INDEX(rngSteelMaterialParameters,MATCH("Steel.R.ULS(I)",INDEX(rngSteelMaterialParameters,,1),0),2)/INDEX(rngSteelMaterialParameters,MATCH("Steel.E",INDEX(rngSteelMaterialParameters,,1),0),2)))</f>
        <v>-5.9249999999999997E-3</v>
      </c>
      <c r="AN33" s="7">
        <f>-1.1*INDEX(rngSteelMaterialParameters,MATCH("Steel.R.ULS(I)",INDEX(rngSteelMaterialParameters,,1),0),2)</f>
        <v>-385.00000000000006</v>
      </c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/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</row>
    <row r="34" spans="1:136" x14ac:dyDescent="0.25">
      <c r="A34" s="8" t="s">
        <v>65</v>
      </c>
      <c r="B34" s="9"/>
      <c r="C34" s="9"/>
      <c r="D34" s="10"/>
      <c r="E34" s="9"/>
      <c r="F34" s="1"/>
      <c r="G34" s="1"/>
      <c r="H34" s="1"/>
      <c r="I34" s="1"/>
      <c r="J34" s="1"/>
      <c r="K34" s="1"/>
      <c r="L34" s="1"/>
      <c r="M34" s="1"/>
      <c r="N34" s="1"/>
      <c r="O34" s="1"/>
      <c r="P34" s="12" t="str">
        <f>IF(INDEX(rngLoadCombinations,8,1)="","",INDEX(rngLoadCombinations,8,1))</f>
        <v/>
      </c>
      <c r="Q34" s="12">
        <v>0</v>
      </c>
      <c r="R34" s="12">
        <v>0</v>
      </c>
      <c r="S34" s="12">
        <v>0</v>
      </c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7" t="s">
        <v>255</v>
      </c>
      <c r="AJ34" s="7" t="s">
        <v>248</v>
      </c>
      <c r="AK34" s="7" t="s">
        <v>253</v>
      </c>
      <c r="AL34" s="7" t="s">
        <v>250</v>
      </c>
      <c r="AM34" s="7">
        <f>-(INDEX(rngSteelMaterialParameters,MATCH("Steel.R.ULS(I)",INDEX(rngSteelMaterialParameters,,1),0),2)/INDEX(rngSteelMaterialParameters,MATCH("Steel.E",INDEX(rngSteelMaterialParameters,,1),0),2)+0.002)</f>
        <v>-3.7499999999999999E-3</v>
      </c>
      <c r="AN34" s="7">
        <f>-INDEX(rngSteelMaterialParameters,MATCH("Steel.R.ULS(I)",INDEX(rngSteelMaterialParameters,,1),0),2)</f>
        <v>-350</v>
      </c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/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</row>
    <row r="35" spans="1:136" x14ac:dyDescent="0.25">
      <c r="A35" s="14" t="s">
        <v>66</v>
      </c>
      <c r="B35" s="15"/>
      <c r="C35" s="15" t="s">
        <v>9</v>
      </c>
      <c r="D35" s="16"/>
      <c r="E35" s="15"/>
      <c r="F35" s="1"/>
      <c r="G35" s="1"/>
      <c r="H35" s="46" t="s">
        <v>1600</v>
      </c>
      <c r="I35" s="5"/>
      <c r="J35" s="5"/>
      <c r="K35" s="5"/>
      <c r="L35" s="5"/>
      <c r="M35" s="5"/>
      <c r="N35" s="5"/>
      <c r="O35" s="1"/>
      <c r="P35" s="12" t="str">
        <f>IF(INDEX(rngLoadCombinations,9,1)="","",INDEX(rngLoadCombinations,9,1))</f>
        <v/>
      </c>
      <c r="Q35" s="12">
        <v>0</v>
      </c>
      <c r="R35" s="12">
        <v>0</v>
      </c>
      <c r="S35" s="12">
        <v>0</v>
      </c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7" t="s">
        <v>255</v>
      </c>
      <c r="AJ35" s="7" t="s">
        <v>248</v>
      </c>
      <c r="AK35" s="7" t="s">
        <v>253</v>
      </c>
      <c r="AL35" s="7" t="s">
        <v>250</v>
      </c>
      <c r="AM35" s="7">
        <f>-(0.9*INDEX(rngSteelMaterialParameters,MATCH("Steel.R.ULS(I)",INDEX(rngSteelMaterialParameters,,1),0),2)/INDEX(rngSteelMaterialParameters,MATCH("Steel.E",INDEX(rngSteelMaterialParameters,,1),0),2))</f>
        <v>-1.575E-3</v>
      </c>
      <c r="AN35" s="7">
        <f>-0.9*INDEX(rngSteelMaterialParameters,MATCH("Steel.R.ULS(I)",INDEX(rngSteelMaterialParameters,,1),0),2)</f>
        <v>-315</v>
      </c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/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</row>
    <row r="36" spans="1:136" x14ac:dyDescent="0.25">
      <c r="A36" s="11" t="s">
        <v>67</v>
      </c>
      <c r="B36" s="12" t="s">
        <v>68</v>
      </c>
      <c r="C36" s="12" t="s">
        <v>9</v>
      </c>
      <c r="D36" s="13" t="s">
        <v>69</v>
      </c>
      <c r="E36" s="47" t="s">
        <v>1588</v>
      </c>
      <c r="F36" s="1"/>
      <c r="G36" s="1"/>
      <c r="H36" s="25"/>
      <c r="I36" s="25"/>
      <c r="J36" s="26" t="s">
        <v>297</v>
      </c>
      <c r="K36" s="26"/>
      <c r="L36" s="26"/>
      <c r="M36" s="26"/>
      <c r="N36" s="25"/>
      <c r="O36" s="1"/>
      <c r="P36" s="12" t="str">
        <f>IF(INDEX(rngLoadCombinations,10,1)="","",INDEX(rngLoadCombinations,10,1))</f>
        <v/>
      </c>
      <c r="Q36" s="12">
        <v>0</v>
      </c>
      <c r="R36" s="12">
        <v>0</v>
      </c>
      <c r="S36" s="12">
        <v>0</v>
      </c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7" t="s">
        <v>255</v>
      </c>
      <c r="AJ36" s="7" t="s">
        <v>248</v>
      </c>
      <c r="AK36" s="7" t="s">
        <v>253</v>
      </c>
      <c r="AL36" s="7" t="s">
        <v>251</v>
      </c>
      <c r="AM36" s="7">
        <v>0</v>
      </c>
      <c r="AN36" s="7">
        <v>0</v>
      </c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/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</row>
    <row r="37" spans="1:136" x14ac:dyDescent="0.25">
      <c r="A37" s="11" t="s">
        <v>70</v>
      </c>
      <c r="B37" s="12">
        <v>64</v>
      </c>
      <c r="C37" s="12" t="s">
        <v>9</v>
      </c>
      <c r="D37" s="13" t="s">
        <v>71</v>
      </c>
      <c r="E37" s="47" t="s">
        <v>1588</v>
      </c>
      <c r="F37" s="1"/>
      <c r="G37" s="1"/>
      <c r="H37" s="25" t="s">
        <v>1</v>
      </c>
      <c r="I37" s="25" t="s">
        <v>347</v>
      </c>
      <c r="J37" s="9" t="s">
        <v>300</v>
      </c>
      <c r="K37" s="9" t="s">
        <v>301</v>
      </c>
      <c r="L37" s="9" t="s">
        <v>302</v>
      </c>
      <c r="M37" s="9" t="s">
        <v>303</v>
      </c>
      <c r="N37" s="10" t="s">
        <v>4</v>
      </c>
      <c r="O37" s="1"/>
      <c r="P37" s="12" t="str">
        <f>IF(INDEX(rngLoadCombinations,11,1)="","",INDEX(rngLoadCombinations,11,1))</f>
        <v/>
      </c>
      <c r="Q37" s="12">
        <v>0</v>
      </c>
      <c r="R37" s="12">
        <v>0</v>
      </c>
      <c r="S37" s="12">
        <v>0</v>
      </c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7" t="s">
        <v>255</v>
      </c>
      <c r="AJ37" s="7" t="s">
        <v>248</v>
      </c>
      <c r="AK37" s="7" t="s">
        <v>253</v>
      </c>
      <c r="AL37" s="7" t="s">
        <v>252</v>
      </c>
      <c r="AM37" s="7">
        <f>(0.9*INDEX(rngSteelMaterialParameters,MATCH("Steel.R.ULS(I)",INDEX(rngSteelMaterialParameters,,1),0),3)/INDEX(rngSteelMaterialParameters,MATCH("Steel.E",INDEX(rngSteelMaterialParameters,,1),0),3))</f>
        <v>1.575E-3</v>
      </c>
      <c r="AN37" s="7">
        <f>0.9*INDEX(rngSteelMaterialParameters,MATCH("Steel.R.ULS(I)",INDEX(rngSteelMaterialParameters,,1),0),3)</f>
        <v>315</v>
      </c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/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</row>
    <row r="38" spans="1:136" x14ac:dyDescent="0.25">
      <c r="A38" s="11" t="s">
        <v>72</v>
      </c>
      <c r="B38" s="12">
        <v>60</v>
      </c>
      <c r="C38" s="12" t="s">
        <v>29</v>
      </c>
      <c r="D38" s="13" t="s">
        <v>73</v>
      </c>
      <c r="E38" s="47" t="s">
        <v>1588</v>
      </c>
      <c r="F38" s="1"/>
      <c r="G38" s="1"/>
      <c r="H38" s="14" t="s">
        <v>348</v>
      </c>
      <c r="I38" s="14"/>
      <c r="J38" s="15"/>
      <c r="K38" s="15"/>
      <c r="L38" s="15"/>
      <c r="M38" s="15"/>
      <c r="N38" s="27"/>
      <c r="O38" s="1"/>
      <c r="P38" s="12" t="str">
        <f>IF(INDEX(rngLoadCombinations,12,1)="","",INDEX(rngLoadCombinations,12,1))</f>
        <v/>
      </c>
      <c r="Q38" s="12">
        <v>0</v>
      </c>
      <c r="R38" s="12">
        <v>0</v>
      </c>
      <c r="S38" s="12">
        <v>0</v>
      </c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7" t="s">
        <v>255</v>
      </c>
      <c r="AJ38" s="7" t="s">
        <v>248</v>
      </c>
      <c r="AK38" s="7" t="s">
        <v>253</v>
      </c>
      <c r="AL38" s="7" t="s">
        <v>252</v>
      </c>
      <c r="AM38" s="7">
        <f>(INDEX(rngSteelMaterialParameters,MATCH("Steel.R.ULS(I)",INDEX(rngSteelMaterialParameters,,1),0),3)/INDEX(rngSteelMaterialParameters,MATCH("Steel.E",INDEX(rngSteelMaterialParameters,,1),0),3)+0.002)</f>
        <v>3.7499999999999999E-3</v>
      </c>
      <c r="AN38" s="7">
        <f>INDEX(rngSteelMaterialParameters,MATCH("Steel.R.ULS(I)",INDEX(rngSteelMaterialParameters,,1),0),3)</f>
        <v>350</v>
      </c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/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</row>
    <row r="39" spans="1:136" x14ac:dyDescent="0.25">
      <c r="A39" s="14" t="s">
        <v>74</v>
      </c>
      <c r="B39" s="15"/>
      <c r="C39" s="15" t="s">
        <v>9</v>
      </c>
      <c r="D39" s="16"/>
      <c r="E39" s="15"/>
      <c r="F39" s="1"/>
      <c r="G39" s="1"/>
      <c r="H39" s="11" t="s">
        <v>349</v>
      </c>
      <c r="I39" s="11" t="s">
        <v>350</v>
      </c>
      <c r="J39" s="12" t="s">
        <v>351</v>
      </c>
      <c r="K39" s="12" t="s">
        <v>352</v>
      </c>
      <c r="L39" s="12" t="s">
        <v>353</v>
      </c>
      <c r="M39" s="12" t="s">
        <v>354</v>
      </c>
      <c r="N39" s="18" t="s">
        <v>355</v>
      </c>
      <c r="O39" s="1"/>
      <c r="P39" s="12" t="str">
        <f>IF(INDEX(rngLoadCombinations,13,1)="","",INDEX(rngLoadCombinations,13,1))</f>
        <v/>
      </c>
      <c r="Q39" s="12">
        <v>0</v>
      </c>
      <c r="R39" s="12">
        <v>0</v>
      </c>
      <c r="S39" s="12">
        <v>0</v>
      </c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7" t="s">
        <v>255</v>
      </c>
      <c r="AJ39" s="7" t="s">
        <v>248</v>
      </c>
      <c r="AK39" s="7" t="s">
        <v>253</v>
      </c>
      <c r="AL39" s="7" t="s">
        <v>252</v>
      </c>
      <c r="AM39" s="7">
        <f>(2*(INDEX(rngSteelMaterialParameters,MATCH("Steel.R.ULS(I)",INDEX(rngSteelMaterialParameters,,1),0),3)/INDEX(rngSteelMaterialParameters,MATCH("Steel.E",INDEX(rngSteelMaterialParameters,,1),0),3)+0.002)-(0.9*INDEX(rngSteelMaterialParameters,MATCH("Steel.R.ULS(I)",INDEX(rngSteelMaterialParameters,,1),0),3)/INDEX(rngSteelMaterialParameters,MATCH("Steel.E",INDEX(rngSteelMaterialParameters,,1),0),3)))</f>
        <v>5.9249999999999997E-3</v>
      </c>
      <c r="AN39" s="7">
        <f>1.1*INDEX(rngSteelMaterialParameters,MATCH("Steel.R.ULS(I)",INDEX(rngSteelMaterialParameters,,1),0),3)</f>
        <v>385.00000000000006</v>
      </c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/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</row>
    <row r="40" spans="1:136" x14ac:dyDescent="0.25">
      <c r="A40" s="11" t="s">
        <v>75</v>
      </c>
      <c r="B40" s="12">
        <v>1.0000000000000001E-5</v>
      </c>
      <c r="C40" s="12" t="s">
        <v>9</v>
      </c>
      <c r="D40" s="13" t="s">
        <v>76</v>
      </c>
      <c r="E40" s="47" t="s">
        <v>1588</v>
      </c>
      <c r="F40" s="1"/>
      <c r="G40" s="1"/>
      <c r="H40" s="11" t="s">
        <v>356</v>
      </c>
      <c r="I40" s="11" t="s">
        <v>357</v>
      </c>
      <c r="J40" s="12" t="s">
        <v>358</v>
      </c>
      <c r="K40" s="12" t="s">
        <v>359</v>
      </c>
      <c r="L40" s="12" t="s">
        <v>360</v>
      </c>
      <c r="M40" s="12" t="s">
        <v>361</v>
      </c>
      <c r="N40" s="18" t="s">
        <v>362</v>
      </c>
      <c r="O40" s="1"/>
      <c r="P40" s="12" t="str">
        <f>IF(INDEX(rngLoadCombinations,14,1)="","",INDEX(rngLoadCombinations,14,1))</f>
        <v/>
      </c>
      <c r="Q40" s="12">
        <v>0</v>
      </c>
      <c r="R40" s="12">
        <v>0</v>
      </c>
      <c r="S40" s="12">
        <v>0</v>
      </c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7" t="s">
        <v>255</v>
      </c>
      <c r="AJ40" s="7" t="s">
        <v>248</v>
      </c>
      <c r="AK40" s="7" t="s">
        <v>253</v>
      </c>
      <c r="AL40" s="7" t="s">
        <v>252</v>
      </c>
      <c r="AM40" s="7">
        <f>INDEX(rngSteelMaterialParameters,MATCH("Steel.ThreeLine.Es2",INDEX(rngSteelMaterialParameters,,1),0),3)</f>
        <v>1.4999999999999999E-2</v>
      </c>
      <c r="AN40" s="7">
        <f>1.1*INDEX(rngSteelMaterialParameters,MATCH("Steel.R.ULS(I)",INDEX(rngSteelMaterialParameters,,1),0),3)</f>
        <v>385.00000000000006</v>
      </c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/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</row>
    <row r="41" spans="1:136" x14ac:dyDescent="0.25">
      <c r="A41" s="14" t="s">
        <v>77</v>
      </c>
      <c r="B41" s="15"/>
      <c r="C41" s="15" t="s">
        <v>9</v>
      </c>
      <c r="D41" s="16"/>
      <c r="E41" s="15"/>
      <c r="F41" s="1"/>
      <c r="G41" s="1"/>
      <c r="H41" s="14" t="s">
        <v>363</v>
      </c>
      <c r="I41" s="14"/>
      <c r="J41" s="15"/>
      <c r="K41" s="15"/>
      <c r="L41" s="15"/>
      <c r="M41" s="15"/>
      <c r="N41" s="27"/>
      <c r="O41" s="1"/>
      <c r="P41" s="12" t="str">
        <f>IF(INDEX(rngLoadCombinations,15,1)="","",INDEX(rngLoadCombinations,15,1))</f>
        <v/>
      </c>
      <c r="Q41" s="12">
        <v>0</v>
      </c>
      <c r="R41" s="12">
        <v>0</v>
      </c>
      <c r="S41" s="12">
        <v>0</v>
      </c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7" t="s">
        <v>255</v>
      </c>
      <c r="AJ41" s="7" t="s">
        <v>254</v>
      </c>
      <c r="AK41" s="7" t="s">
        <v>249</v>
      </c>
      <c r="AL41" s="7" t="s">
        <v>250</v>
      </c>
      <c r="AM41" s="7">
        <f>-INDEX(rngSteelMaterialParameters,MATCH("Steel.TwoLine.Es2",INDEX(rngSteelMaterialParameters,,1),0),2)</f>
        <v>-2.5000000000000001E-2</v>
      </c>
      <c r="AN41" s="7">
        <f>-INDEX(rngSteelMaterialParameters,MATCH("Steel.R.SLS(II)",INDEX(rngSteelMaterialParameters,,1),0),2)</f>
        <v>-390</v>
      </c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/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</row>
    <row r="42" spans="1:136" x14ac:dyDescent="0.25">
      <c r="A42" s="11" t="s">
        <v>78</v>
      </c>
      <c r="B42" s="12" t="s">
        <v>79</v>
      </c>
      <c r="C42" s="12" t="s">
        <v>9</v>
      </c>
      <c r="D42" s="13" t="s">
        <v>80</v>
      </c>
      <c r="E42" s="47" t="s">
        <v>1588</v>
      </c>
      <c r="F42" s="1"/>
      <c r="G42" s="1"/>
      <c r="H42" s="11" t="s">
        <v>364</v>
      </c>
      <c r="I42" s="11" t="s">
        <v>365</v>
      </c>
      <c r="J42" s="12" t="s">
        <v>12</v>
      </c>
      <c r="K42" s="12" t="s">
        <v>8</v>
      </c>
      <c r="L42" s="12" t="s">
        <v>12</v>
      </c>
      <c r="M42" s="12" t="s">
        <v>12</v>
      </c>
      <c r="N42" s="18" t="s">
        <v>366</v>
      </c>
      <c r="O42" s="1"/>
      <c r="P42" s="12" t="str">
        <f>IF(INDEX(rngLoadCombinations,16,1)="","",INDEX(rngLoadCombinations,16,1))</f>
        <v/>
      </c>
      <c r="Q42" s="12">
        <v>0</v>
      </c>
      <c r="R42" s="12">
        <v>0</v>
      </c>
      <c r="S42" s="12">
        <v>0</v>
      </c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7" t="s">
        <v>255</v>
      </c>
      <c r="AJ42" s="7" t="s">
        <v>254</v>
      </c>
      <c r="AK42" s="7" t="s">
        <v>249</v>
      </c>
      <c r="AL42" s="7" t="s">
        <v>250</v>
      </c>
      <c r="AM42" s="7">
        <f>-INDEX(rngSteelMaterialParameters,MATCH("Steel.R.SLS(II)",INDEX(rngSteelMaterialParameters,,1),0),2)/INDEX(rngSteelMaterialParameters,MATCH("Steel.E",INDEX(rngSteelMaterialParameters,,1),0),2)</f>
        <v>-1.9499999999999999E-3</v>
      </c>
      <c r="AN42" s="7">
        <f>-INDEX(rngSteelMaterialParameters,MATCH("Steel.R.SLS(II)",INDEX(rngSteelMaterialParameters,,1),0),2)</f>
        <v>-390</v>
      </c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/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</row>
    <row r="43" spans="1:136" x14ac:dyDescent="0.25">
      <c r="A43" s="11" t="s">
        <v>81</v>
      </c>
      <c r="B43" s="12">
        <v>1</v>
      </c>
      <c r="C43" s="12" t="s">
        <v>9</v>
      </c>
      <c r="D43" s="13" t="s">
        <v>82</v>
      </c>
      <c r="E43" s="47" t="s">
        <v>1588</v>
      </c>
      <c r="F43" s="1"/>
      <c r="G43" s="1"/>
      <c r="H43" s="11" t="s">
        <v>367</v>
      </c>
      <c r="I43" s="11" t="s">
        <v>368</v>
      </c>
      <c r="J43" s="12" t="s">
        <v>12</v>
      </c>
      <c r="K43" s="12" t="s">
        <v>8</v>
      </c>
      <c r="L43" s="12" t="s">
        <v>12</v>
      </c>
      <c r="M43" s="12" t="s">
        <v>8</v>
      </c>
      <c r="N43" s="18" t="s">
        <v>369</v>
      </c>
      <c r="O43" s="1"/>
      <c r="P43" s="12" t="str">
        <f>IF(INDEX(rngLoadCombinations,17,1)="","",INDEX(rngLoadCombinations,17,1))</f>
        <v/>
      </c>
      <c r="Q43" s="12">
        <v>0</v>
      </c>
      <c r="R43" s="12">
        <v>0</v>
      </c>
      <c r="S43" s="12">
        <v>0</v>
      </c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7" t="s">
        <v>255</v>
      </c>
      <c r="AJ43" s="7" t="s">
        <v>254</v>
      </c>
      <c r="AK43" s="7" t="s">
        <v>249</v>
      </c>
      <c r="AL43" s="7" t="s">
        <v>251</v>
      </c>
      <c r="AM43" s="7">
        <v>0</v>
      </c>
      <c r="AN43" s="7">
        <v>0</v>
      </c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/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</row>
    <row r="44" spans="1:136" x14ac:dyDescent="0.25">
      <c r="A44" s="11" t="s">
        <v>83</v>
      </c>
      <c r="B44" s="12">
        <v>0.01</v>
      </c>
      <c r="C44" s="12" t="s">
        <v>9</v>
      </c>
      <c r="D44" s="13" t="s">
        <v>84</v>
      </c>
      <c r="E44" s="47" t="s">
        <v>1588</v>
      </c>
      <c r="F44" s="1"/>
      <c r="G44" s="1"/>
      <c r="H44" s="11" t="s">
        <v>370</v>
      </c>
      <c r="I44" s="11" t="s">
        <v>371</v>
      </c>
      <c r="J44" s="12" t="s">
        <v>8</v>
      </c>
      <c r="K44" s="12" t="s">
        <v>12</v>
      </c>
      <c r="L44" s="12" t="s">
        <v>12</v>
      </c>
      <c r="M44" s="12" t="s">
        <v>8</v>
      </c>
      <c r="N44" s="18" t="s">
        <v>372</v>
      </c>
      <c r="O44" s="1"/>
      <c r="P44" s="12" t="str">
        <f>IF(INDEX(rngLoadCombinations,18,1)="","",INDEX(rngLoadCombinations,18,1))</f>
        <v/>
      </c>
      <c r="Q44" s="12">
        <v>0</v>
      </c>
      <c r="R44" s="12">
        <v>0</v>
      </c>
      <c r="S44" s="12">
        <v>0</v>
      </c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7" t="s">
        <v>255</v>
      </c>
      <c r="AJ44" s="7" t="s">
        <v>254</v>
      </c>
      <c r="AK44" s="7" t="s">
        <v>249</v>
      </c>
      <c r="AL44" s="7" t="s">
        <v>252</v>
      </c>
      <c r="AM44" s="7">
        <f>INDEX(rngSteelMaterialParameters,MATCH("Steel.R.SLS(II)",INDEX(rngSteelMaterialParameters,,1),0),3)/INDEX(rngSteelMaterialParameters,MATCH("Steel.E",INDEX(rngSteelMaterialParameters,,1),0),3)</f>
        <v>1.9499999999999999E-3</v>
      </c>
      <c r="AN44" s="7">
        <f>INDEX(rngSteelMaterialParameters,MATCH("Steel.R.SLS(II)",INDEX(rngSteelMaterialParameters,,1),0),3)</f>
        <v>390</v>
      </c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/>
      <c r="DQ44" s="1"/>
      <c r="DR44" s="1"/>
      <c r="DS44" s="1"/>
      <c r="DT44" s="1"/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</row>
    <row r="45" spans="1:136" x14ac:dyDescent="0.25">
      <c r="A45" s="11" t="s">
        <v>85</v>
      </c>
      <c r="B45" s="12">
        <v>0</v>
      </c>
      <c r="C45" s="12" t="s">
        <v>29</v>
      </c>
      <c r="D45" s="13" t="s">
        <v>86</v>
      </c>
      <c r="E45" s="47" t="s">
        <v>1588</v>
      </c>
      <c r="F45" s="1"/>
      <c r="G45" s="1"/>
      <c r="H45" s="11" t="s">
        <v>373</v>
      </c>
      <c r="I45" s="11" t="s">
        <v>374</v>
      </c>
      <c r="J45" s="12" t="s">
        <v>8</v>
      </c>
      <c r="K45" s="12" t="s">
        <v>8</v>
      </c>
      <c r="L45" s="12" t="s">
        <v>8</v>
      </c>
      <c r="M45" s="12" t="s">
        <v>8</v>
      </c>
      <c r="N45" s="18" t="s">
        <v>375</v>
      </c>
      <c r="O45" s="1"/>
      <c r="P45" s="12" t="str">
        <f>IF(INDEX(rngLoadCombinations,19,1)="","",INDEX(rngLoadCombinations,19,1))</f>
        <v/>
      </c>
      <c r="Q45" s="12">
        <v>0</v>
      </c>
      <c r="R45" s="12">
        <v>0</v>
      </c>
      <c r="S45" s="12">
        <v>0</v>
      </c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7" t="s">
        <v>255</v>
      </c>
      <c r="AJ45" s="7" t="s">
        <v>254</v>
      </c>
      <c r="AK45" s="7" t="s">
        <v>249</v>
      </c>
      <c r="AL45" s="7" t="s">
        <v>252</v>
      </c>
      <c r="AM45" s="7">
        <f>INDEX(rngSteelMaterialParameters,MATCH("Steel.TwoLine.Es2",INDEX(rngSteelMaterialParameters,,1),0),3)</f>
        <v>2.5000000000000001E-2</v>
      </c>
      <c r="AN45" s="7">
        <f>INDEX(rngSteelMaterialParameters,MATCH("Steel.R.SLS(II)",INDEX(rngSteelMaterialParameters,,1),0),3)</f>
        <v>390</v>
      </c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/>
      <c r="DP45" s="1"/>
      <c r="DQ45" s="1"/>
      <c r="DR45" s="1"/>
      <c r="DS45" s="1"/>
      <c r="DT45" s="1"/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</row>
    <row r="46" spans="1:136" x14ac:dyDescent="0.25">
      <c r="A46" s="11" t="s">
        <v>87</v>
      </c>
      <c r="B46" s="12">
        <v>1</v>
      </c>
      <c r="C46" s="12" t="s">
        <v>29</v>
      </c>
      <c r="D46" s="13" t="s">
        <v>88</v>
      </c>
      <c r="E46" s="47" t="s">
        <v>1588</v>
      </c>
      <c r="F46" s="1"/>
      <c r="G46" s="1"/>
      <c r="H46" s="14" t="s">
        <v>376</v>
      </c>
      <c r="I46" s="14"/>
      <c r="J46" s="15"/>
      <c r="K46" s="15"/>
      <c r="L46" s="15"/>
      <c r="M46" s="15"/>
      <c r="N46" s="27"/>
      <c r="O46" s="1"/>
      <c r="P46" s="12" t="str">
        <f>IF(INDEX(rngLoadCombinations,20,1)="","",INDEX(rngLoadCombinations,20,1))</f>
        <v/>
      </c>
      <c r="Q46" s="12">
        <v>0</v>
      </c>
      <c r="R46" s="12">
        <v>0</v>
      </c>
      <c r="S46" s="12">
        <v>0</v>
      </c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7" t="s">
        <v>255</v>
      </c>
      <c r="AJ46" s="7" t="s">
        <v>254</v>
      </c>
      <c r="AK46" s="7" t="s">
        <v>253</v>
      </c>
      <c r="AL46" s="7" t="s">
        <v>250</v>
      </c>
      <c r="AM46" s="7">
        <f>-INDEX(rngSteelMaterialParameters,MATCH("Steel.ThreeLine.Es2",INDEX(rngSteelMaterialParameters,,1),0),2)</f>
        <v>-1.4999999999999999E-2</v>
      </c>
      <c r="AN46" s="7">
        <f>-1.1*INDEX(rngSteelMaterialParameters,MATCH("Steel.R.SLS(II)",INDEX(rngSteelMaterialParameters,,1),0),2)</f>
        <v>-429.00000000000006</v>
      </c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/>
      <c r="DP46" s="1"/>
      <c r="DQ46" s="1"/>
      <c r="DR46" s="1"/>
      <c r="DS46" s="1"/>
      <c r="DT46" s="1"/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</row>
    <row r="47" spans="1:136" x14ac:dyDescent="0.25">
      <c r="A47" s="11"/>
      <c r="B47" s="12"/>
      <c r="C47" s="12"/>
      <c r="D47" s="13"/>
      <c r="E47" s="12"/>
      <c r="F47" s="1"/>
      <c r="G47" s="1"/>
      <c r="H47" s="11" t="s">
        <v>377</v>
      </c>
      <c r="I47" s="11" t="s">
        <v>378</v>
      </c>
      <c r="J47" s="12" t="s">
        <v>379</v>
      </c>
      <c r="K47" s="12" t="s">
        <v>379</v>
      </c>
      <c r="L47" s="12" t="s">
        <v>379</v>
      </c>
      <c r="M47" s="12" t="s">
        <v>379</v>
      </c>
      <c r="N47" s="18" t="s">
        <v>380</v>
      </c>
      <c r="O47" s="1"/>
      <c r="P47" s="12" t="str">
        <f>IF(INDEX(rngLoadCombinations,21,1)="","",INDEX(rngLoadCombinations,21,1))</f>
        <v/>
      </c>
      <c r="Q47" s="12">
        <v>0</v>
      </c>
      <c r="R47" s="12">
        <v>0</v>
      </c>
      <c r="S47" s="12">
        <v>0</v>
      </c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7" t="s">
        <v>255</v>
      </c>
      <c r="AJ47" s="7" t="s">
        <v>254</v>
      </c>
      <c r="AK47" s="7" t="s">
        <v>253</v>
      </c>
      <c r="AL47" s="7" t="s">
        <v>250</v>
      </c>
      <c r="AM47" s="7">
        <f>-(2*(INDEX(rngSteelMaterialParameters,MATCH("Steel.R.SLS(II)",INDEX(rngSteelMaterialParameters,,1),0),2)/INDEX(rngSteelMaterialParameters,MATCH("Steel.E",INDEX(rngSteelMaterialParameters,,1),0),2)+0.002)-(0.9*INDEX(rngSteelMaterialParameters,MATCH("Steel.R.SLS(II)",INDEX(rngSteelMaterialParameters,,1),0),2)/INDEX(rngSteelMaterialParameters,MATCH("Steel.E",INDEX(rngSteelMaterialParameters,,1),0),2)))</f>
        <v>-6.1450000000000012E-3</v>
      </c>
      <c r="AN47" s="7">
        <f>-1.1*INDEX(rngSteelMaterialParameters,MATCH("Steel.R.SLS(II)",INDEX(rngSteelMaterialParameters,,1),0),2)</f>
        <v>-429.00000000000006</v>
      </c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/>
      <c r="DP47" s="1"/>
      <c r="DQ47" s="1"/>
      <c r="DR47" s="1"/>
      <c r="DS47" s="1"/>
      <c r="DT47" s="1"/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</row>
    <row r="48" spans="1:136" x14ac:dyDescent="0.25">
      <c r="A48" s="8" t="s">
        <v>89</v>
      </c>
      <c r="B48" s="9"/>
      <c r="C48" s="9"/>
      <c r="D48" s="10"/>
      <c r="E48" s="9"/>
      <c r="F48" s="1"/>
      <c r="G48" s="1"/>
      <c r="H48" s="14" t="s">
        <v>381</v>
      </c>
      <c r="I48" s="14"/>
      <c r="J48" s="15"/>
      <c r="K48" s="15"/>
      <c r="L48" s="15"/>
      <c r="M48" s="15"/>
      <c r="N48" s="27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7" t="s">
        <v>255</v>
      </c>
      <c r="AJ48" s="7" t="s">
        <v>254</v>
      </c>
      <c r="AK48" s="7" t="s">
        <v>253</v>
      </c>
      <c r="AL48" s="7" t="s">
        <v>250</v>
      </c>
      <c r="AM48" s="7">
        <f>-(INDEX(rngSteelMaterialParameters,MATCH("Steel.R.SLS(II)",INDEX(rngSteelMaterialParameters,,1),0),2)/INDEX(rngSteelMaterialParameters,MATCH("Steel.E",INDEX(rngSteelMaterialParameters,,1),0),2)+0.002)</f>
        <v>-3.9500000000000004E-3</v>
      </c>
      <c r="AN48" s="7">
        <f>-INDEX(rngSteelMaterialParameters,MATCH("Steel.R.SLS(II)",INDEX(rngSteelMaterialParameters,,1),0),2)</f>
        <v>-390</v>
      </c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/>
      <c r="DP48" s="1"/>
      <c r="DQ48" s="1"/>
      <c r="DR48" s="1"/>
      <c r="DS48" s="1"/>
      <c r="DT48" s="1"/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</row>
    <row r="49" spans="1:136" x14ac:dyDescent="0.25">
      <c r="A49" s="14" t="s">
        <v>66</v>
      </c>
      <c r="B49" s="15"/>
      <c r="C49" s="15" t="s">
        <v>9</v>
      </c>
      <c r="D49" s="16"/>
      <c r="E49" s="15"/>
      <c r="F49" s="1"/>
      <c r="G49" s="1"/>
      <c r="H49" s="11" t="s">
        <v>377</v>
      </c>
      <c r="I49" s="11" t="s">
        <v>382</v>
      </c>
      <c r="J49" s="12" t="s">
        <v>379</v>
      </c>
      <c r="K49" s="12" t="s">
        <v>379</v>
      </c>
      <c r="L49" s="12" t="s">
        <v>379</v>
      </c>
      <c r="M49" s="12" t="s">
        <v>379</v>
      </c>
      <c r="N49" s="18" t="s">
        <v>383</v>
      </c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7" t="s">
        <v>255</v>
      </c>
      <c r="AJ49" s="7" t="s">
        <v>254</v>
      </c>
      <c r="AK49" s="7" t="s">
        <v>253</v>
      </c>
      <c r="AL49" s="7" t="s">
        <v>250</v>
      </c>
      <c r="AM49" s="7">
        <f>-(0.9*INDEX(rngSteelMaterialParameters,MATCH("Steel.R.SLS(II)",INDEX(rngSteelMaterialParameters,,1),0),2)/INDEX(rngSteelMaterialParameters,MATCH("Steel.E",INDEX(rngSteelMaterialParameters,,1),0),2))</f>
        <v>-1.755E-3</v>
      </c>
      <c r="AN49" s="7">
        <f>-0.9*INDEX(rngSteelMaterialParameters,MATCH("Steel.R.SLS(II)",INDEX(rngSteelMaterialParameters,,1),0),2)</f>
        <v>-351</v>
      </c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/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</row>
    <row r="50" spans="1:136" x14ac:dyDescent="0.25">
      <c r="A50" s="11" t="s">
        <v>90</v>
      </c>
      <c r="B50" s="12" t="s">
        <v>91</v>
      </c>
      <c r="C50" s="12" t="s">
        <v>9</v>
      </c>
      <c r="D50" s="13" t="s">
        <v>92</v>
      </c>
      <c r="E50" s="47" t="s">
        <v>1588</v>
      </c>
      <c r="F50" s="1"/>
      <c r="G50" s="1"/>
      <c r="H50" s="11" t="s">
        <v>384</v>
      </c>
      <c r="I50" s="11" t="s">
        <v>385</v>
      </c>
      <c r="J50" s="12" t="s">
        <v>249</v>
      </c>
      <c r="K50" s="12" t="s">
        <v>249</v>
      </c>
      <c r="L50" s="12" t="s">
        <v>249</v>
      </c>
      <c r="M50" s="12" t="s">
        <v>249</v>
      </c>
      <c r="N50" s="18" t="s">
        <v>386</v>
      </c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7" t="s">
        <v>255</v>
      </c>
      <c r="AJ50" s="7" t="s">
        <v>254</v>
      </c>
      <c r="AK50" s="7" t="s">
        <v>253</v>
      </c>
      <c r="AL50" s="7" t="s">
        <v>251</v>
      </c>
      <c r="AM50" s="7">
        <v>0</v>
      </c>
      <c r="AN50" s="7">
        <v>0</v>
      </c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/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</row>
    <row r="51" spans="1:136" x14ac:dyDescent="0.25">
      <c r="A51" s="11" t="s">
        <v>93</v>
      </c>
      <c r="B51" s="12">
        <v>3000</v>
      </c>
      <c r="C51" s="12" t="str">
        <f>INDEX(rngUnitSettings,MATCH("Length",INDEX(rngUnitSettings,,1),0),2)</f>
        <v>mm</v>
      </c>
      <c r="D51" s="13" t="s">
        <v>94</v>
      </c>
      <c r="E51" s="47" t="s">
        <v>1588</v>
      </c>
      <c r="F51" s="1"/>
      <c r="G51" s="1"/>
      <c r="H51" s="11" t="s">
        <v>387</v>
      </c>
      <c r="I51" s="11" t="s">
        <v>388</v>
      </c>
      <c r="J51" s="12" t="s">
        <v>389</v>
      </c>
      <c r="K51" s="12" t="s">
        <v>389</v>
      </c>
      <c r="L51" s="12" t="s">
        <v>389</v>
      </c>
      <c r="M51" s="12" t="s">
        <v>389</v>
      </c>
      <c r="N51" s="18" t="s">
        <v>390</v>
      </c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7" t="s">
        <v>255</v>
      </c>
      <c r="AJ51" s="7" t="s">
        <v>254</v>
      </c>
      <c r="AK51" s="7" t="s">
        <v>253</v>
      </c>
      <c r="AL51" s="7" t="s">
        <v>252</v>
      </c>
      <c r="AM51" s="7">
        <f>(0.9*INDEX(rngSteelMaterialParameters,MATCH("Steel.R.SLS(II)",INDEX(rngSteelMaterialParameters,,1),0),3)/INDEX(rngSteelMaterialParameters,MATCH("Steel.E",INDEX(rngSteelMaterialParameters,,1),0),3))</f>
        <v>1.755E-3</v>
      </c>
      <c r="AN51" s="7">
        <f>0.9*INDEX(rngSteelMaterialParameters,MATCH("Steel.R.SLS(II)",INDEX(rngSteelMaterialParameters,,1),0),3)</f>
        <v>351</v>
      </c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/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</row>
    <row r="52" spans="1:136" x14ac:dyDescent="0.25">
      <c r="A52" s="11" t="s">
        <v>95</v>
      </c>
      <c r="B52" s="12">
        <v>1</v>
      </c>
      <c r="C52" s="12" t="s">
        <v>9</v>
      </c>
      <c r="D52" s="13" t="s">
        <v>96</v>
      </c>
      <c r="E52" s="47" t="s">
        <v>1588</v>
      </c>
      <c r="F52" s="1"/>
      <c r="G52" s="1"/>
      <c r="H52" s="11" t="s">
        <v>391</v>
      </c>
      <c r="I52" s="11" t="s">
        <v>392</v>
      </c>
      <c r="J52" s="12" t="s">
        <v>249</v>
      </c>
      <c r="K52" s="12" t="s">
        <v>249</v>
      </c>
      <c r="L52" s="12" t="s">
        <v>249</v>
      </c>
      <c r="M52" s="12" t="s">
        <v>249</v>
      </c>
      <c r="N52" s="18" t="s">
        <v>393</v>
      </c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7" t="s">
        <v>255</v>
      </c>
      <c r="AJ52" s="7" t="s">
        <v>254</v>
      </c>
      <c r="AK52" s="7" t="s">
        <v>253</v>
      </c>
      <c r="AL52" s="7" t="s">
        <v>252</v>
      </c>
      <c r="AM52" s="7">
        <f>(INDEX(rngSteelMaterialParameters,MATCH("Steel.R.SLS(II)",INDEX(rngSteelMaterialParameters,,1),0),3)/INDEX(rngSteelMaterialParameters,MATCH("Steel.E",INDEX(rngSteelMaterialParameters,,1),0),3)+0.002)</f>
        <v>3.9500000000000004E-3</v>
      </c>
      <c r="AN52" s="7">
        <f>INDEX(rngSteelMaterialParameters,MATCH("Steel.R.SLS(II)",INDEX(rngSteelMaterialParameters,,1),0),3)</f>
        <v>390</v>
      </c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/>
      <c r="DP52" s="1"/>
      <c r="DQ52" s="1"/>
      <c r="DR52" s="1"/>
      <c r="DS52" s="1"/>
      <c r="DT52" s="1"/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</row>
    <row r="53" spans="1:136" x14ac:dyDescent="0.25">
      <c r="A53" s="11" t="s">
        <v>97</v>
      </c>
      <c r="B53" s="12">
        <v>1</v>
      </c>
      <c r="C53" s="12" t="s">
        <v>9</v>
      </c>
      <c r="D53" s="13" t="s">
        <v>98</v>
      </c>
      <c r="E53" s="47" t="s">
        <v>1588</v>
      </c>
      <c r="F53" s="1"/>
      <c r="G53" s="1"/>
      <c r="H53" s="14" t="s">
        <v>394</v>
      </c>
      <c r="I53" s="14"/>
      <c r="J53" s="15"/>
      <c r="K53" s="15"/>
      <c r="L53" s="15"/>
      <c r="M53" s="15"/>
      <c r="N53" s="27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7" t="s">
        <v>255</v>
      </c>
      <c r="AJ53" s="7" t="s">
        <v>254</v>
      </c>
      <c r="AK53" s="7" t="s">
        <v>253</v>
      </c>
      <c r="AL53" s="7" t="s">
        <v>252</v>
      </c>
      <c r="AM53" s="7">
        <f>(2*(INDEX(rngSteelMaterialParameters,MATCH("Steel.R.SLS(II)",INDEX(rngSteelMaterialParameters,,1),0),3)/INDEX(rngSteelMaterialParameters,MATCH("Steel.E",INDEX(rngSteelMaterialParameters,,1),0),3)+0.002)-(0.9*INDEX(rngSteelMaterialParameters,MATCH("Steel.R.SLS(II)",INDEX(rngSteelMaterialParameters,,1),0),3)/INDEX(rngSteelMaterialParameters,MATCH("Steel.E",INDEX(rngSteelMaterialParameters,,1),0),3)))</f>
        <v>6.1450000000000012E-3</v>
      </c>
      <c r="AN53" s="7">
        <f>1.1*INDEX(rngSteelMaterialParameters,MATCH("Steel.R.SLS(II)",INDEX(rngSteelMaterialParameters,,1),0),3)</f>
        <v>429.00000000000006</v>
      </c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/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</row>
    <row r="54" spans="1:136" x14ac:dyDescent="0.25">
      <c r="A54" s="11" t="s">
        <v>99</v>
      </c>
      <c r="B54" s="12" t="s">
        <v>100</v>
      </c>
      <c r="C54" s="12" t="s">
        <v>9</v>
      </c>
      <c r="D54" s="13" t="s">
        <v>101</v>
      </c>
      <c r="E54" s="47" t="s">
        <v>1588</v>
      </c>
      <c r="F54" s="1"/>
      <c r="G54" s="1"/>
      <c r="H54" s="11" t="s">
        <v>377</v>
      </c>
      <c r="I54" s="11" t="s">
        <v>395</v>
      </c>
      <c r="J54" s="12" t="s">
        <v>396</v>
      </c>
      <c r="K54" s="12" t="s">
        <v>396</v>
      </c>
      <c r="L54" s="12" t="s">
        <v>396</v>
      </c>
      <c r="M54" s="12" t="s">
        <v>396</v>
      </c>
      <c r="N54" s="18" t="s">
        <v>397</v>
      </c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7" t="s">
        <v>255</v>
      </c>
      <c r="AJ54" s="7" t="s">
        <v>254</v>
      </c>
      <c r="AK54" s="7" t="s">
        <v>253</v>
      </c>
      <c r="AL54" s="7" t="s">
        <v>252</v>
      </c>
      <c r="AM54" s="7">
        <f>INDEX(rngSteelMaterialParameters,MATCH("Steel.ThreeLine.Es2",INDEX(rngSteelMaterialParameters,,1),0),3)</f>
        <v>1.4999999999999999E-2</v>
      </c>
      <c r="AN54" s="7">
        <f>1.1*INDEX(rngSteelMaterialParameters,MATCH("Steel.R.SLS(II)",INDEX(rngSteelMaterialParameters,,1),0),3)</f>
        <v>429.00000000000006</v>
      </c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1"/>
      <c r="DQ54" s="1"/>
      <c r="DR54" s="1"/>
      <c r="DS54" s="1"/>
      <c r="DT54" s="1"/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</row>
    <row r="55" spans="1:136" x14ac:dyDescent="0.25">
      <c r="A55" s="11" t="s">
        <v>102</v>
      </c>
      <c r="B55" s="12">
        <v>1</v>
      </c>
      <c r="C55" s="12" t="s">
        <v>9</v>
      </c>
      <c r="D55" s="13" t="s">
        <v>103</v>
      </c>
      <c r="E55" s="47" t="s">
        <v>1588</v>
      </c>
      <c r="F55" s="1"/>
      <c r="G55" s="1"/>
      <c r="H55" s="11" t="s">
        <v>384</v>
      </c>
      <c r="I55" s="11" t="s">
        <v>398</v>
      </c>
      <c r="J55" s="12" t="s">
        <v>253</v>
      </c>
      <c r="K55" s="12" t="s">
        <v>253</v>
      </c>
      <c r="L55" s="12" t="s">
        <v>253</v>
      </c>
      <c r="M55" s="12" t="s">
        <v>253</v>
      </c>
      <c r="N55" s="18" t="s">
        <v>399</v>
      </c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/>
      <c r="DQ55" s="1"/>
      <c r="DR55" s="1"/>
      <c r="DS55" s="1"/>
      <c r="DT55" s="1"/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</row>
    <row r="56" spans="1:136" x14ac:dyDescent="0.25">
      <c r="A56" s="11" t="s">
        <v>104</v>
      </c>
      <c r="B56" s="12">
        <v>1</v>
      </c>
      <c r="C56" s="12" t="s">
        <v>9</v>
      </c>
      <c r="D56" s="13" t="s">
        <v>105</v>
      </c>
      <c r="E56" s="47" t="s">
        <v>1588</v>
      </c>
      <c r="F56" s="1"/>
      <c r="G56" s="1"/>
      <c r="H56" s="11" t="s">
        <v>387</v>
      </c>
      <c r="I56" s="11" t="s">
        <v>400</v>
      </c>
      <c r="J56" s="12" t="s">
        <v>401</v>
      </c>
      <c r="K56" s="12" t="s">
        <v>401</v>
      </c>
      <c r="L56" s="12" t="s">
        <v>401</v>
      </c>
      <c r="M56" s="12" t="s">
        <v>401</v>
      </c>
      <c r="N56" s="18" t="s">
        <v>402</v>
      </c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/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</row>
    <row r="57" spans="1:136" x14ac:dyDescent="0.25">
      <c r="A57" s="11" t="s">
        <v>106</v>
      </c>
      <c r="B57" s="12" t="s">
        <v>107</v>
      </c>
      <c r="C57" s="12" t="s">
        <v>9</v>
      </c>
      <c r="D57" s="13" t="s">
        <v>108</v>
      </c>
      <c r="E57" s="47" t="s">
        <v>1588</v>
      </c>
      <c r="F57" s="1"/>
      <c r="G57" s="1"/>
      <c r="H57" s="11" t="s">
        <v>391</v>
      </c>
      <c r="I57" s="11" t="s">
        <v>403</v>
      </c>
      <c r="J57" s="12" t="s">
        <v>249</v>
      </c>
      <c r="K57" s="12" t="s">
        <v>249</v>
      </c>
      <c r="L57" s="12" t="s">
        <v>249</v>
      </c>
      <c r="M57" s="12" t="s">
        <v>249</v>
      </c>
      <c r="N57" s="18" t="s">
        <v>393</v>
      </c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/>
      <c r="DP57" s="1"/>
      <c r="DQ57" s="1"/>
      <c r="DR57" s="1"/>
      <c r="DS57" s="1"/>
      <c r="DT57" s="1"/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</row>
    <row r="58" spans="1:136" x14ac:dyDescent="0.25">
      <c r="A58" s="11" t="s">
        <v>109</v>
      </c>
      <c r="B58" s="12">
        <v>10</v>
      </c>
      <c r="C58" s="12" t="str">
        <f>INDEX(rngUnitSettings,MATCH("Length",INDEX(rngUnitSettings,,1),0),2)</f>
        <v>mm</v>
      </c>
      <c r="D58" s="13" t="s">
        <v>110</v>
      </c>
      <c r="E58" s="47" t="s">
        <v>1588</v>
      </c>
      <c r="F58" s="1"/>
      <c r="G58" s="1"/>
      <c r="H58" s="14" t="s">
        <v>404</v>
      </c>
      <c r="I58" s="14"/>
      <c r="J58" s="15"/>
      <c r="K58" s="15"/>
      <c r="L58" s="15"/>
      <c r="M58" s="15"/>
      <c r="N58" s="27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45" t="s">
        <v>1590</v>
      </c>
      <c r="AJ58" s="5"/>
      <c r="AK58" s="5"/>
      <c r="AL58" s="5"/>
      <c r="AM58" s="5"/>
      <c r="AN58" s="5"/>
      <c r="AO58" s="5"/>
      <c r="AP58" s="5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/>
      <c r="DP58" s="1"/>
      <c r="DQ58" s="1"/>
      <c r="DR58" s="1"/>
      <c r="DS58" s="1"/>
      <c r="DT58" s="1"/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</row>
    <row r="59" spans="1:136" x14ac:dyDescent="0.25">
      <c r="A59" s="11" t="s">
        <v>111</v>
      </c>
      <c r="B59" s="12">
        <v>10</v>
      </c>
      <c r="C59" s="12" t="str">
        <f>INDEX(rngUnitSettings,MATCH("Length",INDEX(rngUnitSettings,,1),0),2)</f>
        <v>mm</v>
      </c>
      <c r="D59" s="13" t="s">
        <v>112</v>
      </c>
      <c r="E59" s="47" t="s">
        <v>1588</v>
      </c>
      <c r="F59" s="1"/>
      <c r="G59" s="1"/>
      <c r="H59" s="11" t="s">
        <v>377</v>
      </c>
      <c r="I59" s="11" t="s">
        <v>405</v>
      </c>
      <c r="J59" s="12" t="s">
        <v>396</v>
      </c>
      <c r="K59" s="12" t="s">
        <v>396</v>
      </c>
      <c r="L59" s="12" t="s">
        <v>396</v>
      </c>
      <c r="M59" s="12" t="s">
        <v>396</v>
      </c>
      <c r="N59" s="18" t="s">
        <v>406</v>
      </c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5" t="s">
        <v>256</v>
      </c>
      <c r="AJ59" s="5"/>
      <c r="AK59" s="5"/>
      <c r="AL59" s="5"/>
      <c r="AM59" s="5"/>
      <c r="AN59" s="5"/>
      <c r="AO59" s="5"/>
      <c r="AP59" s="5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s="1"/>
      <c r="DD59" s="1"/>
      <c r="DE59" s="1"/>
      <c r="DF59" s="1"/>
      <c r="DG59" s="1"/>
      <c r="DH59" s="1"/>
      <c r="DI59" s="1"/>
      <c r="DJ59" s="1"/>
      <c r="DK59" s="1"/>
      <c r="DL59" s="1"/>
      <c r="DM59" s="1"/>
      <c r="DN59" s="1"/>
      <c r="DO59" s="1"/>
      <c r="DP59" s="1"/>
      <c r="DQ59" s="1"/>
      <c r="DR59" s="1"/>
      <c r="DS59" s="1"/>
      <c r="DT59" s="1"/>
      <c r="DU59" s="1"/>
      <c r="DV59" s="1"/>
      <c r="DW59" s="1"/>
      <c r="DX59" s="1"/>
      <c r="DY59" s="1"/>
      <c r="DZ59" s="1"/>
      <c r="EA59" s="1"/>
      <c r="EB59" s="1"/>
      <c r="EC59" s="1"/>
      <c r="ED59" s="1"/>
      <c r="EE59" s="1"/>
      <c r="EF59" s="1"/>
    </row>
    <row r="60" spans="1:136" x14ac:dyDescent="0.25">
      <c r="A60" s="11" t="s">
        <v>113</v>
      </c>
      <c r="B60" s="12" t="s">
        <v>114</v>
      </c>
      <c r="C60" s="12" t="s">
        <v>9</v>
      </c>
      <c r="D60" s="13" t="s">
        <v>115</v>
      </c>
      <c r="E60" s="47" t="s">
        <v>1588</v>
      </c>
      <c r="F60" s="1"/>
      <c r="G60" s="1"/>
      <c r="H60" s="11" t="s">
        <v>384</v>
      </c>
      <c r="I60" s="11" t="s">
        <v>407</v>
      </c>
      <c r="J60" s="12" t="s">
        <v>249</v>
      </c>
      <c r="K60" s="12" t="s">
        <v>249</v>
      </c>
      <c r="L60" s="12" t="s">
        <v>249</v>
      </c>
      <c r="M60" s="12" t="s">
        <v>249</v>
      </c>
      <c r="N60" s="18" t="s">
        <v>408</v>
      </c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8" t="s">
        <v>257</v>
      </c>
      <c r="AJ60" s="8" t="s">
        <v>258</v>
      </c>
      <c r="AK60" s="8" t="s">
        <v>259</v>
      </c>
      <c r="AL60" s="8" t="s">
        <v>260</v>
      </c>
      <c r="AM60" s="8" t="s">
        <v>261</v>
      </c>
      <c r="AN60" s="8" t="s">
        <v>262</v>
      </c>
      <c r="AO60" s="8" t="s">
        <v>263</v>
      </c>
      <c r="AP60" s="8" t="s">
        <v>264</v>
      </c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s="1"/>
      <c r="DD60" s="1"/>
      <c r="DE60" s="1"/>
      <c r="DF60" s="1"/>
      <c r="DG60" s="1"/>
      <c r="DH60" s="1"/>
      <c r="DI60" s="1"/>
      <c r="DJ60" s="1"/>
      <c r="DK60" s="1"/>
      <c r="DL60" s="1"/>
      <c r="DM60" s="1"/>
      <c r="DN60" s="1"/>
      <c r="DO60" s="1"/>
      <c r="DP60" s="1"/>
      <c r="DQ60" s="1"/>
      <c r="DR60" s="1"/>
      <c r="DS60" s="1"/>
      <c r="DT60" s="1"/>
      <c r="DU60" s="1"/>
      <c r="DV60" s="1"/>
      <c r="DW60" s="1"/>
      <c r="DX60" s="1"/>
      <c r="DY60" s="1"/>
      <c r="DZ60" s="1"/>
      <c r="EA60" s="1"/>
      <c r="EB60" s="1"/>
      <c r="EC60" s="1"/>
      <c r="ED60" s="1"/>
      <c r="EE60" s="1"/>
      <c r="EF60" s="1"/>
    </row>
    <row r="61" spans="1:136" x14ac:dyDescent="0.25">
      <c r="A61" s="11" t="s">
        <v>116</v>
      </c>
      <c r="B61" s="12" t="s">
        <v>68</v>
      </c>
      <c r="C61" s="12" t="s">
        <v>9</v>
      </c>
      <c r="D61" s="13" t="s">
        <v>117</v>
      </c>
      <c r="E61" s="47" t="s">
        <v>1588</v>
      </c>
      <c r="F61" s="1"/>
      <c r="G61" s="1"/>
      <c r="H61" s="11" t="s">
        <v>387</v>
      </c>
      <c r="I61" s="11" t="s">
        <v>409</v>
      </c>
      <c r="J61" s="12" t="s">
        <v>389</v>
      </c>
      <c r="K61" s="12" t="s">
        <v>389</v>
      </c>
      <c r="L61" s="12" t="s">
        <v>389</v>
      </c>
      <c r="M61" s="12" t="s">
        <v>389</v>
      </c>
      <c r="N61" s="18" t="s">
        <v>410</v>
      </c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2">
        <v>4</v>
      </c>
      <c r="AJ61" s="12">
        <v>3.5</v>
      </c>
      <c r="AK61" s="12">
        <v>14</v>
      </c>
      <c r="AL61" s="12">
        <v>1</v>
      </c>
      <c r="AM61" s="12">
        <v>0.9</v>
      </c>
      <c r="AN61" s="12">
        <v>0.81</v>
      </c>
      <c r="AO61" s="12">
        <v>0.69</v>
      </c>
      <c r="AP61" s="12">
        <v>1</v>
      </c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/>
      <c r="DP61" s="1"/>
      <c r="DQ61" s="1"/>
      <c r="DR61" s="1"/>
      <c r="DS61" s="1"/>
      <c r="DT61" s="1"/>
      <c r="DU61" s="1"/>
      <c r="DV61" s="1"/>
      <c r="DW61" s="1"/>
      <c r="DX61" s="1"/>
      <c r="DY61" s="1"/>
      <c r="DZ61" s="1"/>
      <c r="EA61" s="1"/>
      <c r="EB61" s="1"/>
      <c r="EC61" s="1"/>
      <c r="ED61" s="1"/>
      <c r="EE61" s="1"/>
      <c r="EF61" s="1"/>
    </row>
    <row r="62" spans="1:136" x14ac:dyDescent="0.25">
      <c r="A62" s="14" t="s">
        <v>118</v>
      </c>
      <c r="B62" s="15"/>
      <c r="C62" s="15" t="s">
        <v>9</v>
      </c>
      <c r="D62" s="16"/>
      <c r="E62" s="15"/>
      <c r="F62" s="1"/>
      <c r="G62" s="1"/>
      <c r="H62" s="11" t="s">
        <v>391</v>
      </c>
      <c r="I62" s="11" t="s">
        <v>411</v>
      </c>
      <c r="J62" s="12" t="s">
        <v>249</v>
      </c>
      <c r="K62" s="12" t="s">
        <v>249</v>
      </c>
      <c r="L62" s="12" t="s">
        <v>249</v>
      </c>
      <c r="M62" s="12" t="s">
        <v>249</v>
      </c>
      <c r="N62" s="18" t="s">
        <v>393</v>
      </c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2">
        <v>10</v>
      </c>
      <c r="AJ62" s="12">
        <v>8.6999999999999993</v>
      </c>
      <c r="AK62" s="12">
        <v>35</v>
      </c>
      <c r="AL62" s="12">
        <v>1</v>
      </c>
      <c r="AM62" s="12">
        <v>0.86</v>
      </c>
      <c r="AN62" s="12">
        <v>0.77</v>
      </c>
      <c r="AO62" s="12">
        <v>0.65</v>
      </c>
      <c r="AP62" s="12">
        <v>0.84</v>
      </c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s="1"/>
      <c r="DD62" s="1"/>
      <c r="DE62" s="1"/>
      <c r="DF62" s="1"/>
      <c r="DG62" s="1"/>
      <c r="DH62" s="1"/>
      <c r="DI62" s="1"/>
      <c r="DJ62" s="1"/>
      <c r="DK62" s="1"/>
      <c r="DL62" s="1"/>
      <c r="DM62" s="1"/>
      <c r="DN62" s="1"/>
      <c r="DO62" s="1"/>
      <c r="DP62" s="1"/>
      <c r="DQ62" s="1"/>
      <c r="DR62" s="1"/>
      <c r="DS62" s="1"/>
      <c r="DT62" s="1"/>
      <c r="DU62" s="1"/>
      <c r="DV62" s="1"/>
      <c r="DW62" s="1"/>
      <c r="DX62" s="1"/>
      <c r="DY62" s="1"/>
      <c r="DZ62" s="1"/>
      <c r="EA62" s="1"/>
      <c r="EB62" s="1"/>
      <c r="EC62" s="1"/>
      <c r="ED62" s="1"/>
      <c r="EE62" s="1"/>
      <c r="EF62" s="1"/>
    </row>
    <row r="63" spans="1:136" x14ac:dyDescent="0.25">
      <c r="A63" s="11" t="s">
        <v>119</v>
      </c>
      <c r="B63" s="12">
        <v>0.7</v>
      </c>
      <c r="C63" s="12" t="s">
        <v>9</v>
      </c>
      <c r="D63" s="13" t="s">
        <v>120</v>
      </c>
      <c r="E63" s="47" t="s">
        <v>1588</v>
      </c>
      <c r="F63" s="1"/>
      <c r="G63" s="1"/>
      <c r="H63" s="14" t="s">
        <v>412</v>
      </c>
      <c r="I63" s="14"/>
      <c r="J63" s="15"/>
      <c r="K63" s="15"/>
      <c r="L63" s="15"/>
      <c r="M63" s="15"/>
      <c r="N63" s="27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2">
        <v>12</v>
      </c>
      <c r="AJ63" s="12">
        <v>10.4</v>
      </c>
      <c r="AK63" s="12">
        <v>40</v>
      </c>
      <c r="AL63" s="12">
        <v>0.95</v>
      </c>
      <c r="AM63" s="12">
        <v>0.83</v>
      </c>
      <c r="AN63" s="12">
        <v>0.74</v>
      </c>
      <c r="AO63" s="12">
        <v>0.62</v>
      </c>
      <c r="AP63" s="12">
        <v>0.79</v>
      </c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s="1"/>
      <c r="DD63" s="1"/>
      <c r="DE63" s="1"/>
      <c r="DF63" s="1"/>
      <c r="DG63" s="1"/>
      <c r="DH63" s="1"/>
      <c r="DI63" s="1"/>
      <c r="DJ63" s="1"/>
      <c r="DK63" s="1"/>
      <c r="DL63" s="1"/>
      <c r="DM63" s="1"/>
      <c r="DN63" s="1"/>
      <c r="DO63" s="1"/>
      <c r="DP63" s="1"/>
      <c r="DQ63" s="1"/>
      <c r="DR63" s="1"/>
      <c r="DS63" s="1"/>
      <c r="DT63" s="1"/>
      <c r="DU63" s="1"/>
      <c r="DV63" s="1"/>
      <c r="DW63" s="1"/>
      <c r="DX63" s="1"/>
      <c r="DY63" s="1"/>
      <c r="DZ63" s="1"/>
      <c r="EA63" s="1"/>
      <c r="EB63" s="1"/>
      <c r="EC63" s="1"/>
      <c r="ED63" s="1"/>
      <c r="EE63" s="1"/>
      <c r="EF63" s="1"/>
    </row>
    <row r="64" spans="1:136" x14ac:dyDescent="0.25">
      <c r="A64" s="11" t="s">
        <v>121</v>
      </c>
      <c r="B64" s="12">
        <v>0.15</v>
      </c>
      <c r="C64" s="12" t="s">
        <v>9</v>
      </c>
      <c r="D64" s="13" t="s">
        <v>122</v>
      </c>
      <c r="E64" s="47" t="s">
        <v>1588</v>
      </c>
      <c r="F64" s="1"/>
      <c r="G64" s="1"/>
      <c r="H64" s="11" t="s">
        <v>413</v>
      </c>
      <c r="I64" s="11" t="s">
        <v>414</v>
      </c>
      <c r="J64" s="12" t="s">
        <v>415</v>
      </c>
      <c r="K64" s="12" t="s">
        <v>416</v>
      </c>
      <c r="L64" s="12" t="s">
        <v>415</v>
      </c>
      <c r="M64" s="12" t="s">
        <v>415</v>
      </c>
      <c r="N64" s="18" t="s">
        <v>417</v>
      </c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2">
        <v>14</v>
      </c>
      <c r="AJ64" s="12">
        <v>12.1</v>
      </c>
      <c r="AK64" s="12">
        <v>48.5</v>
      </c>
      <c r="AL64" s="12">
        <v>0.9</v>
      </c>
      <c r="AM64" s="12">
        <v>0.79</v>
      </c>
      <c r="AN64" s="12">
        <v>0.7</v>
      </c>
      <c r="AO64" s="12">
        <v>0.57999999999999996</v>
      </c>
      <c r="AP64" s="12">
        <v>0.7</v>
      </c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s="1"/>
      <c r="DD64" s="1"/>
      <c r="DE64" s="1"/>
      <c r="DF64" s="1"/>
      <c r="DG64" s="1"/>
      <c r="DH64" s="1"/>
      <c r="DI64" s="1"/>
      <c r="DJ64" s="1"/>
      <c r="DK64" s="1"/>
      <c r="DL64" s="1"/>
      <c r="DM64" s="1"/>
      <c r="DN64" s="1"/>
      <c r="DO64" s="1"/>
      <c r="DP64" s="1"/>
      <c r="DQ64" s="1"/>
      <c r="DR64" s="1"/>
      <c r="DS64" s="1"/>
      <c r="DT64" s="1"/>
      <c r="DU64" s="1"/>
      <c r="DV64" s="1"/>
      <c r="DW64" s="1"/>
      <c r="DX64" s="1"/>
      <c r="DY64" s="1"/>
      <c r="DZ64" s="1"/>
      <c r="EA64" s="1"/>
      <c r="EB64" s="1"/>
      <c r="EC64" s="1"/>
      <c r="ED64" s="1"/>
      <c r="EE64" s="1"/>
      <c r="EF64" s="1"/>
    </row>
    <row r="65" spans="1:136" x14ac:dyDescent="0.25">
      <c r="A65" s="11" t="s">
        <v>123</v>
      </c>
      <c r="B65" s="12">
        <v>1.5</v>
      </c>
      <c r="C65" s="12" t="s">
        <v>9</v>
      </c>
      <c r="D65" s="13" t="s">
        <v>124</v>
      </c>
      <c r="E65" s="47" t="s">
        <v>1588</v>
      </c>
      <c r="F65" s="1"/>
      <c r="G65" s="1"/>
      <c r="H65" s="11" t="s">
        <v>418</v>
      </c>
      <c r="I65" s="11" t="s">
        <v>419</v>
      </c>
      <c r="J65" s="12" t="s">
        <v>280</v>
      </c>
      <c r="K65" s="12" t="s">
        <v>280</v>
      </c>
      <c r="L65" s="12" t="s">
        <v>280</v>
      </c>
      <c r="M65" s="12" t="s">
        <v>420</v>
      </c>
      <c r="N65" s="18" t="s">
        <v>421</v>
      </c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2">
        <v>16</v>
      </c>
      <c r="AJ65" s="12">
        <v>13.8</v>
      </c>
      <c r="AK65" s="12">
        <v>55</v>
      </c>
      <c r="AL65" s="12">
        <v>0.86</v>
      </c>
      <c r="AM65" s="12">
        <v>0.75</v>
      </c>
      <c r="AN65" s="12">
        <v>0.66</v>
      </c>
      <c r="AO65" s="12">
        <v>0.55000000000000004</v>
      </c>
      <c r="AP65" s="12">
        <v>0.65</v>
      </c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s="1"/>
      <c r="DD65" s="1"/>
      <c r="DE65" s="1"/>
      <c r="DF65" s="1"/>
      <c r="DG65" s="1"/>
      <c r="DH65" s="1"/>
      <c r="DI65" s="1"/>
      <c r="DJ65" s="1"/>
      <c r="DK65" s="1"/>
      <c r="DL65" s="1"/>
      <c r="DM65" s="1"/>
      <c r="DN65" s="1"/>
      <c r="DO65" s="1"/>
      <c r="DP65" s="1"/>
      <c r="DQ65" s="1"/>
      <c r="DR65" s="1"/>
      <c r="DS65" s="1"/>
      <c r="DT65" s="1"/>
      <c r="DU65" s="1"/>
      <c r="DV65" s="1"/>
      <c r="DW65" s="1"/>
      <c r="DX65" s="1"/>
      <c r="DY65" s="1"/>
      <c r="DZ65" s="1"/>
      <c r="EA65" s="1"/>
      <c r="EB65" s="1"/>
      <c r="EC65" s="1"/>
      <c r="ED65" s="1"/>
      <c r="EE65" s="1"/>
      <c r="EF65" s="1"/>
    </row>
    <row r="66" spans="1:136" x14ac:dyDescent="0.25">
      <c r="A66" s="14" t="s">
        <v>125</v>
      </c>
      <c r="B66" s="15"/>
      <c r="C66" s="15" t="s">
        <v>9</v>
      </c>
      <c r="D66" s="16"/>
      <c r="E66" s="15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2">
        <v>18</v>
      </c>
      <c r="AJ66" s="12">
        <v>15.6</v>
      </c>
      <c r="AK66" s="12">
        <v>62.5</v>
      </c>
      <c r="AL66" s="12">
        <v>0.82</v>
      </c>
      <c r="AM66" s="12">
        <v>0.71</v>
      </c>
      <c r="AN66" s="12">
        <v>0.62</v>
      </c>
      <c r="AO66" s="12">
        <v>0.51</v>
      </c>
      <c r="AP66" s="12">
        <v>0.56000000000000005</v>
      </c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s="1"/>
      <c r="DD66" s="1"/>
      <c r="DE66" s="1"/>
      <c r="DF66" s="1"/>
      <c r="DG66" s="1"/>
      <c r="DH66" s="1"/>
      <c r="DI66" s="1"/>
      <c r="DJ66" s="1"/>
      <c r="DK66" s="1"/>
      <c r="DL66" s="1"/>
      <c r="DM66" s="1"/>
      <c r="DN66" s="1"/>
      <c r="DO66" s="1"/>
      <c r="DP66" s="1"/>
      <c r="DQ66" s="1"/>
      <c r="DR66" s="1"/>
      <c r="DS66" s="1"/>
      <c r="DT66" s="1"/>
      <c r="DU66" s="1"/>
      <c r="DV66" s="1"/>
      <c r="DW66" s="1"/>
      <c r="DX66" s="1"/>
      <c r="DY66" s="1"/>
      <c r="DZ66" s="1"/>
      <c r="EA66" s="1"/>
      <c r="EB66" s="1"/>
      <c r="EC66" s="1"/>
      <c r="ED66" s="1"/>
      <c r="EE66" s="1"/>
      <c r="EF66" s="1"/>
    </row>
    <row r="67" spans="1:136" x14ac:dyDescent="0.25">
      <c r="A67" s="11" t="s">
        <v>126</v>
      </c>
      <c r="B67" s="12">
        <v>1</v>
      </c>
      <c r="C67" s="12" t="s">
        <v>9</v>
      </c>
      <c r="D67" s="13" t="s">
        <v>127</v>
      </c>
      <c r="E67" s="47" t="s">
        <v>1588</v>
      </c>
      <c r="F67" s="1"/>
      <c r="G67" s="1"/>
      <c r="H67" s="46" t="s">
        <v>1601</v>
      </c>
      <c r="I67" s="5"/>
      <c r="J67" s="5"/>
      <c r="K67" s="5"/>
      <c r="L67" s="5"/>
      <c r="M67" s="5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2">
        <v>20</v>
      </c>
      <c r="AJ67" s="12">
        <v>17.3</v>
      </c>
      <c r="AK67" s="12">
        <v>70</v>
      </c>
      <c r="AL67" s="12">
        <v>0.78</v>
      </c>
      <c r="AM67" s="12">
        <v>0.67</v>
      </c>
      <c r="AN67" s="12">
        <v>0.56999999999999995</v>
      </c>
      <c r="AO67" s="12">
        <v>0.48</v>
      </c>
      <c r="AP67" s="12">
        <v>0.47</v>
      </c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1"/>
      <c r="CT67" s="1"/>
      <c r="CU67" s="1"/>
      <c r="CV67" s="1"/>
      <c r="CW67" s="1"/>
      <c r="CX67" s="1"/>
      <c r="CY67" s="1"/>
      <c r="CZ67" s="1"/>
      <c r="DA67" s="1"/>
      <c r="DB67" s="1"/>
      <c r="DC67" s="1"/>
      <c r="DD67" s="1"/>
      <c r="DE67" s="1"/>
      <c r="DF67" s="1"/>
      <c r="DG67" s="1"/>
      <c r="DH67" s="1"/>
      <c r="DI67" s="1"/>
      <c r="DJ67" s="1"/>
      <c r="DK67" s="1"/>
      <c r="DL67" s="1"/>
      <c r="DM67" s="1"/>
      <c r="DN67" s="1"/>
      <c r="DO67" s="1"/>
      <c r="DP67" s="1"/>
      <c r="DQ67" s="1"/>
      <c r="DR67" s="1"/>
      <c r="DS67" s="1"/>
      <c r="DT67" s="1"/>
      <c r="DU67" s="1"/>
      <c r="DV67" s="1"/>
      <c r="DW67" s="1"/>
      <c r="DX67" s="1"/>
      <c r="DY67" s="1"/>
      <c r="DZ67" s="1"/>
      <c r="EA67" s="1"/>
      <c r="EB67" s="1"/>
      <c r="EC67" s="1"/>
      <c r="ED67" s="1"/>
      <c r="EE67" s="1"/>
      <c r="EF67" s="1"/>
    </row>
    <row r="68" spans="1:136" x14ac:dyDescent="0.25">
      <c r="A68" s="11" t="s">
        <v>128</v>
      </c>
      <c r="B68" s="12">
        <v>0.7</v>
      </c>
      <c r="C68" s="12" t="s">
        <v>9</v>
      </c>
      <c r="D68" s="13" t="s">
        <v>129</v>
      </c>
      <c r="E68" s="47" t="s">
        <v>1588</v>
      </c>
      <c r="F68" s="1"/>
      <c r="G68" s="1"/>
      <c r="H68" s="8" t="s">
        <v>1</v>
      </c>
      <c r="I68" s="8" t="s">
        <v>423</v>
      </c>
      <c r="J68" s="8" t="s">
        <v>424</v>
      </c>
      <c r="K68" s="9" t="s">
        <v>3</v>
      </c>
      <c r="L68" s="10" t="s">
        <v>4</v>
      </c>
      <c r="M68" s="9" t="s">
        <v>5</v>
      </c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2">
        <v>22</v>
      </c>
      <c r="AJ68" s="12">
        <v>19.100000000000001</v>
      </c>
      <c r="AK68" s="12">
        <v>75</v>
      </c>
      <c r="AL68" s="12">
        <v>0.72</v>
      </c>
      <c r="AM68" s="12">
        <v>0.6</v>
      </c>
      <c r="AN68" s="12">
        <v>0.52</v>
      </c>
      <c r="AO68" s="12">
        <v>0.43</v>
      </c>
      <c r="AP68" s="12">
        <v>0.41</v>
      </c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1"/>
      <c r="CT68" s="1"/>
      <c r="CU68" s="1"/>
      <c r="CV68" s="1"/>
      <c r="CW68" s="1"/>
      <c r="CX68" s="1"/>
      <c r="CY68" s="1"/>
      <c r="CZ68" s="1"/>
      <c r="DA68" s="1"/>
      <c r="DB68" s="1"/>
      <c r="DC68" s="1"/>
      <c r="DD68" s="1"/>
      <c r="DE68" s="1"/>
      <c r="DF68" s="1"/>
      <c r="DG68" s="1"/>
      <c r="DH68" s="1"/>
      <c r="DI68" s="1"/>
      <c r="DJ68" s="1"/>
      <c r="DK68" s="1"/>
      <c r="DL68" s="1"/>
      <c r="DM68" s="1"/>
      <c r="DN68" s="1"/>
      <c r="DO68" s="1"/>
      <c r="DP68" s="1"/>
      <c r="DQ68" s="1"/>
      <c r="DR68" s="1"/>
      <c r="DS68" s="1"/>
      <c r="DT68" s="1"/>
      <c r="DU68" s="1"/>
      <c r="DV68" s="1"/>
      <c r="DW68" s="1"/>
      <c r="DX68" s="1"/>
      <c r="DY68" s="1"/>
      <c r="DZ68" s="1"/>
      <c r="EA68" s="1"/>
      <c r="EB68" s="1"/>
      <c r="EC68" s="1"/>
      <c r="ED68" s="1"/>
      <c r="EE68" s="1"/>
      <c r="EF68" s="1"/>
    </row>
    <row r="69" spans="1:136" x14ac:dyDescent="0.25">
      <c r="A69" s="11"/>
      <c r="B69" s="12"/>
      <c r="C69" s="12"/>
      <c r="D69" s="13"/>
      <c r="E69" s="12"/>
      <c r="F69" s="1"/>
      <c r="G69" s="1"/>
      <c r="H69" s="11" t="s">
        <v>425</v>
      </c>
      <c r="I69" s="12" t="s">
        <v>12</v>
      </c>
      <c r="J69" s="12" t="s">
        <v>12</v>
      </c>
      <c r="K69" s="12" t="s">
        <v>426</v>
      </c>
      <c r="L69" s="13" t="s">
        <v>427</v>
      </c>
      <c r="M69" s="47" t="s">
        <v>1588</v>
      </c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2">
        <v>24</v>
      </c>
      <c r="AJ69" s="12">
        <v>20.8</v>
      </c>
      <c r="AK69" s="12">
        <v>83</v>
      </c>
      <c r="AL69" s="12">
        <v>0.67</v>
      </c>
      <c r="AM69" s="12">
        <v>0.55000000000000004</v>
      </c>
      <c r="AN69" s="12">
        <v>0.47</v>
      </c>
      <c r="AO69" s="12">
        <v>0.38</v>
      </c>
      <c r="AP69" s="12">
        <v>0.32</v>
      </c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"/>
      <c r="CT69" s="1"/>
      <c r="CU69" s="1"/>
      <c r="CV69" s="1"/>
      <c r="CW69" s="1"/>
      <c r="CX69" s="1"/>
      <c r="CY69" s="1"/>
      <c r="CZ69" s="1"/>
      <c r="DA69" s="1"/>
      <c r="DB69" s="1"/>
      <c r="DC69" s="1"/>
      <c r="DD69" s="1"/>
      <c r="DE69" s="1"/>
      <c r="DF69" s="1"/>
      <c r="DG69" s="1"/>
      <c r="DH69" s="1"/>
      <c r="DI69" s="1"/>
      <c r="DJ69" s="1"/>
      <c r="DK69" s="1"/>
      <c r="DL69" s="1"/>
      <c r="DM69" s="1"/>
      <c r="DN69" s="1"/>
      <c r="DO69" s="1"/>
      <c r="DP69" s="1"/>
      <c r="DQ69" s="1"/>
      <c r="DR69" s="1"/>
      <c r="DS69" s="1"/>
      <c r="DT69" s="1"/>
      <c r="DU69" s="1"/>
      <c r="DV69" s="1"/>
      <c r="DW69" s="1"/>
      <c r="DX69" s="1"/>
      <c r="DY69" s="1"/>
      <c r="DZ69" s="1"/>
      <c r="EA69" s="1"/>
      <c r="EB69" s="1"/>
      <c r="EC69" s="1"/>
      <c r="ED69" s="1"/>
      <c r="EE69" s="1"/>
      <c r="EF69" s="1"/>
    </row>
    <row r="70" spans="1:136" x14ac:dyDescent="0.25">
      <c r="A70" s="8" t="s">
        <v>130</v>
      </c>
      <c r="B70" s="9"/>
      <c r="C70" s="9"/>
      <c r="D70" s="10"/>
      <c r="E70" s="9"/>
      <c r="F70" s="1"/>
      <c r="G70" s="1"/>
      <c r="H70" s="11" t="s">
        <v>428</v>
      </c>
      <c r="I70" s="12" t="s">
        <v>429</v>
      </c>
      <c r="J70" s="12" t="s">
        <v>429</v>
      </c>
      <c r="K70" s="12" t="s">
        <v>9</v>
      </c>
      <c r="L70" s="13" t="s">
        <v>430</v>
      </c>
      <c r="M70" s="47" t="s">
        <v>1588</v>
      </c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2">
        <v>26</v>
      </c>
      <c r="AJ70" s="12">
        <v>22.5</v>
      </c>
      <c r="AK70" s="12">
        <v>90</v>
      </c>
      <c r="AL70" s="12">
        <v>0.62</v>
      </c>
      <c r="AM70" s="12">
        <v>0.51</v>
      </c>
      <c r="AN70" s="12">
        <v>0.44</v>
      </c>
      <c r="AO70" s="12">
        <v>0.35</v>
      </c>
      <c r="AP70" s="12">
        <v>0.25</v>
      </c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"/>
      <c r="CT70" s="1"/>
      <c r="CU70" s="1"/>
      <c r="CV70" s="1"/>
      <c r="CW70" s="1"/>
      <c r="CX70" s="1"/>
      <c r="CY70" s="1"/>
      <c r="CZ70" s="1"/>
      <c r="DA70" s="1"/>
      <c r="DB70" s="1"/>
      <c r="DC70" s="1"/>
      <c r="DD70" s="1"/>
      <c r="DE70" s="1"/>
      <c r="DF70" s="1"/>
      <c r="DG70" s="1"/>
      <c r="DH70" s="1"/>
      <c r="DI70" s="1"/>
      <c r="DJ70" s="1"/>
      <c r="DK70" s="1"/>
      <c r="DL70" s="1"/>
      <c r="DM70" s="1"/>
      <c r="DN70" s="1"/>
      <c r="DO70" s="1"/>
      <c r="DP70" s="1"/>
      <c r="DQ70" s="1"/>
      <c r="DR70" s="1"/>
      <c r="DS70" s="1"/>
      <c r="DT70" s="1"/>
      <c r="DU70" s="1"/>
      <c r="DV70" s="1"/>
      <c r="DW70" s="1"/>
      <c r="DX70" s="1"/>
      <c r="DY70" s="1"/>
      <c r="DZ70" s="1"/>
      <c r="EA70" s="1"/>
      <c r="EB70" s="1"/>
      <c r="EC70" s="1"/>
      <c r="ED70" s="1"/>
      <c r="EE70" s="1"/>
      <c r="EF70" s="1"/>
    </row>
    <row r="71" spans="1:136" x14ac:dyDescent="0.25">
      <c r="A71" s="11" t="s">
        <v>131</v>
      </c>
      <c r="B71" s="12">
        <v>0.3</v>
      </c>
      <c r="C71" s="12" t="str">
        <f>INDEX(rngUnitSettings,MATCH("Length",INDEX(rngUnitSettings,,1),0),2)</f>
        <v>mm</v>
      </c>
      <c r="D71" s="13" t="s">
        <v>132</v>
      </c>
      <c r="E71" s="47" t="s">
        <v>1588</v>
      </c>
      <c r="F71" s="1"/>
      <c r="G71" s="1"/>
      <c r="H71" s="11" t="s">
        <v>431</v>
      </c>
      <c r="I71" s="12">
        <v>60</v>
      </c>
      <c r="J71" s="12">
        <v>100</v>
      </c>
      <c r="K71" s="12" t="s">
        <v>24</v>
      </c>
      <c r="L71" s="13" t="s">
        <v>432</v>
      </c>
      <c r="M71" s="47" t="s">
        <v>1588</v>
      </c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2">
        <v>28</v>
      </c>
      <c r="AJ71" s="12">
        <v>24.3</v>
      </c>
      <c r="AK71" s="12">
        <v>97</v>
      </c>
      <c r="AL71" s="12">
        <v>0.57999999999999996</v>
      </c>
      <c r="AM71" s="12">
        <v>0.49</v>
      </c>
      <c r="AN71" s="12">
        <v>0.43</v>
      </c>
      <c r="AO71" s="12">
        <v>0.34</v>
      </c>
      <c r="AP71" s="12">
        <v>0.2</v>
      </c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"/>
      <c r="CT71" s="1"/>
      <c r="CU71" s="1"/>
      <c r="CV71" s="1"/>
      <c r="CW71" s="1"/>
      <c r="CX71" s="1"/>
      <c r="CY71" s="1"/>
      <c r="CZ71" s="1"/>
      <c r="DA71" s="1"/>
      <c r="DB71" s="1"/>
      <c r="DC71" s="1"/>
      <c r="DD71" s="1"/>
      <c r="DE71" s="1"/>
      <c r="DF71" s="1"/>
      <c r="DG71" s="1"/>
      <c r="DH71" s="1"/>
      <c r="DI71" s="1"/>
      <c r="DJ71" s="1"/>
      <c r="DK71" s="1"/>
      <c r="DL71" s="1"/>
      <c r="DM71" s="1"/>
      <c r="DN71" s="1"/>
      <c r="DO71" s="1"/>
      <c r="DP71" s="1"/>
      <c r="DQ71" s="1"/>
      <c r="DR71" s="1"/>
      <c r="DS71" s="1"/>
      <c r="DT71" s="1"/>
      <c r="DU71" s="1"/>
      <c r="DV71" s="1"/>
      <c r="DW71" s="1"/>
      <c r="DX71" s="1"/>
      <c r="DY71" s="1"/>
      <c r="DZ71" s="1"/>
      <c r="EA71" s="1"/>
      <c r="EB71" s="1"/>
      <c r="EC71" s="1"/>
      <c r="ED71" s="1"/>
      <c r="EE71" s="1"/>
      <c r="EF71" s="1"/>
    </row>
    <row r="72" spans="1:136" x14ac:dyDescent="0.25">
      <c r="A72" s="11" t="s">
        <v>133</v>
      </c>
      <c r="B72" s="12" t="s">
        <v>134</v>
      </c>
      <c r="C72" s="12" t="s">
        <v>9</v>
      </c>
      <c r="D72" s="13" t="s">
        <v>135</v>
      </c>
      <c r="E72" s="47" t="s">
        <v>1588</v>
      </c>
      <c r="F72" s="1"/>
      <c r="G72" s="1"/>
      <c r="H72" s="11" t="s">
        <v>433</v>
      </c>
      <c r="I72" s="12" t="s">
        <v>12</v>
      </c>
      <c r="J72" s="12" t="s">
        <v>9</v>
      </c>
      <c r="K72" s="12" t="s">
        <v>426</v>
      </c>
      <c r="L72" s="13" t="s">
        <v>434</v>
      </c>
      <c r="M72" s="47" t="s">
        <v>1588</v>
      </c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2">
        <v>30</v>
      </c>
      <c r="AJ72" s="12">
        <v>26</v>
      </c>
      <c r="AK72" s="12">
        <v>105</v>
      </c>
      <c r="AL72" s="12">
        <v>0.53</v>
      </c>
      <c r="AM72" s="12">
        <v>0.45</v>
      </c>
      <c r="AN72" s="12">
        <v>0.39</v>
      </c>
      <c r="AO72" s="12">
        <v>0.32</v>
      </c>
      <c r="AP72" s="12">
        <v>0.16</v>
      </c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1"/>
      <c r="CT72" s="1"/>
      <c r="CU72" s="1"/>
      <c r="CV72" s="1"/>
      <c r="CW72" s="1"/>
      <c r="CX72" s="1"/>
      <c r="CY72" s="1"/>
      <c r="CZ72" s="1"/>
      <c r="DA72" s="1"/>
      <c r="DB72" s="1"/>
      <c r="DC72" s="1"/>
      <c r="DD72" s="1"/>
      <c r="DE72" s="1"/>
      <c r="DF72" s="1"/>
      <c r="DG72" s="1"/>
      <c r="DH72" s="1"/>
      <c r="DI72" s="1"/>
      <c r="DJ72" s="1"/>
      <c r="DK72" s="1"/>
      <c r="DL72" s="1"/>
      <c r="DM72" s="1"/>
      <c r="DN72" s="1"/>
      <c r="DO72" s="1"/>
      <c r="DP72" s="1"/>
      <c r="DQ72" s="1"/>
      <c r="DR72" s="1"/>
      <c r="DS72" s="1"/>
      <c r="DT72" s="1"/>
      <c r="DU72" s="1"/>
      <c r="DV72" s="1"/>
      <c r="DW72" s="1"/>
      <c r="DX72" s="1"/>
      <c r="DY72" s="1"/>
      <c r="DZ72" s="1"/>
      <c r="EA72" s="1"/>
      <c r="EB72" s="1"/>
      <c r="EC72" s="1"/>
      <c r="ED72" s="1"/>
      <c r="EE72" s="1"/>
      <c r="EF72" s="1"/>
    </row>
    <row r="73" spans="1:136" x14ac:dyDescent="0.25">
      <c r="A73" s="11" t="s">
        <v>136</v>
      </c>
      <c r="B73" s="12" t="s">
        <v>137</v>
      </c>
      <c r="C73" s="12" t="s">
        <v>9</v>
      </c>
      <c r="D73" s="13" t="s">
        <v>138</v>
      </c>
      <c r="E73" s="47" t="s">
        <v>1588</v>
      </c>
      <c r="F73" s="1"/>
      <c r="G73" s="1"/>
      <c r="H73" s="11" t="s">
        <v>435</v>
      </c>
      <c r="I73" s="12">
        <v>1.35</v>
      </c>
      <c r="J73" s="12">
        <v>1.75</v>
      </c>
      <c r="K73" s="12" t="s">
        <v>436</v>
      </c>
      <c r="L73" s="13" t="s">
        <v>437</v>
      </c>
      <c r="M73" s="47" t="s">
        <v>1588</v>
      </c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2">
        <v>32</v>
      </c>
      <c r="AJ73" s="12">
        <v>27.7</v>
      </c>
      <c r="AK73" s="12">
        <v>110</v>
      </c>
      <c r="AL73" s="12">
        <v>0.48</v>
      </c>
      <c r="AM73" s="12">
        <v>0.41</v>
      </c>
      <c r="AN73" s="12">
        <v>0.36</v>
      </c>
      <c r="AO73" s="12">
        <v>0.31</v>
      </c>
      <c r="AP73" s="12">
        <v>0.14000000000000001</v>
      </c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"/>
      <c r="CT73" s="1"/>
      <c r="CU73" s="1"/>
      <c r="CV73" s="1"/>
      <c r="CW73" s="1"/>
      <c r="CX73" s="1"/>
      <c r="CY73" s="1"/>
      <c r="CZ73" s="1"/>
      <c r="DA73" s="1"/>
      <c r="DB73" s="1"/>
      <c r="DC73" s="1"/>
      <c r="DD73" s="1"/>
      <c r="DE73" s="1"/>
      <c r="DF73" s="1"/>
      <c r="DG73" s="1"/>
      <c r="DH73" s="1"/>
      <c r="DI73" s="1"/>
      <c r="DJ73" s="1"/>
      <c r="DK73" s="1"/>
      <c r="DL73" s="1"/>
      <c r="DM73" s="1"/>
      <c r="DN73" s="1"/>
      <c r="DO73" s="1"/>
      <c r="DP73" s="1"/>
      <c r="DQ73" s="1"/>
      <c r="DR73" s="1"/>
      <c r="DS73" s="1"/>
      <c r="DT73" s="1"/>
      <c r="DU73" s="1"/>
      <c r="DV73" s="1"/>
      <c r="DW73" s="1"/>
      <c r="DX73" s="1"/>
      <c r="DY73" s="1"/>
      <c r="DZ73" s="1"/>
      <c r="EA73" s="1"/>
      <c r="EB73" s="1"/>
      <c r="EC73" s="1"/>
      <c r="ED73" s="1"/>
      <c r="EE73" s="1"/>
      <c r="EF73" s="1"/>
    </row>
    <row r="74" spans="1:136" x14ac:dyDescent="0.25">
      <c r="A74" s="11" t="s">
        <v>139</v>
      </c>
      <c r="B74" s="12">
        <v>1.4</v>
      </c>
      <c r="C74" s="12" t="s">
        <v>9</v>
      </c>
      <c r="D74" s="13" t="s">
        <v>140</v>
      </c>
      <c r="E74" s="47" t="s">
        <v>1588</v>
      </c>
      <c r="F74" s="1"/>
      <c r="G74" s="1"/>
      <c r="H74" s="11" t="s">
        <v>438</v>
      </c>
      <c r="I74" s="12" t="s">
        <v>9</v>
      </c>
      <c r="J74" s="12">
        <v>0.85</v>
      </c>
      <c r="K74" s="12" t="s">
        <v>436</v>
      </c>
      <c r="L74" s="13" t="s">
        <v>439</v>
      </c>
      <c r="M74" s="47" t="s">
        <v>1588</v>
      </c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2">
        <v>34</v>
      </c>
      <c r="AJ74" s="12">
        <v>29</v>
      </c>
      <c r="AK74" s="12">
        <v>120</v>
      </c>
      <c r="AL74" s="12">
        <v>0.43</v>
      </c>
      <c r="AM74" s="12">
        <v>0.36</v>
      </c>
      <c r="AN74" s="12">
        <v>0.31</v>
      </c>
      <c r="AO74" s="12">
        <v>0.25</v>
      </c>
      <c r="AP74" s="12">
        <v>0.1</v>
      </c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"/>
      <c r="CT74" s="1"/>
      <c r="CU74" s="1"/>
      <c r="CV74" s="1"/>
      <c r="CW74" s="1"/>
      <c r="CX74" s="1"/>
      <c r="CY74" s="1"/>
      <c r="CZ74" s="1"/>
      <c r="DA74" s="1"/>
      <c r="DB74" s="1"/>
      <c r="DC74" s="1"/>
      <c r="DD74" s="1"/>
      <c r="DE74" s="1"/>
      <c r="DF74" s="1"/>
      <c r="DG74" s="1"/>
      <c r="DH74" s="1"/>
      <c r="DI74" s="1"/>
      <c r="DJ74" s="1"/>
      <c r="DK74" s="1"/>
      <c r="DL74" s="1"/>
      <c r="DM74" s="1"/>
      <c r="DN74" s="1"/>
      <c r="DO74" s="1"/>
      <c r="DP74" s="1"/>
      <c r="DQ74" s="1"/>
      <c r="DR74" s="1"/>
      <c r="DS74" s="1"/>
      <c r="DT74" s="1"/>
      <c r="DU74" s="1"/>
      <c r="DV74" s="1"/>
      <c r="DW74" s="1"/>
      <c r="DX74" s="1"/>
      <c r="DY74" s="1"/>
      <c r="DZ74" s="1"/>
      <c r="EA74" s="1"/>
      <c r="EB74" s="1"/>
      <c r="EC74" s="1"/>
      <c r="ED74" s="1"/>
      <c r="EE74" s="1"/>
      <c r="EF74" s="1"/>
    </row>
    <row r="75" spans="1:136" x14ac:dyDescent="0.25">
      <c r="A75" s="11" t="s">
        <v>141</v>
      </c>
      <c r="B75" s="12">
        <v>0.5</v>
      </c>
      <c r="C75" s="12" t="s">
        <v>9</v>
      </c>
      <c r="D75" s="13" t="s">
        <v>142</v>
      </c>
      <c r="E75" s="47" t="s">
        <v>1588</v>
      </c>
      <c r="F75" s="1"/>
      <c r="G75" s="1"/>
      <c r="H75" s="11" t="s">
        <v>440</v>
      </c>
      <c r="I75" s="12" t="s">
        <v>436</v>
      </c>
      <c r="J75" s="12" t="s">
        <v>436</v>
      </c>
      <c r="K75" s="12" t="s">
        <v>9</v>
      </c>
      <c r="L75" s="13" t="s">
        <v>441</v>
      </c>
      <c r="M75" s="47" t="s">
        <v>1588</v>
      </c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2">
        <v>38</v>
      </c>
      <c r="AJ75" s="12">
        <v>33</v>
      </c>
      <c r="AK75" s="12">
        <v>130</v>
      </c>
      <c r="AL75" s="12">
        <v>0.38</v>
      </c>
      <c r="AM75" s="12">
        <v>0.32</v>
      </c>
      <c r="AN75" s="12">
        <v>0.28000000000000003</v>
      </c>
      <c r="AO75" s="12">
        <v>0.24</v>
      </c>
      <c r="AP75" s="12">
        <v>0.08</v>
      </c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"/>
      <c r="CT75" s="1"/>
      <c r="CU75" s="1"/>
      <c r="CV75" s="1"/>
      <c r="CW75" s="1"/>
      <c r="CX75" s="1"/>
      <c r="CY75" s="1"/>
      <c r="CZ75" s="1"/>
      <c r="DA75" s="1"/>
      <c r="DB75" s="1"/>
      <c r="DC75" s="1"/>
      <c r="DD75" s="1"/>
      <c r="DE75" s="1"/>
      <c r="DF75" s="1"/>
      <c r="DG75" s="1"/>
      <c r="DH75" s="1"/>
      <c r="DI75" s="1"/>
      <c r="DJ75" s="1"/>
      <c r="DK75" s="1"/>
      <c r="DL75" s="1"/>
      <c r="DM75" s="1"/>
      <c r="DN75" s="1"/>
      <c r="DO75" s="1"/>
      <c r="DP75" s="1"/>
      <c r="DQ75" s="1"/>
      <c r="DR75" s="1"/>
      <c r="DS75" s="1"/>
      <c r="DT75" s="1"/>
      <c r="DU75" s="1"/>
      <c r="DV75" s="1"/>
      <c r="DW75" s="1"/>
      <c r="DX75" s="1"/>
      <c r="DY75" s="1"/>
      <c r="DZ75" s="1"/>
      <c r="EA75" s="1"/>
      <c r="EB75" s="1"/>
      <c r="EC75" s="1"/>
      <c r="ED75" s="1"/>
      <c r="EE75" s="1"/>
      <c r="EF75" s="1"/>
    </row>
    <row r="76" spans="1:136" x14ac:dyDescent="0.25">
      <c r="A76" s="11" t="s">
        <v>143</v>
      </c>
      <c r="B76" s="12" t="s">
        <v>68</v>
      </c>
      <c r="C76" s="12" t="s">
        <v>9</v>
      </c>
      <c r="D76" s="13" t="s">
        <v>144</v>
      </c>
      <c r="E76" s="47" t="s">
        <v>1588</v>
      </c>
      <c r="F76" s="1"/>
      <c r="G76" s="1"/>
      <c r="H76" s="11" t="s">
        <v>442</v>
      </c>
      <c r="I76" s="12">
        <v>13</v>
      </c>
      <c r="J76" s="12">
        <v>13</v>
      </c>
      <c r="K76" s="12" t="str">
        <f>IF(I75=J75,IF(I75="pt","pt","мм"),"арм.="&amp;IF(I75="pt","pt","мм")&amp;"; разм.="&amp;IF(J75="pt","pt","мм"))</f>
        <v>pt</v>
      </c>
      <c r="L76" s="13" t="s">
        <v>443</v>
      </c>
      <c r="M76" s="47" t="s">
        <v>1588</v>
      </c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2">
        <v>40</v>
      </c>
      <c r="AJ76" s="12">
        <v>34.6</v>
      </c>
      <c r="AK76" s="12">
        <v>140</v>
      </c>
      <c r="AL76" s="12">
        <v>0.35</v>
      </c>
      <c r="AM76" s="12">
        <v>0.28999999999999998</v>
      </c>
      <c r="AN76" s="12">
        <v>0.25</v>
      </c>
      <c r="AO76" s="12">
        <v>0.21</v>
      </c>
      <c r="AP76" s="12">
        <v>7.0000000000000007E-2</v>
      </c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"/>
      <c r="CT76" s="1"/>
      <c r="CU76" s="1"/>
      <c r="CV76" s="1"/>
      <c r="CW76" s="1"/>
      <c r="CX76" s="1"/>
      <c r="CY76" s="1"/>
      <c r="CZ76" s="1"/>
      <c r="DA76" s="1"/>
      <c r="DB76" s="1"/>
      <c r="DC76" s="1"/>
      <c r="DD76" s="1"/>
      <c r="DE76" s="1"/>
      <c r="DF76" s="1"/>
      <c r="DG76" s="1"/>
      <c r="DH76" s="1"/>
      <c r="DI76" s="1"/>
      <c r="DJ76" s="1"/>
      <c r="DK76" s="1"/>
      <c r="DL76" s="1"/>
      <c r="DM76" s="1"/>
      <c r="DN76" s="1"/>
      <c r="DO76" s="1"/>
      <c r="DP76" s="1"/>
      <c r="DQ76" s="1"/>
      <c r="DR76" s="1"/>
      <c r="DS76" s="1"/>
      <c r="DT76" s="1"/>
      <c r="DU76" s="1"/>
      <c r="DV76" s="1"/>
      <c r="DW76" s="1"/>
      <c r="DX76" s="1"/>
      <c r="DY76" s="1"/>
      <c r="DZ76" s="1"/>
      <c r="EA76" s="1"/>
      <c r="EB76" s="1"/>
      <c r="EC76" s="1"/>
      <c r="ED76" s="1"/>
      <c r="EE76" s="1"/>
      <c r="EF76" s="1"/>
    </row>
    <row r="77" spans="1:136" x14ac:dyDescent="0.25">
      <c r="A77" s="11" t="s">
        <v>145</v>
      </c>
      <c r="B77" s="12">
        <v>1</v>
      </c>
      <c r="C77" s="12" t="s">
        <v>9</v>
      </c>
      <c r="D77" s="13" t="s">
        <v>146</v>
      </c>
      <c r="E77" s="47" t="s">
        <v>1588</v>
      </c>
      <c r="F77" s="1"/>
      <c r="G77" s="1"/>
      <c r="H77" s="11" t="s">
        <v>444</v>
      </c>
      <c r="I77" s="12">
        <v>9</v>
      </c>
      <c r="J77" s="12">
        <v>9</v>
      </c>
      <c r="K77" s="12" t="str">
        <f>IF(I75=J75,IF(I75="pt","pt","мм"),"арм.="&amp;IF(I75="pt","pt","мм")&amp;"; разм.="&amp;IF(J75="pt","pt","мм"))</f>
        <v>pt</v>
      </c>
      <c r="L77" s="13" t="s">
        <v>445</v>
      </c>
      <c r="M77" s="47" t="s">
        <v>1588</v>
      </c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2">
        <v>43</v>
      </c>
      <c r="AJ77" s="12">
        <v>37.5</v>
      </c>
      <c r="AK77" s="12">
        <v>150</v>
      </c>
      <c r="AL77" s="12">
        <v>0.33</v>
      </c>
      <c r="AM77" s="12">
        <v>0.28000000000000003</v>
      </c>
      <c r="AN77" s="12">
        <v>0.24</v>
      </c>
      <c r="AO77" s="12">
        <v>0.21</v>
      </c>
      <c r="AP77" s="12">
        <v>0.06</v>
      </c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  <c r="CZ77" s="1"/>
      <c r="DA77" s="1"/>
      <c r="DB77" s="1"/>
      <c r="DC77" s="1"/>
      <c r="DD77" s="1"/>
      <c r="DE77" s="1"/>
      <c r="DF77" s="1"/>
      <c r="DG77" s="1"/>
      <c r="DH77" s="1"/>
      <c r="DI77" s="1"/>
      <c r="DJ77" s="1"/>
      <c r="DK77" s="1"/>
      <c r="DL77" s="1"/>
      <c r="DM77" s="1"/>
      <c r="DN77" s="1"/>
      <c r="DO77" s="1"/>
      <c r="DP77" s="1"/>
      <c r="DQ77" s="1"/>
      <c r="DR77" s="1"/>
      <c r="DS77" s="1"/>
      <c r="DT77" s="1"/>
      <c r="DU77" s="1"/>
      <c r="DV77" s="1"/>
      <c r="DW77" s="1"/>
      <c r="DX77" s="1"/>
      <c r="DY77" s="1"/>
      <c r="DZ77" s="1"/>
      <c r="EA77" s="1"/>
      <c r="EB77" s="1"/>
      <c r="EC77" s="1"/>
      <c r="ED77" s="1"/>
      <c r="EE77" s="1"/>
      <c r="EF77" s="1"/>
    </row>
    <row r="78" spans="1:136" x14ac:dyDescent="0.25">
      <c r="A78" s="11" t="s">
        <v>147</v>
      </c>
      <c r="B78" s="12" t="s">
        <v>148</v>
      </c>
      <c r="C78" s="12" t="s">
        <v>9</v>
      </c>
      <c r="D78" s="13" t="s">
        <v>149</v>
      </c>
      <c r="E78" s="47" t="s">
        <v>1588</v>
      </c>
      <c r="F78" s="1"/>
      <c r="G78" s="1"/>
      <c r="H78" s="11" t="s">
        <v>446</v>
      </c>
      <c r="I78" s="12" t="s">
        <v>9</v>
      </c>
      <c r="J78" s="12" t="s">
        <v>447</v>
      </c>
      <c r="K78" s="12" t="s">
        <v>9</v>
      </c>
      <c r="L78" s="13" t="s">
        <v>448</v>
      </c>
      <c r="M78" s="47" t="s">
        <v>1588</v>
      </c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2">
        <v>1000000</v>
      </c>
      <c r="AJ78" s="12">
        <v>1000000</v>
      </c>
      <c r="AK78" s="12">
        <v>1000000</v>
      </c>
      <c r="AL78" s="12">
        <v>0.33</v>
      </c>
      <c r="AM78" s="12">
        <v>0.28000000000000003</v>
      </c>
      <c r="AN78" s="12">
        <v>0.24</v>
      </c>
      <c r="AO78" s="12">
        <v>0.21</v>
      </c>
      <c r="AP78" s="12">
        <v>0.06</v>
      </c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"/>
      <c r="CT78" s="1"/>
      <c r="CU78" s="1"/>
      <c r="CV78" s="1"/>
      <c r="CW78" s="1"/>
      <c r="CX78" s="1"/>
      <c r="CY78" s="1"/>
      <c r="CZ78" s="1"/>
      <c r="DA78" s="1"/>
      <c r="DB78" s="1"/>
      <c r="DC78" s="1"/>
      <c r="DD78" s="1"/>
      <c r="DE78" s="1"/>
      <c r="DF78" s="1"/>
      <c r="DG78" s="1"/>
      <c r="DH78" s="1"/>
      <c r="DI78" s="1"/>
      <c r="DJ78" s="1"/>
      <c r="DK78" s="1"/>
      <c r="DL78" s="1"/>
      <c r="DM78" s="1"/>
      <c r="DN78" s="1"/>
      <c r="DO78" s="1"/>
      <c r="DP78" s="1"/>
      <c r="DQ78" s="1"/>
      <c r="DR78" s="1"/>
      <c r="DS78" s="1"/>
      <c r="DT78" s="1"/>
      <c r="DU78" s="1"/>
      <c r="DV78" s="1"/>
      <c r="DW78" s="1"/>
      <c r="DX78" s="1"/>
      <c r="DY78" s="1"/>
      <c r="DZ78" s="1"/>
      <c r="EA78" s="1"/>
      <c r="EB78" s="1"/>
      <c r="EC78" s="1"/>
      <c r="ED78" s="1"/>
      <c r="EE78" s="1"/>
      <c r="EF78" s="1"/>
    </row>
    <row r="79" spans="1:136" x14ac:dyDescent="0.25">
      <c r="A79" s="11" t="s">
        <v>150</v>
      </c>
      <c r="B79" s="12">
        <v>1</v>
      </c>
      <c r="C79" s="12" t="s">
        <v>9</v>
      </c>
      <c r="D79" s="13" t="s">
        <v>151</v>
      </c>
      <c r="E79" s="47" t="s">
        <v>1588</v>
      </c>
      <c r="F79" s="1"/>
      <c r="G79" s="1"/>
      <c r="H79" s="11" t="s">
        <v>449</v>
      </c>
      <c r="I79" s="12" t="s">
        <v>9</v>
      </c>
      <c r="J79" s="12" t="s">
        <v>450</v>
      </c>
      <c r="K79" s="12" t="s">
        <v>9</v>
      </c>
      <c r="L79" s="13" t="s">
        <v>451</v>
      </c>
      <c r="M79" s="47" t="s">
        <v>1588</v>
      </c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"/>
      <c r="CT79" s="1"/>
      <c r="CU79" s="1"/>
      <c r="CV79" s="1"/>
      <c r="CW79" s="1"/>
      <c r="CX79" s="1"/>
      <c r="CY79" s="1"/>
      <c r="CZ79" s="1"/>
      <c r="DA79" s="1"/>
      <c r="DB79" s="1"/>
      <c r="DC79" s="1"/>
      <c r="DD79" s="1"/>
      <c r="DE79" s="1"/>
      <c r="DF79" s="1"/>
      <c r="DG79" s="1"/>
      <c r="DH79" s="1"/>
      <c r="DI79" s="1"/>
      <c r="DJ79" s="1"/>
      <c r="DK79" s="1"/>
      <c r="DL79" s="1"/>
      <c r="DM79" s="1"/>
      <c r="DN79" s="1"/>
      <c r="DO79" s="1"/>
      <c r="DP79" s="1"/>
      <c r="DQ79" s="1"/>
      <c r="DR79" s="1"/>
      <c r="DS79" s="1"/>
      <c r="DT79" s="1"/>
      <c r="DU79" s="1"/>
      <c r="DV79" s="1"/>
      <c r="DW79" s="1"/>
      <c r="DX79" s="1"/>
      <c r="DY79" s="1"/>
      <c r="DZ79" s="1"/>
      <c r="EA79" s="1"/>
      <c r="EB79" s="1"/>
      <c r="EC79" s="1"/>
      <c r="ED79" s="1"/>
      <c r="EE79" s="1"/>
      <c r="EF79" s="1"/>
    </row>
    <row r="80" spans="1:136" x14ac:dyDescent="0.25">
      <c r="A80" s="11"/>
      <c r="B80" s="12"/>
      <c r="C80" s="12"/>
      <c r="D80" s="13"/>
      <c r="E80" s="12"/>
      <c r="F80" s="1"/>
      <c r="G80" s="1"/>
      <c r="H80" s="11" t="s">
        <v>452</v>
      </c>
      <c r="I80" s="28" t="s">
        <v>453</v>
      </c>
      <c r="J80" s="28" t="s">
        <v>453</v>
      </c>
      <c r="K80" s="12" t="s">
        <v>230</v>
      </c>
      <c r="L80" s="13" t="s">
        <v>454</v>
      </c>
      <c r="M80" s="47" t="s">
        <v>1588</v>
      </c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1"/>
      <c r="CT80" s="1"/>
      <c r="CU80" s="1"/>
      <c r="CV80" s="1"/>
      <c r="CW80" s="1"/>
      <c r="CX80" s="1"/>
      <c r="CY80" s="1"/>
      <c r="CZ80" s="1"/>
      <c r="DA80" s="1"/>
      <c r="DB80" s="1"/>
      <c r="DC80" s="1"/>
      <c r="DD80" s="1"/>
      <c r="DE80" s="1"/>
      <c r="DF80" s="1"/>
      <c r="DG80" s="1"/>
      <c r="DH80" s="1"/>
      <c r="DI80" s="1"/>
      <c r="DJ80" s="1"/>
      <c r="DK80" s="1"/>
      <c r="DL80" s="1"/>
      <c r="DM80" s="1"/>
      <c r="DN80" s="1"/>
      <c r="DO80" s="1"/>
      <c r="DP80" s="1"/>
      <c r="DQ80" s="1"/>
      <c r="DR80" s="1"/>
      <c r="DS80" s="1"/>
      <c r="DT80" s="1"/>
      <c r="DU80" s="1"/>
      <c r="DV80" s="1"/>
      <c r="DW80" s="1"/>
      <c r="DX80" s="1"/>
      <c r="DY80" s="1"/>
      <c r="DZ80" s="1"/>
      <c r="EA80" s="1"/>
      <c r="EB80" s="1"/>
      <c r="EC80" s="1"/>
      <c r="ED80" s="1"/>
      <c r="EE80" s="1"/>
      <c r="EF80" s="1"/>
    </row>
    <row r="81" spans="1:136" x14ac:dyDescent="0.25">
      <c r="A81" s="8" t="s">
        <v>152</v>
      </c>
      <c r="B81" s="9"/>
      <c r="C81" s="9"/>
      <c r="D81" s="10"/>
      <c r="E81" s="9"/>
      <c r="F81" s="1"/>
      <c r="G81" s="1"/>
      <c r="H81" s="11" t="s">
        <v>455</v>
      </c>
      <c r="I81" s="28" t="s">
        <v>9</v>
      </c>
      <c r="J81" s="28" t="s">
        <v>456</v>
      </c>
      <c r="K81" s="12" t="s">
        <v>230</v>
      </c>
      <c r="L81" s="13" t="s">
        <v>457</v>
      </c>
      <c r="M81" s="43" t="s">
        <v>1588</v>
      </c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  <c r="CV81" s="1"/>
      <c r="CW81" s="1"/>
      <c r="CX81" s="1"/>
      <c r="CY81" s="1"/>
      <c r="CZ81" s="1"/>
      <c r="DA81" s="1"/>
      <c r="DB81" s="1"/>
      <c r="DC81" s="1"/>
      <c r="DD81" s="1"/>
      <c r="DE81" s="1"/>
      <c r="DF81" s="1"/>
      <c r="DG81" s="1"/>
      <c r="DH81" s="1"/>
      <c r="DI81" s="1"/>
      <c r="DJ81" s="1"/>
      <c r="DK81" s="1"/>
      <c r="DL81" s="1"/>
      <c r="DM81" s="1"/>
      <c r="DN81" s="1"/>
      <c r="DO81" s="1"/>
      <c r="DP81" s="1"/>
      <c r="DQ81" s="1"/>
      <c r="DR81" s="1"/>
      <c r="DS81" s="1"/>
      <c r="DT81" s="1"/>
      <c r="DU81" s="1"/>
      <c r="DV81" s="1"/>
      <c r="DW81" s="1"/>
      <c r="DX81" s="1"/>
      <c r="DY81" s="1"/>
      <c r="DZ81" s="1"/>
      <c r="EA81" s="1"/>
      <c r="EB81" s="1"/>
      <c r="EC81" s="1"/>
      <c r="ED81" s="1"/>
      <c r="EE81" s="1"/>
      <c r="EF81" s="1"/>
    </row>
    <row r="82" spans="1:136" x14ac:dyDescent="0.25">
      <c r="A82" s="11" t="s">
        <v>153</v>
      </c>
      <c r="B82" s="12" t="s">
        <v>154</v>
      </c>
      <c r="C82" s="12" t="s">
        <v>9</v>
      </c>
      <c r="D82" s="13" t="s">
        <v>155</v>
      </c>
      <c r="E82" s="43" t="s">
        <v>1588</v>
      </c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1"/>
      <c r="CT82" s="1"/>
      <c r="CU82" s="1"/>
      <c r="CV82" s="1"/>
      <c r="CW82" s="1"/>
      <c r="CX82" s="1"/>
      <c r="CY82" s="1"/>
      <c r="CZ82" s="1"/>
      <c r="DA82" s="1"/>
      <c r="DB82" s="1"/>
      <c r="DC82" s="1"/>
      <c r="DD82" s="1"/>
      <c r="DE82" s="1"/>
      <c r="DF82" s="1"/>
      <c r="DG82" s="1"/>
      <c r="DH82" s="1"/>
      <c r="DI82" s="1"/>
      <c r="DJ82" s="1"/>
      <c r="DK82" s="1"/>
      <c r="DL82" s="1"/>
      <c r="DM82" s="1"/>
      <c r="DN82" s="1"/>
      <c r="DO82" s="1"/>
      <c r="DP82" s="1"/>
      <c r="DQ82" s="1"/>
      <c r="DR82" s="1"/>
      <c r="DS82" s="1"/>
      <c r="DT82" s="1"/>
      <c r="DU82" s="1"/>
      <c r="DV82" s="1"/>
      <c r="DW82" s="1"/>
      <c r="DX82" s="1"/>
      <c r="DY82" s="1"/>
      <c r="DZ82" s="1"/>
      <c r="EA82" s="1"/>
      <c r="EB82" s="1"/>
      <c r="EC82" s="1"/>
      <c r="ED82" s="1"/>
      <c r="EE82" s="1"/>
      <c r="EF82" s="1"/>
    </row>
    <row r="83" spans="1:136" x14ac:dyDescent="0.25">
      <c r="A83" s="11" t="s">
        <v>156</v>
      </c>
      <c r="B83" s="12" t="s">
        <v>12</v>
      </c>
      <c r="C83" s="12" t="s">
        <v>9</v>
      </c>
      <c r="D83" s="13" t="s">
        <v>157</v>
      </c>
      <c r="E83" s="43" t="s">
        <v>1588</v>
      </c>
      <c r="F83" s="1"/>
      <c r="G83" s="1"/>
      <c r="H83" s="45" t="s">
        <v>1591</v>
      </c>
      <c r="I83" s="5"/>
      <c r="J83" s="5"/>
      <c r="K83" s="5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1"/>
      <c r="CE83" s="1"/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1"/>
      <c r="CT83" s="1"/>
      <c r="CU83" s="1"/>
      <c r="CV83" s="1"/>
      <c r="CW83" s="1"/>
      <c r="CX83" s="1"/>
      <c r="CY83" s="1"/>
      <c r="CZ83" s="1"/>
      <c r="DA83" s="1"/>
      <c r="DB83" s="1"/>
      <c r="DC83" s="1"/>
      <c r="DD83" s="1"/>
      <c r="DE83" s="1"/>
      <c r="DF83" s="1"/>
      <c r="DG83" s="1"/>
      <c r="DH83" s="1"/>
      <c r="DI83" s="1"/>
      <c r="DJ83" s="1"/>
      <c r="DK83" s="1"/>
      <c r="DL83" s="1"/>
      <c r="DM83" s="1"/>
      <c r="DN83" s="1"/>
      <c r="DO83" s="1"/>
      <c r="DP83" s="1"/>
      <c r="DQ83" s="1"/>
      <c r="DR83" s="1"/>
      <c r="DS83" s="1"/>
      <c r="DT83" s="1"/>
      <c r="DU83" s="1"/>
      <c r="DV83" s="1"/>
      <c r="DW83" s="1"/>
      <c r="DX83" s="1"/>
      <c r="DY83" s="1"/>
      <c r="DZ83" s="1"/>
      <c r="EA83" s="1"/>
      <c r="EB83" s="1"/>
      <c r="EC83" s="1"/>
      <c r="ED83" s="1"/>
      <c r="EE83" s="1"/>
      <c r="EF83" s="1"/>
    </row>
    <row r="84" spans="1:136" x14ac:dyDescent="0.25">
      <c r="A84" s="11" t="s">
        <v>158</v>
      </c>
      <c r="B84" s="12" t="s">
        <v>159</v>
      </c>
      <c r="C84" s="12" t="s">
        <v>9</v>
      </c>
      <c r="D84" s="13" t="s">
        <v>160</v>
      </c>
      <c r="E84" s="43" t="s">
        <v>1588</v>
      </c>
      <c r="F84" s="1"/>
      <c r="G84" s="1"/>
      <c r="H84" s="8" t="s">
        <v>1</v>
      </c>
      <c r="I84" s="9" t="s">
        <v>2</v>
      </c>
      <c r="J84" s="9" t="s">
        <v>3</v>
      </c>
      <c r="K84" s="10" t="s">
        <v>4</v>
      </c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1"/>
      <c r="CT84" s="1"/>
      <c r="CU84" s="1"/>
      <c r="CV84" s="1"/>
      <c r="CW84" s="1"/>
      <c r="CX84" s="1"/>
      <c r="CY84" s="1"/>
      <c r="CZ84" s="1"/>
      <c r="DA84" s="1"/>
      <c r="DB84" s="1"/>
      <c r="DC84" s="1"/>
      <c r="DD84" s="1"/>
      <c r="DE84" s="1"/>
      <c r="DF84" s="1"/>
      <c r="DG84" s="1"/>
      <c r="DH84" s="1"/>
      <c r="DI84" s="1"/>
      <c r="DJ84" s="1"/>
      <c r="DK84" s="1"/>
      <c r="DL84" s="1"/>
      <c r="DM84" s="1"/>
      <c r="DN84" s="1"/>
      <c r="DO84" s="1"/>
      <c r="DP84" s="1"/>
      <c r="DQ84" s="1"/>
      <c r="DR84" s="1"/>
      <c r="DS84" s="1"/>
      <c r="DT84" s="1"/>
      <c r="DU84" s="1"/>
      <c r="DV84" s="1"/>
      <c r="DW84" s="1"/>
      <c r="DX84" s="1"/>
      <c r="DY84" s="1"/>
      <c r="DZ84" s="1"/>
      <c r="EA84" s="1"/>
      <c r="EB84" s="1"/>
      <c r="EC84" s="1"/>
      <c r="ED84" s="1"/>
      <c r="EE84" s="1"/>
      <c r="EF84" s="1"/>
    </row>
    <row r="85" spans="1:136" x14ac:dyDescent="0.25">
      <c r="A85" s="11" t="s">
        <v>161</v>
      </c>
      <c r="B85" s="12" t="s">
        <v>12</v>
      </c>
      <c r="C85" s="12" t="s">
        <v>9</v>
      </c>
      <c r="D85" s="13" t="s">
        <v>162</v>
      </c>
      <c r="E85" s="43" t="s">
        <v>1588</v>
      </c>
      <c r="F85" s="1"/>
      <c r="G85" s="1"/>
      <c r="H85" s="11" t="s">
        <v>459</v>
      </c>
      <c r="I85" s="12">
        <v>300</v>
      </c>
      <c r="J85" s="12" t="str">
        <f>INDEX(rngUnitSettings,MATCH("Length",INDEX(rngUnitSettings,,1),0),2)</f>
        <v>mm</v>
      </c>
      <c r="K85" s="18" t="s">
        <v>460</v>
      </c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  <c r="CD85" s="1"/>
      <c r="CE85" s="1"/>
      <c r="CF85" s="1"/>
      <c r="CG85" s="1"/>
      <c r="CH85" s="1"/>
      <c r="CI85" s="1"/>
      <c r="CJ85" s="1"/>
      <c r="CK85" s="1"/>
      <c r="CL85" s="1"/>
      <c r="CM85" s="1"/>
      <c r="CN85" s="1"/>
      <c r="CO85" s="1"/>
      <c r="CP85" s="1"/>
      <c r="CQ85" s="1"/>
      <c r="CR85" s="1"/>
      <c r="CS85" s="1"/>
      <c r="CT85" s="1"/>
      <c r="CU85" s="1"/>
      <c r="CV85" s="1"/>
      <c r="CW85" s="1"/>
      <c r="CX85" s="1"/>
      <c r="CY85" s="1"/>
      <c r="CZ85" s="1"/>
      <c r="DA85" s="1"/>
      <c r="DB85" s="1"/>
      <c r="DC85" s="1"/>
      <c r="DD85" s="1"/>
      <c r="DE85" s="1"/>
      <c r="DF85" s="1"/>
      <c r="DG85" s="1"/>
      <c r="DH85" s="1"/>
      <c r="DI85" s="1"/>
      <c r="DJ85" s="1"/>
      <c r="DK85" s="1"/>
      <c r="DL85" s="1"/>
      <c r="DM85" s="1"/>
      <c r="DN85" s="1"/>
      <c r="DO85" s="1"/>
      <c r="DP85" s="1"/>
      <c r="DQ85" s="1"/>
      <c r="DR85" s="1"/>
      <c r="DS85" s="1"/>
      <c r="DT85" s="1"/>
      <c r="DU85" s="1"/>
      <c r="DV85" s="1"/>
      <c r="DW85" s="1"/>
      <c r="DX85" s="1"/>
      <c r="DY85" s="1"/>
      <c r="DZ85" s="1"/>
      <c r="EA85" s="1"/>
      <c r="EB85" s="1"/>
      <c r="EC85" s="1"/>
      <c r="ED85" s="1"/>
      <c r="EE85" s="1"/>
      <c r="EF85" s="1"/>
    </row>
    <row r="86" spans="1:136" x14ac:dyDescent="0.25">
      <c r="A86" s="11" t="s">
        <v>163</v>
      </c>
      <c r="B86" s="12" t="s">
        <v>164</v>
      </c>
      <c r="C86" s="12" t="s">
        <v>9</v>
      </c>
      <c r="D86" s="13" t="s">
        <v>165</v>
      </c>
      <c r="E86" s="43" t="s">
        <v>1588</v>
      </c>
      <c r="F86" s="1"/>
      <c r="G86" s="1"/>
      <c r="H86" s="11" t="s">
        <v>461</v>
      </c>
      <c r="I86" s="12">
        <v>40</v>
      </c>
      <c r="J86" s="12" t="str">
        <f>INDEX(rngUnitSettings,MATCH("Length",INDEX(rngUnitSettings,,1),0),2)</f>
        <v>mm</v>
      </c>
      <c r="K86" s="18" t="s">
        <v>462</v>
      </c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  <c r="CD86" s="1"/>
      <c r="CE86" s="1"/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1"/>
      <c r="CT86" s="1"/>
      <c r="CU86" s="1"/>
      <c r="CV86" s="1"/>
      <c r="CW86" s="1"/>
      <c r="CX86" s="1"/>
      <c r="CY86" s="1"/>
      <c r="CZ86" s="1"/>
      <c r="DA86" s="1"/>
      <c r="DB86" s="1"/>
      <c r="DC86" s="1"/>
      <c r="DD86" s="1"/>
      <c r="DE86" s="1"/>
      <c r="DF86" s="1"/>
      <c r="DG86" s="1"/>
      <c r="DH86" s="1"/>
      <c r="DI86" s="1"/>
      <c r="DJ86" s="1"/>
      <c r="DK86" s="1"/>
      <c r="DL86" s="1"/>
      <c r="DM86" s="1"/>
      <c r="DN86" s="1"/>
      <c r="DO86" s="1"/>
      <c r="DP86" s="1"/>
      <c r="DQ86" s="1"/>
      <c r="DR86" s="1"/>
      <c r="DS86" s="1"/>
      <c r="DT86" s="1"/>
      <c r="DU86" s="1"/>
      <c r="DV86" s="1"/>
      <c r="DW86" s="1"/>
      <c r="DX86" s="1"/>
      <c r="DY86" s="1"/>
      <c r="DZ86" s="1"/>
      <c r="EA86" s="1"/>
      <c r="EB86" s="1"/>
      <c r="EC86" s="1"/>
      <c r="ED86" s="1"/>
      <c r="EE86" s="1"/>
      <c r="EF86" s="1"/>
    </row>
    <row r="87" spans="1:136" x14ac:dyDescent="0.25">
      <c r="A87" s="11" t="s">
        <v>166</v>
      </c>
      <c r="B87" s="12" t="s">
        <v>167</v>
      </c>
      <c r="C87" s="12" t="s">
        <v>9</v>
      </c>
      <c r="D87" s="13" t="s">
        <v>168</v>
      </c>
      <c r="E87" s="43" t="s">
        <v>1588</v>
      </c>
      <c r="F87" s="1"/>
      <c r="G87" s="1"/>
      <c r="H87" s="11" t="s">
        <v>463</v>
      </c>
      <c r="I87" s="12">
        <v>8</v>
      </c>
      <c r="J87" s="12" t="s">
        <v>29</v>
      </c>
      <c r="K87" s="18" t="s">
        <v>464</v>
      </c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1"/>
      <c r="CT87" s="1"/>
      <c r="CU87" s="1"/>
      <c r="CV87" s="1"/>
      <c r="CW87" s="1"/>
      <c r="CX87" s="1"/>
      <c r="CY87" s="1"/>
      <c r="CZ87" s="1"/>
      <c r="DA87" s="1"/>
      <c r="DB87" s="1"/>
      <c r="DC87" s="1"/>
      <c r="DD87" s="1"/>
      <c r="DE87" s="1"/>
      <c r="DF87" s="1"/>
      <c r="DG87" s="1"/>
      <c r="DH87" s="1"/>
      <c r="DI87" s="1"/>
      <c r="DJ87" s="1"/>
      <c r="DK87" s="1"/>
      <c r="DL87" s="1"/>
      <c r="DM87" s="1"/>
      <c r="DN87" s="1"/>
      <c r="DO87" s="1"/>
      <c r="DP87" s="1"/>
      <c r="DQ87" s="1"/>
      <c r="DR87" s="1"/>
      <c r="DS87" s="1"/>
      <c r="DT87" s="1"/>
      <c r="DU87" s="1"/>
      <c r="DV87" s="1"/>
      <c r="DW87" s="1"/>
      <c r="DX87" s="1"/>
      <c r="DY87" s="1"/>
      <c r="DZ87" s="1"/>
      <c r="EA87" s="1"/>
      <c r="EB87" s="1"/>
      <c r="EC87" s="1"/>
      <c r="ED87" s="1"/>
      <c r="EE87" s="1"/>
      <c r="EF87" s="1"/>
    </row>
    <row r="88" spans="1:136" x14ac:dyDescent="0.25">
      <c r="A88" s="11" t="s">
        <v>169</v>
      </c>
      <c r="B88" s="12" t="s">
        <v>170</v>
      </c>
      <c r="C88" s="12" t="s">
        <v>9</v>
      </c>
      <c r="D88" s="13" t="s">
        <v>171</v>
      </c>
      <c r="E88" s="43" t="s">
        <v>1588</v>
      </c>
      <c r="F88" s="1"/>
      <c r="G88" s="1"/>
      <c r="H88" s="11" t="s">
        <v>465</v>
      </c>
      <c r="I88" s="12">
        <v>20</v>
      </c>
      <c r="J88" s="12" t="str">
        <f>INDEX(rngUnitSettings,MATCH("Length",INDEX(rngUnitSettings,,1),0),2)</f>
        <v>mm</v>
      </c>
      <c r="K88" s="18" t="s">
        <v>466</v>
      </c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1"/>
      <c r="CT88" s="1"/>
      <c r="CU88" s="1"/>
      <c r="CV88" s="1"/>
      <c r="CW88" s="1"/>
      <c r="CX88" s="1"/>
      <c r="CY88" s="1"/>
      <c r="CZ88" s="1"/>
      <c r="DA88" s="1"/>
      <c r="DB88" s="1"/>
      <c r="DC88" s="1"/>
      <c r="DD88" s="1"/>
      <c r="DE88" s="1"/>
      <c r="DF88" s="1"/>
      <c r="DG88" s="1"/>
      <c r="DH88" s="1"/>
      <c r="DI88" s="1"/>
      <c r="DJ88" s="1"/>
      <c r="DK88" s="1"/>
      <c r="DL88" s="1"/>
      <c r="DM88" s="1"/>
      <c r="DN88" s="1"/>
      <c r="DO88" s="1"/>
      <c r="DP88" s="1"/>
      <c r="DQ88" s="1"/>
      <c r="DR88" s="1"/>
      <c r="DS88" s="1"/>
      <c r="DT88" s="1"/>
      <c r="DU88" s="1"/>
      <c r="DV88" s="1"/>
      <c r="DW88" s="1"/>
      <c r="DX88" s="1"/>
      <c r="DY88" s="1"/>
      <c r="DZ88" s="1"/>
      <c r="EA88" s="1"/>
      <c r="EB88" s="1"/>
      <c r="EC88" s="1"/>
      <c r="ED88" s="1"/>
      <c r="EE88" s="1"/>
      <c r="EF88" s="1"/>
    </row>
    <row r="89" spans="1:136" x14ac:dyDescent="0.25">
      <c r="A89" s="11" t="s">
        <v>172</v>
      </c>
      <c r="B89" s="12" t="s">
        <v>173</v>
      </c>
      <c r="C89" s="12" t="s">
        <v>9</v>
      </c>
      <c r="D89" s="13" t="s">
        <v>174</v>
      </c>
      <c r="E89" s="43" t="s">
        <v>1588</v>
      </c>
      <c r="F89" s="1"/>
      <c r="G89" s="1"/>
      <c r="H89" s="19" t="s">
        <v>467</v>
      </c>
      <c r="I89" s="20"/>
      <c r="J89" s="20"/>
      <c r="K89" s="2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1"/>
      <c r="CT89" s="1"/>
      <c r="CU89" s="1"/>
      <c r="CV89" s="1"/>
      <c r="CW89" s="1"/>
      <c r="CX89" s="1"/>
      <c r="CY89" s="1"/>
      <c r="CZ89" s="1"/>
      <c r="DA89" s="1"/>
      <c r="DB89" s="1"/>
      <c r="DC89" s="1"/>
      <c r="DD89" s="1"/>
      <c r="DE89" s="1"/>
      <c r="DF89" s="1"/>
      <c r="DG89" s="1"/>
      <c r="DH89" s="1"/>
      <c r="DI89" s="1"/>
      <c r="DJ89" s="1"/>
      <c r="DK89" s="1"/>
      <c r="DL89" s="1"/>
      <c r="DM89" s="1"/>
      <c r="DN89" s="1"/>
      <c r="DO89" s="1"/>
      <c r="DP89" s="1"/>
      <c r="DQ89" s="1"/>
      <c r="DR89" s="1"/>
      <c r="DS89" s="1"/>
      <c r="DT89" s="1"/>
      <c r="DU89" s="1"/>
      <c r="DV89" s="1"/>
      <c r="DW89" s="1"/>
      <c r="DX89" s="1"/>
      <c r="DY89" s="1"/>
      <c r="DZ89" s="1"/>
      <c r="EA89" s="1"/>
      <c r="EB89" s="1"/>
      <c r="EC89" s="1"/>
      <c r="ED89" s="1"/>
      <c r="EE89" s="1"/>
      <c r="EF89" s="1"/>
    </row>
    <row r="90" spans="1:136" x14ac:dyDescent="0.25">
      <c r="A90" s="11" t="s">
        <v>175</v>
      </c>
      <c r="B90" s="12" t="s">
        <v>176</v>
      </c>
      <c r="C90" s="12" t="s">
        <v>9</v>
      </c>
      <c r="D90" s="13" t="s">
        <v>177</v>
      </c>
      <c r="E90" s="43" t="s">
        <v>1588</v>
      </c>
      <c r="F90" s="1"/>
      <c r="G90" s="1"/>
      <c r="H90" s="11" t="s">
        <v>468</v>
      </c>
      <c r="I90" s="12"/>
      <c r="J90" s="12" t="str">
        <f>INDEX(rngUnitSettings,MATCH("Length",INDEX(rngUnitSettings,,1),0),2)</f>
        <v>mm</v>
      </c>
      <c r="K90" s="18" t="s">
        <v>469</v>
      </c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1"/>
      <c r="CT90" s="1"/>
      <c r="CU90" s="1"/>
      <c r="CV90" s="1"/>
      <c r="CW90" s="1"/>
      <c r="CX90" s="1"/>
      <c r="CY90" s="1"/>
      <c r="CZ90" s="1"/>
      <c r="DA90" s="1"/>
      <c r="DB90" s="1"/>
      <c r="DC90" s="1"/>
      <c r="DD90" s="1"/>
      <c r="DE90" s="1"/>
      <c r="DF90" s="1"/>
      <c r="DG90" s="1"/>
      <c r="DH90" s="1"/>
      <c r="DI90" s="1"/>
      <c r="DJ90" s="1"/>
      <c r="DK90" s="1"/>
      <c r="DL90" s="1"/>
      <c r="DM90" s="1"/>
      <c r="DN90" s="1"/>
      <c r="DO90" s="1"/>
      <c r="DP90" s="1"/>
      <c r="DQ90" s="1"/>
      <c r="DR90" s="1"/>
      <c r="DS90" s="1"/>
      <c r="DT90" s="1"/>
      <c r="DU90" s="1"/>
      <c r="DV90" s="1"/>
      <c r="DW90" s="1"/>
      <c r="DX90" s="1"/>
      <c r="DY90" s="1"/>
      <c r="DZ90" s="1"/>
      <c r="EA90" s="1"/>
      <c r="EB90" s="1"/>
      <c r="EC90" s="1"/>
      <c r="ED90" s="1"/>
      <c r="EE90" s="1"/>
      <c r="EF90" s="1"/>
    </row>
    <row r="91" spans="1:136" x14ac:dyDescent="0.25">
      <c r="A91" s="11" t="s">
        <v>178</v>
      </c>
      <c r="B91" s="12" t="s">
        <v>179</v>
      </c>
      <c r="C91" s="12" t="s">
        <v>9</v>
      </c>
      <c r="D91" s="13" t="s">
        <v>180</v>
      </c>
      <c r="E91" s="43" t="s">
        <v>1588</v>
      </c>
      <c r="F91" s="1"/>
      <c r="G91" s="1"/>
      <c r="H91" s="11" t="s">
        <v>470</v>
      </c>
      <c r="I91" s="12"/>
      <c r="J91" s="12" t="str">
        <f>INDEX(rngUnitSettings,MATCH("Length",INDEX(rngUnitSettings,,1),0),2)</f>
        <v>mm</v>
      </c>
      <c r="K91" s="18" t="s">
        <v>471</v>
      </c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1"/>
      <c r="CT91" s="1"/>
      <c r="CU91" s="1"/>
      <c r="CV91" s="1"/>
      <c r="CW91" s="1"/>
      <c r="CX91" s="1"/>
      <c r="CY91" s="1"/>
      <c r="CZ91" s="1"/>
      <c r="DA91" s="1"/>
      <c r="DB91" s="1"/>
      <c r="DC91" s="1"/>
      <c r="DD91" s="1"/>
      <c r="DE91" s="1"/>
      <c r="DF91" s="1"/>
      <c r="DG91" s="1"/>
      <c r="DH91" s="1"/>
      <c r="DI91" s="1"/>
      <c r="DJ91" s="1"/>
      <c r="DK91" s="1"/>
      <c r="DL91" s="1"/>
      <c r="DM91" s="1"/>
      <c r="DN91" s="1"/>
      <c r="DO91" s="1"/>
      <c r="DP91" s="1"/>
      <c r="DQ91" s="1"/>
      <c r="DR91" s="1"/>
      <c r="DS91" s="1"/>
      <c r="DT91" s="1"/>
      <c r="DU91" s="1"/>
      <c r="DV91" s="1"/>
      <c r="DW91" s="1"/>
      <c r="DX91" s="1"/>
      <c r="DY91" s="1"/>
      <c r="DZ91" s="1"/>
      <c r="EA91" s="1"/>
      <c r="EB91" s="1"/>
      <c r="EC91" s="1"/>
      <c r="ED91" s="1"/>
      <c r="EE91" s="1"/>
      <c r="EF91" s="1"/>
    </row>
    <row r="92" spans="1:136" x14ac:dyDescent="0.25">
      <c r="A92" s="11" t="s">
        <v>181</v>
      </c>
      <c r="B92" s="12" t="s">
        <v>182</v>
      </c>
      <c r="C92" s="12" t="s">
        <v>9</v>
      </c>
      <c r="D92" s="13" t="s">
        <v>183</v>
      </c>
      <c r="E92" s="43" t="s">
        <v>1588</v>
      </c>
      <c r="F92" s="1"/>
      <c r="G92" s="1"/>
      <c r="H92" s="11" t="s">
        <v>472</v>
      </c>
      <c r="I92" s="12" t="s">
        <v>473</v>
      </c>
      <c r="J92" s="12" t="s">
        <v>9</v>
      </c>
      <c r="K92" s="18" t="s">
        <v>474</v>
      </c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/>
      <c r="CS92" s="1"/>
      <c r="CT92" s="1"/>
      <c r="CU92" s="1"/>
      <c r="CV92" s="1"/>
      <c r="CW92" s="1"/>
      <c r="CX92" s="1"/>
      <c r="CY92" s="1"/>
      <c r="CZ92" s="1"/>
      <c r="DA92" s="1"/>
      <c r="DB92" s="1"/>
      <c r="DC92" s="1"/>
      <c r="DD92" s="1"/>
      <c r="DE92" s="1"/>
      <c r="DF92" s="1"/>
      <c r="DG92" s="1"/>
      <c r="DH92" s="1"/>
      <c r="DI92" s="1"/>
      <c r="DJ92" s="1"/>
      <c r="DK92" s="1"/>
      <c r="DL92" s="1"/>
      <c r="DM92" s="1"/>
      <c r="DN92" s="1"/>
      <c r="DO92" s="1"/>
      <c r="DP92" s="1"/>
      <c r="DQ92" s="1"/>
      <c r="DR92" s="1"/>
      <c r="DS92" s="1"/>
      <c r="DT92" s="1"/>
      <c r="DU92" s="1"/>
      <c r="DV92" s="1"/>
      <c r="DW92" s="1"/>
      <c r="DX92" s="1"/>
      <c r="DY92" s="1"/>
      <c r="DZ92" s="1"/>
      <c r="EA92" s="1"/>
      <c r="EB92" s="1"/>
      <c r="EC92" s="1"/>
      <c r="ED92" s="1"/>
      <c r="EE92" s="1"/>
      <c r="EF92" s="1"/>
    </row>
    <row r="93" spans="1:136" x14ac:dyDescent="0.25">
      <c r="A93" s="11" t="s">
        <v>184</v>
      </c>
      <c r="B93" s="12">
        <v>9</v>
      </c>
      <c r="C93" s="12" t="s">
        <v>185</v>
      </c>
      <c r="D93" s="13" t="s">
        <v>186</v>
      </c>
      <c r="E93" s="43" t="s">
        <v>1588</v>
      </c>
      <c r="F93" s="1"/>
      <c r="G93" s="1"/>
      <c r="H93" s="11" t="s">
        <v>475</v>
      </c>
      <c r="I93" s="12" t="s">
        <v>473</v>
      </c>
      <c r="J93" s="12" t="s">
        <v>9</v>
      </c>
      <c r="K93" s="18" t="s">
        <v>476</v>
      </c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  <c r="CD93" s="1"/>
      <c r="CE93" s="1"/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1"/>
      <c r="CT93" s="1"/>
      <c r="CU93" s="1"/>
      <c r="CV93" s="1"/>
      <c r="CW93" s="1"/>
      <c r="CX93" s="1"/>
      <c r="CY93" s="1"/>
      <c r="CZ93" s="1"/>
      <c r="DA93" s="1"/>
      <c r="DB93" s="1"/>
      <c r="DC93" s="1"/>
      <c r="DD93" s="1"/>
      <c r="DE93" s="1"/>
      <c r="DF93" s="1"/>
      <c r="DG93" s="1"/>
      <c r="DH93" s="1"/>
      <c r="DI93" s="1"/>
      <c r="DJ93" s="1"/>
      <c r="DK93" s="1"/>
      <c r="DL93" s="1"/>
      <c r="DM93" s="1"/>
      <c r="DN93" s="1"/>
      <c r="DO93" s="1"/>
      <c r="DP93" s="1"/>
      <c r="DQ93" s="1"/>
      <c r="DR93" s="1"/>
      <c r="DS93" s="1"/>
      <c r="DT93" s="1"/>
      <c r="DU93" s="1"/>
      <c r="DV93" s="1"/>
      <c r="DW93" s="1"/>
      <c r="DX93" s="1"/>
      <c r="DY93" s="1"/>
      <c r="DZ93" s="1"/>
      <c r="EA93" s="1"/>
      <c r="EB93" s="1"/>
      <c r="EC93" s="1"/>
      <c r="ED93" s="1"/>
      <c r="EE93" s="1"/>
      <c r="EF93" s="1"/>
    </row>
    <row r="94" spans="1:136" x14ac:dyDescent="0.25">
      <c r="A94" s="11" t="s">
        <v>187</v>
      </c>
      <c r="B94" s="12">
        <v>5</v>
      </c>
      <c r="C94" s="12" t="s">
        <v>185</v>
      </c>
      <c r="D94" s="13" t="s">
        <v>188</v>
      </c>
      <c r="E94" s="43" t="s">
        <v>1588</v>
      </c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  <c r="CD94" s="1"/>
      <c r="CE94" s="1"/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/>
      <c r="CS94" s="1"/>
      <c r="CT94" s="1"/>
      <c r="CU94" s="1"/>
      <c r="CV94" s="1"/>
      <c r="CW94" s="1"/>
      <c r="CX94" s="1"/>
      <c r="CY94" s="1"/>
      <c r="CZ94" s="1"/>
      <c r="DA94" s="1"/>
      <c r="DB94" s="1"/>
      <c r="DC94" s="1"/>
      <c r="DD94" s="1"/>
      <c r="DE94" s="1"/>
      <c r="DF94" s="1"/>
      <c r="DG94" s="1"/>
      <c r="DH94" s="1"/>
      <c r="DI94" s="1"/>
      <c r="DJ94" s="1"/>
      <c r="DK94" s="1"/>
      <c r="DL94" s="1"/>
      <c r="DM94" s="1"/>
      <c r="DN94" s="1"/>
      <c r="DO94" s="1"/>
      <c r="DP94" s="1"/>
      <c r="DQ94" s="1"/>
      <c r="DR94" s="1"/>
      <c r="DS94" s="1"/>
      <c r="DT94" s="1"/>
      <c r="DU94" s="1"/>
      <c r="DV94" s="1"/>
      <c r="DW94" s="1"/>
      <c r="DX94" s="1"/>
      <c r="DY94" s="1"/>
      <c r="DZ94" s="1"/>
      <c r="EA94" s="1"/>
      <c r="EB94" s="1"/>
      <c r="EC94" s="1"/>
      <c r="ED94" s="1"/>
      <c r="EE94" s="1"/>
      <c r="EF94" s="1"/>
    </row>
    <row r="95" spans="1:136" x14ac:dyDescent="0.25">
      <c r="A95" s="11" t="s">
        <v>189</v>
      </c>
      <c r="B95" s="12">
        <v>1</v>
      </c>
      <c r="C95" s="12" t="s">
        <v>185</v>
      </c>
      <c r="D95" s="13" t="s">
        <v>190</v>
      </c>
      <c r="E95" s="43" t="s">
        <v>1588</v>
      </c>
      <c r="F95" s="1"/>
      <c r="G95" s="1"/>
      <c r="H95" s="45" t="s">
        <v>1592</v>
      </c>
      <c r="I95" s="5"/>
      <c r="J95" s="5"/>
      <c r="K95" s="5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  <c r="CD95" s="1"/>
      <c r="CE95" s="1"/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1"/>
      <c r="CT95" s="1"/>
      <c r="CU95" s="1"/>
      <c r="CV95" s="1"/>
      <c r="CW95" s="1"/>
      <c r="CX95" s="1"/>
      <c r="CY95" s="1"/>
      <c r="CZ95" s="1"/>
      <c r="DA95" s="1"/>
      <c r="DB95" s="1"/>
      <c r="DC95" s="1"/>
      <c r="DD95" s="1"/>
      <c r="DE95" s="1"/>
      <c r="DF95" s="1"/>
      <c r="DG95" s="1"/>
      <c r="DH95" s="1"/>
      <c r="DI95" s="1"/>
      <c r="DJ95" s="1"/>
      <c r="DK95" s="1"/>
      <c r="DL95" s="1"/>
      <c r="DM95" s="1"/>
      <c r="DN95" s="1"/>
      <c r="DO95" s="1"/>
      <c r="DP95" s="1"/>
      <c r="DQ95" s="1"/>
      <c r="DR95" s="1"/>
      <c r="DS95" s="1"/>
      <c r="DT95" s="1"/>
      <c r="DU95" s="1"/>
      <c r="DV95" s="1"/>
      <c r="DW95" s="1"/>
      <c r="DX95" s="1"/>
      <c r="DY95" s="1"/>
      <c r="DZ95" s="1"/>
      <c r="EA95" s="1"/>
      <c r="EB95" s="1"/>
      <c r="EC95" s="1"/>
      <c r="ED95" s="1"/>
      <c r="EE95" s="1"/>
      <c r="EF95" s="1"/>
    </row>
    <row r="96" spans="1:136" x14ac:dyDescent="0.25">
      <c r="A96" s="11" t="s">
        <v>191</v>
      </c>
      <c r="B96" s="12">
        <v>6</v>
      </c>
      <c r="C96" s="12" t="s">
        <v>185</v>
      </c>
      <c r="D96" s="13" t="s">
        <v>192</v>
      </c>
      <c r="E96" s="43" t="s">
        <v>1588</v>
      </c>
      <c r="F96" s="1"/>
      <c r="G96" s="1"/>
      <c r="H96" s="8" t="s">
        <v>1</v>
      </c>
      <c r="I96" s="9" t="s">
        <v>2</v>
      </c>
      <c r="J96" s="9" t="s">
        <v>3</v>
      </c>
      <c r="K96" s="10" t="s">
        <v>4</v>
      </c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  <c r="CD96" s="1"/>
      <c r="CE96" s="1"/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1"/>
      <c r="CT96" s="1"/>
      <c r="CU96" s="1"/>
      <c r="CV96" s="1"/>
      <c r="CW96" s="1"/>
      <c r="CX96" s="1"/>
      <c r="CY96" s="1"/>
      <c r="CZ96" s="1"/>
      <c r="DA96" s="1"/>
      <c r="DB96" s="1"/>
      <c r="DC96" s="1"/>
      <c r="DD96" s="1"/>
      <c r="DE96" s="1"/>
      <c r="DF96" s="1"/>
      <c r="DG96" s="1"/>
      <c r="DH96" s="1"/>
      <c r="DI96" s="1"/>
      <c r="DJ96" s="1"/>
      <c r="DK96" s="1"/>
      <c r="DL96" s="1"/>
      <c r="DM96" s="1"/>
      <c r="DN96" s="1"/>
      <c r="DO96" s="1"/>
      <c r="DP96" s="1"/>
      <c r="DQ96" s="1"/>
      <c r="DR96" s="1"/>
      <c r="DS96" s="1"/>
      <c r="DT96" s="1"/>
      <c r="DU96" s="1"/>
      <c r="DV96" s="1"/>
      <c r="DW96" s="1"/>
      <c r="DX96" s="1"/>
      <c r="DY96" s="1"/>
      <c r="DZ96" s="1"/>
      <c r="EA96" s="1"/>
      <c r="EB96" s="1"/>
      <c r="EC96" s="1"/>
      <c r="ED96" s="1"/>
      <c r="EE96" s="1"/>
      <c r="EF96" s="1"/>
    </row>
    <row r="97" spans="1:136" x14ac:dyDescent="0.25">
      <c r="A97" s="11" t="s">
        <v>193</v>
      </c>
      <c r="B97" s="12">
        <v>8</v>
      </c>
      <c r="C97" s="12" t="s">
        <v>185</v>
      </c>
      <c r="D97" s="13" t="s">
        <v>194</v>
      </c>
      <c r="E97" s="43" t="s">
        <v>1588</v>
      </c>
      <c r="F97" s="1"/>
      <c r="G97" s="1"/>
      <c r="H97" s="11" t="s">
        <v>479</v>
      </c>
      <c r="I97" s="12">
        <v>300</v>
      </c>
      <c r="J97" s="12" t="str">
        <f>INDEX(rngUnitSettings,MATCH("Length",INDEX(rngUnitSettings,,1),0),2)</f>
        <v>mm</v>
      </c>
      <c r="K97" s="18" t="s">
        <v>480</v>
      </c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  <c r="CD97" s="1"/>
      <c r="CE97" s="1"/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1"/>
      <c r="CT97" s="1"/>
      <c r="CU97" s="1"/>
      <c r="CV97" s="1"/>
      <c r="CW97" s="1"/>
      <c r="CX97" s="1"/>
      <c r="CY97" s="1"/>
      <c r="CZ97" s="1"/>
      <c r="DA97" s="1"/>
      <c r="DB97" s="1"/>
      <c r="DC97" s="1"/>
      <c r="DD97" s="1"/>
      <c r="DE97" s="1"/>
      <c r="DF97" s="1"/>
      <c r="DG97" s="1"/>
      <c r="DH97" s="1"/>
      <c r="DI97" s="1"/>
      <c r="DJ97" s="1"/>
      <c r="DK97" s="1"/>
      <c r="DL97" s="1"/>
      <c r="DM97" s="1"/>
      <c r="DN97" s="1"/>
      <c r="DO97" s="1"/>
      <c r="DP97" s="1"/>
      <c r="DQ97" s="1"/>
      <c r="DR97" s="1"/>
      <c r="DS97" s="1"/>
      <c r="DT97" s="1"/>
      <c r="DU97" s="1"/>
      <c r="DV97" s="1"/>
      <c r="DW97" s="1"/>
      <c r="DX97" s="1"/>
      <c r="DY97" s="1"/>
      <c r="DZ97" s="1"/>
      <c r="EA97" s="1"/>
      <c r="EB97" s="1"/>
      <c r="EC97" s="1"/>
      <c r="ED97" s="1"/>
      <c r="EE97" s="1"/>
      <c r="EF97" s="1"/>
    </row>
    <row r="98" spans="1:136" x14ac:dyDescent="0.25">
      <c r="A98" s="11"/>
      <c r="B98" s="12"/>
      <c r="C98" s="12"/>
      <c r="D98" s="13"/>
      <c r="E98" s="12"/>
      <c r="F98" s="1"/>
      <c r="G98" s="1"/>
      <c r="H98" s="11" t="s">
        <v>481</v>
      </c>
      <c r="I98" s="12">
        <v>200</v>
      </c>
      <c r="J98" s="12" t="str">
        <f>INDEX(rngUnitSettings,MATCH("Length",INDEX(rngUnitSettings,,1),0),2)</f>
        <v>mm</v>
      </c>
      <c r="K98" s="18" t="s">
        <v>482</v>
      </c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  <c r="CD98" s="1"/>
      <c r="CE98" s="1"/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1"/>
      <c r="CT98" s="1"/>
      <c r="CU98" s="1"/>
      <c r="CV98" s="1"/>
      <c r="CW98" s="1"/>
      <c r="CX98" s="1"/>
      <c r="CY98" s="1"/>
      <c r="CZ98" s="1"/>
      <c r="DA98" s="1"/>
      <c r="DB98" s="1"/>
      <c r="DC98" s="1"/>
      <c r="DD98" s="1"/>
      <c r="DE98" s="1"/>
      <c r="DF98" s="1"/>
      <c r="DG98" s="1"/>
      <c r="DH98" s="1"/>
      <c r="DI98" s="1"/>
      <c r="DJ98" s="1"/>
      <c r="DK98" s="1"/>
      <c r="DL98" s="1"/>
      <c r="DM98" s="1"/>
      <c r="DN98" s="1"/>
      <c r="DO98" s="1"/>
      <c r="DP98" s="1"/>
      <c r="DQ98" s="1"/>
      <c r="DR98" s="1"/>
      <c r="DS98" s="1"/>
      <c r="DT98" s="1"/>
      <c r="DU98" s="1"/>
      <c r="DV98" s="1"/>
      <c r="DW98" s="1"/>
      <c r="DX98" s="1"/>
      <c r="DY98" s="1"/>
      <c r="DZ98" s="1"/>
      <c r="EA98" s="1"/>
      <c r="EB98" s="1"/>
      <c r="EC98" s="1"/>
      <c r="ED98" s="1"/>
      <c r="EE98" s="1"/>
      <c r="EF98" s="1"/>
    </row>
    <row r="99" spans="1:136" x14ac:dyDescent="0.25">
      <c r="A99" s="8" t="s">
        <v>195</v>
      </c>
      <c r="B99" s="9"/>
      <c r="C99" s="9"/>
      <c r="D99" s="10"/>
      <c r="E99" s="9"/>
      <c r="F99" s="1"/>
      <c r="G99" s="1"/>
      <c r="H99" s="11" t="s">
        <v>483</v>
      </c>
      <c r="I99" s="12">
        <v>0</v>
      </c>
      <c r="J99" s="12" t="str">
        <f>INDEX(rngUnitSettings,MATCH("Length",INDEX(rngUnitSettings,,1),0),2)</f>
        <v>mm</v>
      </c>
      <c r="K99" s="18" t="s">
        <v>484</v>
      </c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  <c r="CD99" s="1"/>
      <c r="CE99" s="1"/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1"/>
      <c r="CT99" s="1"/>
      <c r="CU99" s="1"/>
      <c r="CV99" s="1"/>
      <c r="CW99" s="1"/>
      <c r="CX99" s="1"/>
      <c r="CY99" s="1"/>
      <c r="CZ99" s="1"/>
      <c r="DA99" s="1"/>
      <c r="DB99" s="1"/>
      <c r="DC99" s="1"/>
      <c r="DD99" s="1"/>
      <c r="DE99" s="1"/>
      <c r="DF99" s="1"/>
      <c r="DG99" s="1"/>
      <c r="DH99" s="1"/>
      <c r="DI99" s="1"/>
      <c r="DJ99" s="1"/>
      <c r="DK99" s="1"/>
      <c r="DL99" s="1"/>
      <c r="DM99" s="1"/>
      <c r="DN99" s="1"/>
      <c r="DO99" s="1"/>
      <c r="DP99" s="1"/>
      <c r="DQ99" s="1"/>
      <c r="DR99" s="1"/>
      <c r="DS99" s="1"/>
      <c r="DT99" s="1"/>
      <c r="DU99" s="1"/>
      <c r="DV99" s="1"/>
      <c r="DW99" s="1"/>
      <c r="DX99" s="1"/>
      <c r="DY99" s="1"/>
      <c r="DZ99" s="1"/>
      <c r="EA99" s="1"/>
      <c r="EB99" s="1"/>
      <c r="EC99" s="1"/>
      <c r="ED99" s="1"/>
      <c r="EE99" s="1"/>
      <c r="EF99" s="1"/>
    </row>
    <row r="100" spans="1:136" x14ac:dyDescent="0.25">
      <c r="A100" s="11" t="s">
        <v>196</v>
      </c>
      <c r="B100" s="12" t="s">
        <v>167</v>
      </c>
      <c r="C100" s="12" t="s">
        <v>9</v>
      </c>
      <c r="D100" s="13" t="s">
        <v>197</v>
      </c>
      <c r="E100" s="43" t="s">
        <v>1588</v>
      </c>
      <c r="F100" s="1"/>
      <c r="G100" s="1"/>
      <c r="H100" s="11" t="s">
        <v>485</v>
      </c>
      <c r="I100" s="12">
        <v>0</v>
      </c>
      <c r="J100" s="12" t="str">
        <f>INDEX(rngUnitSettings,MATCH("Length",INDEX(rngUnitSettings,,1),0),2)</f>
        <v>mm</v>
      </c>
      <c r="K100" s="18" t="s">
        <v>486</v>
      </c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  <c r="CD100" s="1"/>
      <c r="CE100" s="1"/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1"/>
      <c r="CT100" s="1"/>
      <c r="CU100" s="1"/>
      <c r="CV100" s="1"/>
      <c r="CW100" s="1"/>
      <c r="CX100" s="1"/>
      <c r="CY100" s="1"/>
      <c r="CZ100" s="1"/>
      <c r="DA100" s="1"/>
      <c r="DB100" s="1"/>
      <c r="DC100" s="1"/>
      <c r="DD100" s="1"/>
      <c r="DE100" s="1"/>
      <c r="DF100" s="1"/>
      <c r="DG100" s="1"/>
      <c r="DH100" s="1"/>
      <c r="DI100" s="1"/>
      <c r="DJ100" s="1"/>
      <c r="DK100" s="1"/>
      <c r="DL100" s="1"/>
      <c r="DM100" s="1"/>
      <c r="DN100" s="1"/>
      <c r="DO100" s="1"/>
      <c r="DP100" s="1"/>
      <c r="DQ100" s="1"/>
      <c r="DR100" s="1"/>
      <c r="DS100" s="1"/>
      <c r="DT100" s="1"/>
      <c r="DU100" s="1"/>
      <c r="DV100" s="1"/>
      <c r="DW100" s="1"/>
      <c r="DX100" s="1"/>
      <c r="DY100" s="1"/>
      <c r="DZ100" s="1"/>
      <c r="EA100" s="1"/>
      <c r="EB100" s="1"/>
      <c r="EC100" s="1"/>
      <c r="ED100" s="1"/>
      <c r="EE100" s="1"/>
      <c r="EF100" s="1"/>
    </row>
    <row r="101" spans="1:136" x14ac:dyDescent="0.25">
      <c r="A101" s="11" t="s">
        <v>198</v>
      </c>
      <c r="B101" s="12" t="s">
        <v>170</v>
      </c>
      <c r="C101" s="12" t="s">
        <v>9</v>
      </c>
      <c r="D101" s="13" t="s">
        <v>199</v>
      </c>
      <c r="E101" s="43" t="s">
        <v>1588</v>
      </c>
      <c r="F101" s="1"/>
      <c r="G101" s="1"/>
      <c r="H101" s="11" t="s">
        <v>487</v>
      </c>
      <c r="I101" s="12">
        <v>0</v>
      </c>
      <c r="J101" s="12" t="str">
        <f>INDEX(rngUnitSettings,MATCH("Length",INDEX(rngUnitSettings,,1),0),2)</f>
        <v>mm</v>
      </c>
      <c r="K101" s="18" t="s">
        <v>488</v>
      </c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1"/>
      <c r="CT101" s="1"/>
      <c r="CU101" s="1"/>
      <c r="CV101" s="1"/>
      <c r="CW101" s="1"/>
      <c r="CX101" s="1"/>
      <c r="CY101" s="1"/>
      <c r="CZ101" s="1"/>
      <c r="DA101" s="1"/>
      <c r="DB101" s="1"/>
      <c r="DC101" s="1"/>
      <c r="DD101" s="1"/>
      <c r="DE101" s="1"/>
      <c r="DF101" s="1"/>
      <c r="DG101" s="1"/>
      <c r="DH101" s="1"/>
      <c r="DI101" s="1"/>
      <c r="DJ101" s="1"/>
      <c r="DK101" s="1"/>
      <c r="DL101" s="1"/>
      <c r="DM101" s="1"/>
      <c r="DN101" s="1"/>
      <c r="DO101" s="1"/>
      <c r="DP101" s="1"/>
      <c r="DQ101" s="1"/>
      <c r="DR101" s="1"/>
      <c r="DS101" s="1"/>
      <c r="DT101" s="1"/>
      <c r="DU101" s="1"/>
      <c r="DV101" s="1"/>
      <c r="DW101" s="1"/>
      <c r="DX101" s="1"/>
      <c r="DY101" s="1"/>
      <c r="DZ101" s="1"/>
      <c r="EA101" s="1"/>
      <c r="EB101" s="1"/>
      <c r="EC101" s="1"/>
      <c r="ED101" s="1"/>
      <c r="EE101" s="1"/>
      <c r="EF101" s="1"/>
    </row>
    <row r="102" spans="1:136" x14ac:dyDescent="0.25">
      <c r="A102" s="11" t="s">
        <v>200</v>
      </c>
      <c r="B102" s="12">
        <v>9.9999999999999995E-7</v>
      </c>
      <c r="C102" s="12" t="str">
        <f>INDEX(rngUnitSettings,MATCH("Area",INDEX(rngUnitSettings,,1),0),2)</f>
        <v>mm2</v>
      </c>
      <c r="D102" s="13" t="s">
        <v>201</v>
      </c>
      <c r="E102" s="43" t="s">
        <v>1588</v>
      </c>
      <c r="F102" s="1"/>
      <c r="G102" s="1"/>
      <c r="H102" s="11" t="s">
        <v>489</v>
      </c>
      <c r="I102" s="12">
        <v>0</v>
      </c>
      <c r="J102" s="12" t="str">
        <f>INDEX(rngUnitSettings,MATCH("Length",INDEX(rngUnitSettings,,1),0),2)</f>
        <v>mm</v>
      </c>
      <c r="K102" s="18" t="s">
        <v>490</v>
      </c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  <c r="CD102" s="1"/>
      <c r="CE102" s="1"/>
      <c r="CF102" s="1"/>
      <c r="CG102" s="1"/>
      <c r="CH102" s="1"/>
      <c r="CI102" s="1"/>
      <c r="CJ102" s="1"/>
      <c r="CK102" s="1"/>
      <c r="CL102" s="1"/>
      <c r="CM102" s="1"/>
      <c r="CN102" s="1"/>
      <c r="CO102" s="1"/>
      <c r="CP102" s="1"/>
      <c r="CQ102" s="1"/>
      <c r="CR102" s="1"/>
      <c r="CS102" s="1"/>
      <c r="CT102" s="1"/>
      <c r="CU102" s="1"/>
      <c r="CV102" s="1"/>
      <c r="CW102" s="1"/>
      <c r="CX102" s="1"/>
      <c r="CY102" s="1"/>
      <c r="CZ102" s="1"/>
      <c r="DA102" s="1"/>
      <c r="DB102" s="1"/>
      <c r="DC102" s="1"/>
      <c r="DD102" s="1"/>
      <c r="DE102" s="1"/>
      <c r="DF102" s="1"/>
      <c r="DG102" s="1"/>
      <c r="DH102" s="1"/>
      <c r="DI102" s="1"/>
      <c r="DJ102" s="1"/>
      <c r="DK102" s="1"/>
      <c r="DL102" s="1"/>
      <c r="DM102" s="1"/>
      <c r="DN102" s="1"/>
      <c r="DO102" s="1"/>
      <c r="DP102" s="1"/>
      <c r="DQ102" s="1"/>
      <c r="DR102" s="1"/>
      <c r="DS102" s="1"/>
      <c r="DT102" s="1"/>
      <c r="DU102" s="1"/>
      <c r="DV102" s="1"/>
      <c r="DW102" s="1"/>
      <c r="DX102" s="1"/>
      <c r="DY102" s="1"/>
      <c r="DZ102" s="1"/>
      <c r="EA102" s="1"/>
      <c r="EB102" s="1"/>
      <c r="EC102" s="1"/>
      <c r="ED102" s="1"/>
      <c r="EE102" s="1"/>
      <c r="EF102" s="1"/>
    </row>
    <row r="103" spans="1:136" x14ac:dyDescent="0.25">
      <c r="A103" s="11"/>
      <c r="B103" s="12"/>
      <c r="C103" s="12"/>
      <c r="D103" s="13"/>
      <c r="E103" s="12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  <c r="CD103" s="1"/>
      <c r="CE103" s="1"/>
      <c r="CF103" s="1"/>
      <c r="CG103" s="1"/>
      <c r="CH103" s="1"/>
      <c r="CI103" s="1"/>
      <c r="CJ103" s="1"/>
      <c r="CK103" s="1"/>
      <c r="CL103" s="1"/>
      <c r="CM103" s="1"/>
      <c r="CN103" s="1"/>
      <c r="CO103" s="1"/>
      <c r="CP103" s="1"/>
      <c r="CQ103" s="1"/>
      <c r="CR103" s="1"/>
      <c r="CS103" s="1"/>
      <c r="CT103" s="1"/>
      <c r="CU103" s="1"/>
      <c r="CV103" s="1"/>
      <c r="CW103" s="1"/>
      <c r="CX103" s="1"/>
      <c r="CY103" s="1"/>
      <c r="CZ103" s="1"/>
      <c r="DA103" s="1"/>
      <c r="DB103" s="1"/>
      <c r="DC103" s="1"/>
      <c r="DD103" s="1"/>
      <c r="DE103" s="1"/>
      <c r="DF103" s="1"/>
      <c r="DG103" s="1"/>
      <c r="DH103" s="1"/>
      <c r="DI103" s="1"/>
      <c r="DJ103" s="1"/>
      <c r="DK103" s="1"/>
      <c r="DL103" s="1"/>
      <c r="DM103" s="1"/>
      <c r="DN103" s="1"/>
      <c r="DO103" s="1"/>
      <c r="DP103" s="1"/>
      <c r="DQ103" s="1"/>
      <c r="DR103" s="1"/>
      <c r="DS103" s="1"/>
      <c r="DT103" s="1"/>
      <c r="DU103" s="1"/>
      <c r="DV103" s="1"/>
      <c r="DW103" s="1"/>
      <c r="DX103" s="1"/>
      <c r="DY103" s="1"/>
      <c r="DZ103" s="1"/>
      <c r="EA103" s="1"/>
      <c r="EB103" s="1"/>
      <c r="EC103" s="1"/>
      <c r="ED103" s="1"/>
      <c r="EE103" s="1"/>
      <c r="EF103" s="1"/>
    </row>
    <row r="104" spans="1:136" x14ac:dyDescent="0.25">
      <c r="A104" s="8" t="s">
        <v>202</v>
      </c>
      <c r="B104" s="9"/>
      <c r="C104" s="9"/>
      <c r="D104" s="10"/>
      <c r="E104" s="9"/>
      <c r="F104" s="1"/>
      <c r="G104" s="1"/>
      <c r="H104" s="45" t="s">
        <v>1593</v>
      </c>
      <c r="I104" s="5"/>
      <c r="J104" s="5"/>
      <c r="K104" s="5"/>
      <c r="L104" s="5"/>
      <c r="M104" s="5"/>
      <c r="N104" s="5"/>
      <c r="O104" s="5"/>
      <c r="P104" s="5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  <c r="CD104" s="1"/>
      <c r="CE104" s="1"/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1"/>
      <c r="CT104" s="1"/>
      <c r="CU104" s="1"/>
      <c r="CV104" s="1"/>
      <c r="CW104" s="1"/>
      <c r="CX104" s="1"/>
      <c r="CY104" s="1"/>
      <c r="CZ104" s="1"/>
      <c r="DA104" s="1"/>
      <c r="DB104" s="1"/>
      <c r="DC104" s="1"/>
      <c r="DD104" s="1"/>
      <c r="DE104" s="1"/>
      <c r="DF104" s="1"/>
      <c r="DG104" s="1"/>
      <c r="DH104" s="1"/>
      <c r="DI104" s="1"/>
      <c r="DJ104" s="1"/>
      <c r="DK104" s="1"/>
      <c r="DL104" s="1"/>
      <c r="DM104" s="1"/>
      <c r="DN104" s="1"/>
      <c r="DO104" s="1"/>
      <c r="DP104" s="1"/>
      <c r="DQ104" s="1"/>
      <c r="DR104" s="1"/>
      <c r="DS104" s="1"/>
      <c r="DT104" s="1"/>
      <c r="DU104" s="1"/>
      <c r="DV104" s="1"/>
      <c r="DW104" s="1"/>
      <c r="DX104" s="1"/>
      <c r="DY104" s="1"/>
      <c r="DZ104" s="1"/>
      <c r="EA104" s="1"/>
      <c r="EB104" s="1"/>
      <c r="EC104" s="1"/>
      <c r="ED104" s="1"/>
      <c r="EE104" s="1"/>
      <c r="EF104" s="1"/>
    </row>
    <row r="105" spans="1:136" x14ac:dyDescent="0.25">
      <c r="A105" s="11" t="s">
        <v>203</v>
      </c>
      <c r="B105" s="12" t="s">
        <v>12</v>
      </c>
      <c r="C105" s="12" t="s">
        <v>9</v>
      </c>
      <c r="D105" s="13" t="s">
        <v>204</v>
      </c>
      <c r="E105" s="43" t="s">
        <v>1588</v>
      </c>
      <c r="F105" s="1"/>
      <c r="G105" s="1"/>
      <c r="H105" s="22" t="s">
        <v>492</v>
      </c>
      <c r="I105" s="11"/>
      <c r="J105" s="11"/>
      <c r="K105" s="11"/>
      <c r="L105" s="11"/>
      <c r="M105" s="11"/>
      <c r="N105" s="11"/>
      <c r="O105" s="11"/>
      <c r="P105" s="1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  <c r="CD105" s="1"/>
      <c r="CE105" s="1"/>
      <c r="CF105" s="1"/>
      <c r="CG105" s="1"/>
      <c r="CH105" s="1"/>
      <c r="CI105" s="1"/>
      <c r="CJ105" s="1"/>
      <c r="CK105" s="1"/>
      <c r="CL105" s="1"/>
      <c r="CM105" s="1"/>
      <c r="CN105" s="1"/>
      <c r="CO105" s="1"/>
      <c r="CP105" s="1"/>
      <c r="CQ105" s="1"/>
      <c r="CR105" s="1"/>
      <c r="CS105" s="1"/>
      <c r="CT105" s="1"/>
      <c r="CU105" s="1"/>
      <c r="CV105" s="1"/>
      <c r="CW105" s="1"/>
      <c r="CX105" s="1"/>
      <c r="CY105" s="1"/>
      <c r="CZ105" s="1"/>
      <c r="DA105" s="1"/>
      <c r="DB105" s="1"/>
      <c r="DC105" s="1"/>
      <c r="DD105" s="1"/>
      <c r="DE105" s="1"/>
      <c r="DF105" s="1"/>
      <c r="DG105" s="1"/>
      <c r="DH105" s="1"/>
      <c r="DI105" s="1"/>
      <c r="DJ105" s="1"/>
      <c r="DK105" s="1"/>
      <c r="DL105" s="1"/>
      <c r="DM105" s="1"/>
      <c r="DN105" s="1"/>
      <c r="DO105" s="1"/>
      <c r="DP105" s="1"/>
      <c r="DQ105" s="1"/>
      <c r="DR105" s="1"/>
      <c r="DS105" s="1"/>
      <c r="DT105" s="1"/>
      <c r="DU105" s="1"/>
      <c r="DV105" s="1"/>
      <c r="DW105" s="1"/>
      <c r="DX105" s="1"/>
      <c r="DY105" s="1"/>
      <c r="DZ105" s="1"/>
      <c r="EA105" s="1"/>
      <c r="EB105" s="1"/>
      <c r="EC105" s="1"/>
      <c r="ED105" s="1"/>
      <c r="EE105" s="1"/>
      <c r="EF105" s="1"/>
    </row>
    <row r="106" spans="1:136" x14ac:dyDescent="0.25">
      <c r="A106" s="11" t="s">
        <v>205</v>
      </c>
      <c r="B106" s="12" t="s">
        <v>12</v>
      </c>
      <c r="C106" s="12" t="s">
        <v>9</v>
      </c>
      <c r="D106" s="13" t="s">
        <v>206</v>
      </c>
      <c r="E106" s="43" t="s">
        <v>1588</v>
      </c>
      <c r="F106" s="1"/>
      <c r="G106" s="1"/>
      <c r="H106" s="9" t="s">
        <v>493</v>
      </c>
      <c r="I106" s="9" t="s">
        <v>494</v>
      </c>
      <c r="J106" s="9" t="s">
        <v>495</v>
      </c>
      <c r="K106" s="9" t="s">
        <v>496</v>
      </c>
      <c r="L106" s="9" t="s">
        <v>3</v>
      </c>
      <c r="M106" s="11"/>
      <c r="N106" s="11"/>
      <c r="O106" s="11"/>
      <c r="P106" s="1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  <c r="CD106" s="1"/>
      <c r="CE106" s="1"/>
      <c r="CF106" s="1"/>
      <c r="CG106" s="1"/>
      <c r="CH106" s="1"/>
      <c r="CI106" s="1"/>
      <c r="CJ106" s="1"/>
      <c r="CK106" s="1"/>
      <c r="CL106" s="1"/>
      <c r="CM106" s="1"/>
      <c r="CN106" s="1"/>
      <c r="CO106" s="1"/>
      <c r="CP106" s="1"/>
      <c r="CQ106" s="1"/>
      <c r="CR106" s="1"/>
      <c r="CS106" s="1"/>
      <c r="CT106" s="1"/>
      <c r="CU106" s="1"/>
      <c r="CV106" s="1"/>
      <c r="CW106" s="1"/>
      <c r="CX106" s="1"/>
      <c r="CY106" s="1"/>
      <c r="CZ106" s="1"/>
      <c r="DA106" s="1"/>
      <c r="DB106" s="1"/>
      <c r="DC106" s="1"/>
      <c r="DD106" s="1"/>
      <c r="DE106" s="1"/>
      <c r="DF106" s="1"/>
      <c r="DG106" s="1"/>
      <c r="DH106" s="1"/>
      <c r="DI106" s="1"/>
      <c r="DJ106" s="1"/>
      <c r="DK106" s="1"/>
      <c r="DL106" s="1"/>
      <c r="DM106" s="1"/>
      <c r="DN106" s="1"/>
      <c r="DO106" s="1"/>
      <c r="DP106" s="1"/>
      <c r="DQ106" s="1"/>
      <c r="DR106" s="1"/>
      <c r="DS106" s="1"/>
      <c r="DT106" s="1"/>
      <c r="DU106" s="1"/>
      <c r="DV106" s="1"/>
      <c r="DW106" s="1"/>
      <c r="DX106" s="1"/>
      <c r="DY106" s="1"/>
      <c r="DZ106" s="1"/>
      <c r="EA106" s="1"/>
      <c r="EB106" s="1"/>
      <c r="EC106" s="1"/>
      <c r="ED106" s="1"/>
      <c r="EE106" s="1"/>
      <c r="EF106" s="1"/>
    </row>
    <row r="107" spans="1:136" x14ac:dyDescent="0.25">
      <c r="A107" s="11" t="s">
        <v>207</v>
      </c>
      <c r="B107" s="12" t="s">
        <v>154</v>
      </c>
      <c r="C107" s="12" t="s">
        <v>9</v>
      </c>
      <c r="D107" s="13" t="s">
        <v>208</v>
      </c>
      <c r="E107" s="43" t="s">
        <v>1588</v>
      </c>
      <c r="F107" s="1"/>
      <c r="G107" s="1"/>
      <c r="H107" s="12">
        <v>550</v>
      </c>
      <c r="I107" s="12">
        <v>250</v>
      </c>
      <c r="J107" s="12">
        <v>250</v>
      </c>
      <c r="K107" s="12">
        <v>600</v>
      </c>
      <c r="L107" s="11" t="str">
        <f>INDEX(rngUnitSettings,MATCH("Length",INDEX(rngUnitSettings,,1),0),2)</f>
        <v>mm</v>
      </c>
      <c r="M107" s="11"/>
      <c r="N107" s="11"/>
      <c r="O107" s="11"/>
      <c r="P107" s="1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  <c r="CD107" s="1"/>
      <c r="CE107" s="1"/>
      <c r="CF107" s="1"/>
      <c r="CG107" s="1"/>
      <c r="CH107" s="1"/>
      <c r="CI107" s="1"/>
      <c r="CJ107" s="1"/>
      <c r="CK107" s="1"/>
      <c r="CL107" s="1"/>
      <c r="CM107" s="1"/>
      <c r="CN107" s="1"/>
      <c r="CO107" s="1"/>
      <c r="CP107" s="1"/>
      <c r="CQ107" s="1"/>
      <c r="CR107" s="1"/>
      <c r="CS107" s="1"/>
      <c r="CT107" s="1"/>
      <c r="CU107" s="1"/>
      <c r="CV107" s="1"/>
      <c r="CW107" s="1"/>
      <c r="CX107" s="1"/>
      <c r="CY107" s="1"/>
      <c r="CZ107" s="1"/>
      <c r="DA107" s="1"/>
      <c r="DB107" s="1"/>
      <c r="DC107" s="1"/>
      <c r="DD107" s="1"/>
      <c r="DE107" s="1"/>
      <c r="DF107" s="1"/>
      <c r="DG107" s="1"/>
      <c r="DH107" s="1"/>
      <c r="DI107" s="1"/>
      <c r="DJ107" s="1"/>
      <c r="DK107" s="1"/>
      <c r="DL107" s="1"/>
      <c r="DM107" s="1"/>
      <c r="DN107" s="1"/>
      <c r="DO107" s="1"/>
      <c r="DP107" s="1"/>
      <c r="DQ107" s="1"/>
      <c r="DR107" s="1"/>
      <c r="DS107" s="1"/>
      <c r="DT107" s="1"/>
      <c r="DU107" s="1"/>
      <c r="DV107" s="1"/>
      <c r="DW107" s="1"/>
      <c r="DX107" s="1"/>
      <c r="DY107" s="1"/>
      <c r="DZ107" s="1"/>
      <c r="EA107" s="1"/>
      <c r="EB107" s="1"/>
      <c r="EC107" s="1"/>
      <c r="ED107" s="1"/>
      <c r="EE107" s="1"/>
      <c r="EF107" s="1"/>
    </row>
    <row r="108" spans="1:136" x14ac:dyDescent="0.25">
      <c r="A108" s="11" t="s">
        <v>209</v>
      </c>
      <c r="B108" s="12" t="s">
        <v>12</v>
      </c>
      <c r="C108" s="12" t="s">
        <v>9</v>
      </c>
      <c r="D108" s="13" t="s">
        <v>210</v>
      </c>
      <c r="E108" s="43" t="s">
        <v>1588</v>
      </c>
      <c r="F108" s="1"/>
      <c r="G108" s="1"/>
      <c r="H108" s="23" t="s">
        <v>497</v>
      </c>
      <c r="I108" s="23"/>
      <c r="J108" s="23"/>
      <c r="K108" s="23"/>
      <c r="L108" s="23"/>
      <c r="M108" s="23"/>
      <c r="N108" s="23"/>
      <c r="O108" s="23"/>
      <c r="P108" s="1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  <c r="CD108" s="1"/>
      <c r="CE108" s="1"/>
      <c r="CF108" s="1"/>
      <c r="CG108" s="1"/>
      <c r="CH108" s="1"/>
      <c r="CI108" s="1"/>
      <c r="CJ108" s="1"/>
      <c r="CK108" s="1"/>
      <c r="CL108" s="1"/>
      <c r="CM108" s="1"/>
      <c r="CN108" s="1"/>
      <c r="CO108" s="1"/>
      <c r="CP108" s="1"/>
      <c r="CQ108" s="1"/>
      <c r="CR108" s="1"/>
      <c r="CS108" s="1"/>
      <c r="CT108" s="1"/>
      <c r="CU108" s="1"/>
      <c r="CV108" s="1"/>
      <c r="CW108" s="1"/>
      <c r="CX108" s="1"/>
      <c r="CY108" s="1"/>
      <c r="CZ108" s="1"/>
      <c r="DA108" s="1"/>
      <c r="DB108" s="1"/>
      <c r="DC108" s="1"/>
      <c r="DD108" s="1"/>
      <c r="DE108" s="1"/>
      <c r="DF108" s="1"/>
      <c r="DG108" s="1"/>
      <c r="DH108" s="1"/>
      <c r="DI108" s="1"/>
      <c r="DJ108" s="1"/>
      <c r="DK108" s="1"/>
      <c r="DL108" s="1"/>
      <c r="DM108" s="1"/>
      <c r="DN108" s="1"/>
      <c r="DO108" s="1"/>
      <c r="DP108" s="1"/>
      <c r="DQ108" s="1"/>
      <c r="DR108" s="1"/>
      <c r="DS108" s="1"/>
      <c r="DT108" s="1"/>
      <c r="DU108" s="1"/>
      <c r="DV108" s="1"/>
      <c r="DW108" s="1"/>
      <c r="DX108" s="1"/>
      <c r="DY108" s="1"/>
      <c r="DZ108" s="1"/>
      <c r="EA108" s="1"/>
      <c r="EB108" s="1"/>
      <c r="EC108" s="1"/>
      <c r="ED108" s="1"/>
      <c r="EE108" s="1"/>
      <c r="EF108" s="1"/>
    </row>
    <row r="109" spans="1:136" x14ac:dyDescent="0.25">
      <c r="A109" s="11" t="s">
        <v>211</v>
      </c>
      <c r="B109" s="12" t="s">
        <v>8</v>
      </c>
      <c r="C109" s="12" t="s">
        <v>9</v>
      </c>
      <c r="D109" s="13" t="s">
        <v>212</v>
      </c>
      <c r="E109" s="43" t="s">
        <v>1588</v>
      </c>
      <c r="F109" s="1"/>
      <c r="G109" s="1"/>
      <c r="H109" s="8" t="s">
        <v>498</v>
      </c>
      <c r="I109" s="9" t="s">
        <v>499</v>
      </c>
      <c r="J109" s="9" t="s">
        <v>500</v>
      </c>
      <c r="K109" s="9" t="s">
        <v>501</v>
      </c>
      <c r="L109" s="9" t="s">
        <v>502</v>
      </c>
      <c r="M109" s="9" t="s">
        <v>503</v>
      </c>
      <c r="N109" s="9" t="s">
        <v>3</v>
      </c>
      <c r="O109" s="24" t="s">
        <v>4</v>
      </c>
      <c r="P109" s="1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  <c r="CD109" s="1"/>
      <c r="CE109" s="1"/>
      <c r="CF109" s="1"/>
      <c r="CG109" s="1"/>
      <c r="CH109" s="1"/>
      <c r="CI109" s="1"/>
      <c r="CJ109" s="1"/>
      <c r="CK109" s="1"/>
      <c r="CL109" s="1"/>
      <c r="CM109" s="1"/>
      <c r="CN109" s="1"/>
      <c r="CO109" s="1"/>
      <c r="CP109" s="1"/>
      <c r="CQ109" s="1"/>
      <c r="CR109" s="1"/>
      <c r="CS109" s="1"/>
      <c r="CT109" s="1"/>
      <c r="CU109" s="1"/>
      <c r="CV109" s="1"/>
      <c r="CW109" s="1"/>
      <c r="CX109" s="1"/>
      <c r="CY109" s="1"/>
      <c r="CZ109" s="1"/>
      <c r="DA109" s="1"/>
      <c r="DB109" s="1"/>
      <c r="DC109" s="1"/>
      <c r="DD109" s="1"/>
      <c r="DE109" s="1"/>
      <c r="DF109" s="1"/>
      <c r="DG109" s="1"/>
      <c r="DH109" s="1"/>
      <c r="DI109" s="1"/>
      <c r="DJ109" s="1"/>
      <c r="DK109" s="1"/>
      <c r="DL109" s="1"/>
      <c r="DM109" s="1"/>
      <c r="DN109" s="1"/>
      <c r="DO109" s="1"/>
      <c r="DP109" s="1"/>
      <c r="DQ109" s="1"/>
      <c r="DR109" s="1"/>
      <c r="DS109" s="1"/>
      <c r="DT109" s="1"/>
      <c r="DU109" s="1"/>
      <c r="DV109" s="1"/>
      <c r="DW109" s="1"/>
      <c r="DX109" s="1"/>
      <c r="DY109" s="1"/>
      <c r="DZ109" s="1"/>
      <c r="EA109" s="1"/>
      <c r="EB109" s="1"/>
      <c r="EC109" s="1"/>
      <c r="ED109" s="1"/>
      <c r="EE109" s="1"/>
      <c r="EF109" s="1"/>
    </row>
    <row r="110" spans="1:136" x14ac:dyDescent="0.25">
      <c r="A110" s="11" t="s">
        <v>213</v>
      </c>
      <c r="B110" s="12">
        <v>100</v>
      </c>
      <c r="C110" s="12" t="str">
        <f>INDEX(rngUnitSettings,MATCH("Length",INDEX(rngUnitSettings,,1),0),2)</f>
        <v>mm</v>
      </c>
      <c r="D110" s="13" t="s">
        <v>214</v>
      </c>
      <c r="E110" s="43" t="s">
        <v>1588</v>
      </c>
      <c r="F110" s="1"/>
      <c r="G110" s="1"/>
      <c r="H110" s="11" t="s">
        <v>504</v>
      </c>
      <c r="I110" s="12">
        <v>40</v>
      </c>
      <c r="J110" s="12">
        <v>32</v>
      </c>
      <c r="K110" s="12">
        <v>5</v>
      </c>
      <c r="L110" s="12">
        <v>80</v>
      </c>
      <c r="M110" s="12">
        <v>80</v>
      </c>
      <c r="N110" s="12" t="str">
        <f>INDEX(rngUnitSettings,MATCH("Length",INDEX(rngUnitSettings,,1),0),2)</f>
        <v>mm</v>
      </c>
      <c r="O110" s="18" t="s">
        <v>505</v>
      </c>
      <c r="P110" s="1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  <c r="CD110" s="1"/>
      <c r="CE110" s="1"/>
      <c r="CF110" s="1"/>
      <c r="CG110" s="1"/>
      <c r="CH110" s="1"/>
      <c r="CI110" s="1"/>
      <c r="CJ110" s="1"/>
      <c r="CK110" s="1"/>
      <c r="CL110" s="1"/>
      <c r="CM110" s="1"/>
      <c r="CN110" s="1"/>
      <c r="CO110" s="1"/>
      <c r="CP110" s="1"/>
      <c r="CQ110" s="1"/>
      <c r="CR110" s="1"/>
      <c r="CS110" s="1"/>
      <c r="CT110" s="1"/>
      <c r="CU110" s="1"/>
      <c r="CV110" s="1"/>
      <c r="CW110" s="1"/>
      <c r="CX110" s="1"/>
      <c r="CY110" s="1"/>
      <c r="CZ110" s="1"/>
      <c r="DA110" s="1"/>
      <c r="DB110" s="1"/>
      <c r="DC110" s="1"/>
      <c r="DD110" s="1"/>
      <c r="DE110" s="1"/>
      <c r="DF110" s="1"/>
      <c r="DG110" s="1"/>
      <c r="DH110" s="1"/>
      <c r="DI110" s="1"/>
      <c r="DJ110" s="1"/>
      <c r="DK110" s="1"/>
      <c r="DL110" s="1"/>
      <c r="DM110" s="1"/>
      <c r="DN110" s="1"/>
      <c r="DO110" s="1"/>
      <c r="DP110" s="1"/>
      <c r="DQ110" s="1"/>
      <c r="DR110" s="1"/>
      <c r="DS110" s="1"/>
      <c r="DT110" s="1"/>
      <c r="DU110" s="1"/>
      <c r="DV110" s="1"/>
      <c r="DW110" s="1"/>
      <c r="DX110" s="1"/>
      <c r="DY110" s="1"/>
      <c r="DZ110" s="1"/>
      <c r="EA110" s="1"/>
      <c r="EB110" s="1"/>
      <c r="EC110" s="1"/>
      <c r="ED110" s="1"/>
      <c r="EE110" s="1"/>
      <c r="EF110" s="1"/>
    </row>
    <row r="111" spans="1:136" x14ac:dyDescent="0.25">
      <c r="A111" s="11" t="s">
        <v>215</v>
      </c>
      <c r="B111" s="12">
        <v>1</v>
      </c>
      <c r="C111" s="12" t="s">
        <v>29</v>
      </c>
      <c r="D111" s="13" t="s">
        <v>216</v>
      </c>
      <c r="E111" s="43" t="s">
        <v>1588</v>
      </c>
      <c r="F111" s="1"/>
      <c r="G111" s="1"/>
      <c r="H111" s="11" t="s">
        <v>506</v>
      </c>
      <c r="I111" s="12">
        <v>40</v>
      </c>
      <c r="J111" s="12">
        <v>32</v>
      </c>
      <c r="K111" s="12">
        <v>5</v>
      </c>
      <c r="L111" s="12">
        <v>80</v>
      </c>
      <c r="M111" s="12">
        <v>80</v>
      </c>
      <c r="N111" s="12" t="str">
        <f>INDEX(rngUnitSettings,MATCH("Length",INDEX(rngUnitSettings,,1),0),2)</f>
        <v>mm</v>
      </c>
      <c r="O111" s="18" t="s">
        <v>507</v>
      </c>
      <c r="P111" s="1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  <c r="CD111" s="1"/>
      <c r="CE111" s="1"/>
      <c r="CF111" s="1"/>
      <c r="CG111" s="1"/>
      <c r="CH111" s="1"/>
      <c r="CI111" s="1"/>
      <c r="CJ111" s="1"/>
      <c r="CK111" s="1"/>
      <c r="CL111" s="1"/>
      <c r="CM111" s="1"/>
      <c r="CN111" s="1"/>
      <c r="CO111" s="1"/>
      <c r="CP111" s="1"/>
      <c r="CQ111" s="1"/>
      <c r="CR111" s="1"/>
      <c r="CS111" s="1"/>
      <c r="CT111" s="1"/>
      <c r="CU111" s="1"/>
      <c r="CV111" s="1"/>
      <c r="CW111" s="1"/>
      <c r="CX111" s="1"/>
      <c r="CY111" s="1"/>
      <c r="CZ111" s="1"/>
      <c r="DA111" s="1"/>
      <c r="DB111" s="1"/>
      <c r="DC111" s="1"/>
      <c r="DD111" s="1"/>
      <c r="DE111" s="1"/>
      <c r="DF111" s="1"/>
      <c r="DG111" s="1"/>
      <c r="DH111" s="1"/>
      <c r="DI111" s="1"/>
      <c r="DJ111" s="1"/>
      <c r="DK111" s="1"/>
      <c r="DL111" s="1"/>
      <c r="DM111" s="1"/>
      <c r="DN111" s="1"/>
      <c r="DO111" s="1"/>
      <c r="DP111" s="1"/>
      <c r="DQ111" s="1"/>
      <c r="DR111" s="1"/>
      <c r="DS111" s="1"/>
      <c r="DT111" s="1"/>
      <c r="DU111" s="1"/>
      <c r="DV111" s="1"/>
      <c r="DW111" s="1"/>
      <c r="DX111" s="1"/>
      <c r="DY111" s="1"/>
      <c r="DZ111" s="1"/>
      <c r="EA111" s="1"/>
      <c r="EB111" s="1"/>
      <c r="EC111" s="1"/>
      <c r="ED111" s="1"/>
      <c r="EE111" s="1"/>
      <c r="EF111" s="1"/>
    </row>
    <row r="112" spans="1:136" x14ac:dyDescent="0.25">
      <c r="A112" s="11" t="s">
        <v>217</v>
      </c>
      <c r="B112" s="12" t="s">
        <v>12</v>
      </c>
      <c r="C112" s="12" t="s">
        <v>9</v>
      </c>
      <c r="D112" s="13" t="s">
        <v>218</v>
      </c>
      <c r="E112" s="43" t="s">
        <v>1588</v>
      </c>
      <c r="F112" s="1"/>
      <c r="G112" s="1"/>
      <c r="H112" s="11" t="s">
        <v>508</v>
      </c>
      <c r="I112" s="12">
        <v>40</v>
      </c>
      <c r="J112" s="12">
        <v>32</v>
      </c>
      <c r="K112" s="12">
        <v>2</v>
      </c>
      <c r="L112" s="12">
        <v>80</v>
      </c>
      <c r="M112" s="12">
        <v>80</v>
      </c>
      <c r="N112" s="12" t="str">
        <f>INDEX(rngUnitSettings,MATCH("Length",INDEX(rngUnitSettings,,1),0),2)</f>
        <v>mm</v>
      </c>
      <c r="O112" s="18" t="s">
        <v>509</v>
      </c>
      <c r="P112" s="1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  <c r="CD112" s="1"/>
      <c r="CE112" s="1"/>
      <c r="CF112" s="1"/>
      <c r="CG112" s="1"/>
      <c r="CH112" s="1"/>
      <c r="CI112" s="1"/>
      <c r="CJ112" s="1"/>
      <c r="CK112" s="1"/>
      <c r="CL112" s="1"/>
      <c r="CM112" s="1"/>
      <c r="CN112" s="1"/>
      <c r="CO112" s="1"/>
      <c r="CP112" s="1"/>
      <c r="CQ112" s="1"/>
      <c r="CR112" s="1"/>
      <c r="CS112" s="1"/>
      <c r="CT112" s="1"/>
      <c r="CU112" s="1"/>
      <c r="CV112" s="1"/>
      <c r="CW112" s="1"/>
      <c r="CX112" s="1"/>
      <c r="CY112" s="1"/>
      <c r="CZ112" s="1"/>
      <c r="DA112" s="1"/>
      <c r="DB112" s="1"/>
      <c r="DC112" s="1"/>
      <c r="DD112" s="1"/>
      <c r="DE112" s="1"/>
      <c r="DF112" s="1"/>
      <c r="DG112" s="1"/>
      <c r="DH112" s="1"/>
      <c r="DI112" s="1"/>
      <c r="DJ112" s="1"/>
      <c r="DK112" s="1"/>
      <c r="DL112" s="1"/>
      <c r="DM112" s="1"/>
      <c r="DN112" s="1"/>
      <c r="DO112" s="1"/>
      <c r="DP112" s="1"/>
      <c r="DQ112" s="1"/>
      <c r="DR112" s="1"/>
      <c r="DS112" s="1"/>
      <c r="DT112" s="1"/>
      <c r="DU112" s="1"/>
      <c r="DV112" s="1"/>
      <c r="DW112" s="1"/>
      <c r="DX112" s="1"/>
      <c r="DY112" s="1"/>
      <c r="DZ112" s="1"/>
      <c r="EA112" s="1"/>
      <c r="EB112" s="1"/>
      <c r="EC112" s="1"/>
      <c r="ED112" s="1"/>
      <c r="EE112" s="1"/>
      <c r="EF112" s="1"/>
    </row>
    <row r="113" spans="1:136" x14ac:dyDescent="0.25">
      <c r="A113" s="11" t="s">
        <v>219</v>
      </c>
      <c r="B113" s="12" t="s">
        <v>159</v>
      </c>
      <c r="C113" s="12" t="s">
        <v>9</v>
      </c>
      <c r="D113" s="13" t="s">
        <v>220</v>
      </c>
      <c r="E113" s="43" t="s">
        <v>1588</v>
      </c>
      <c r="F113" s="1"/>
      <c r="G113" s="1"/>
      <c r="H113" s="11" t="s">
        <v>510</v>
      </c>
      <c r="I113" s="12">
        <v>40</v>
      </c>
      <c r="J113" s="12">
        <v>32</v>
      </c>
      <c r="K113" s="12">
        <v>2</v>
      </c>
      <c r="L113" s="12">
        <v>80</v>
      </c>
      <c r="M113" s="12">
        <v>80</v>
      </c>
      <c r="N113" s="12" t="str">
        <f>INDEX(rngUnitSettings,MATCH("Length",INDEX(rngUnitSettings,,1),0),2)</f>
        <v>mm</v>
      </c>
      <c r="O113" s="18" t="s">
        <v>511</v>
      </c>
      <c r="P113" s="1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  <c r="CD113" s="1"/>
      <c r="CE113" s="1"/>
      <c r="CF113" s="1"/>
      <c r="CG113" s="1"/>
      <c r="CH113" s="1"/>
      <c r="CI113" s="1"/>
      <c r="CJ113" s="1"/>
      <c r="CK113" s="1"/>
      <c r="CL113" s="1"/>
      <c r="CM113" s="1"/>
      <c r="CN113" s="1"/>
      <c r="CO113" s="1"/>
      <c r="CP113" s="1"/>
      <c r="CQ113" s="1"/>
      <c r="CR113" s="1"/>
      <c r="CS113" s="1"/>
      <c r="CT113" s="1"/>
      <c r="CU113" s="1"/>
      <c r="CV113" s="1"/>
      <c r="CW113" s="1"/>
      <c r="CX113" s="1"/>
      <c r="CY113" s="1"/>
      <c r="CZ113" s="1"/>
      <c r="DA113" s="1"/>
      <c r="DB113" s="1"/>
      <c r="DC113" s="1"/>
      <c r="DD113" s="1"/>
      <c r="DE113" s="1"/>
      <c r="DF113" s="1"/>
      <c r="DG113" s="1"/>
      <c r="DH113" s="1"/>
      <c r="DI113" s="1"/>
      <c r="DJ113" s="1"/>
      <c r="DK113" s="1"/>
      <c r="DL113" s="1"/>
      <c r="DM113" s="1"/>
      <c r="DN113" s="1"/>
      <c r="DO113" s="1"/>
      <c r="DP113" s="1"/>
      <c r="DQ113" s="1"/>
      <c r="DR113" s="1"/>
      <c r="DS113" s="1"/>
      <c r="DT113" s="1"/>
      <c r="DU113" s="1"/>
      <c r="DV113" s="1"/>
      <c r="DW113" s="1"/>
      <c r="DX113" s="1"/>
      <c r="DY113" s="1"/>
      <c r="DZ113" s="1"/>
      <c r="EA113" s="1"/>
      <c r="EB113" s="1"/>
      <c r="EC113" s="1"/>
      <c r="ED113" s="1"/>
      <c r="EE113" s="1"/>
      <c r="EF113" s="1"/>
    </row>
    <row r="114" spans="1:136" x14ac:dyDescent="0.25">
      <c r="A114" s="11" t="s">
        <v>221</v>
      </c>
      <c r="B114" s="12" t="s">
        <v>12</v>
      </c>
      <c r="C114" s="12" t="s">
        <v>9</v>
      </c>
      <c r="D114" s="13" t="s">
        <v>222</v>
      </c>
      <c r="E114" s="43" t="s">
        <v>1588</v>
      </c>
      <c r="F114" s="1"/>
      <c r="G114" s="1"/>
      <c r="H114" s="11" t="s">
        <v>512</v>
      </c>
      <c r="I114" s="12">
        <v>40</v>
      </c>
      <c r="J114" s="12">
        <v>32</v>
      </c>
      <c r="K114" s="12">
        <v>2</v>
      </c>
      <c r="L114" s="12">
        <v>80</v>
      </c>
      <c r="M114" s="12">
        <v>80</v>
      </c>
      <c r="N114" s="12" t="str">
        <f>INDEX(rngUnitSettings,MATCH("Length",INDEX(rngUnitSettings,,1),0),2)</f>
        <v>mm</v>
      </c>
      <c r="O114" s="18" t="s">
        <v>513</v>
      </c>
      <c r="P114" s="1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  <c r="CD114" s="1"/>
      <c r="CE114" s="1"/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"/>
      <c r="CQ114" s="1"/>
      <c r="CR114" s="1"/>
      <c r="CS114" s="1"/>
      <c r="CT114" s="1"/>
      <c r="CU114" s="1"/>
      <c r="CV114" s="1"/>
      <c r="CW114" s="1"/>
      <c r="CX114" s="1"/>
      <c r="CY114" s="1"/>
      <c r="CZ114" s="1"/>
      <c r="DA114" s="1"/>
      <c r="DB114" s="1"/>
      <c r="DC114" s="1"/>
      <c r="DD114" s="1"/>
      <c r="DE114" s="1"/>
      <c r="DF114" s="1"/>
      <c r="DG114" s="1"/>
      <c r="DH114" s="1"/>
      <c r="DI114" s="1"/>
      <c r="DJ114" s="1"/>
      <c r="DK114" s="1"/>
      <c r="DL114" s="1"/>
      <c r="DM114" s="1"/>
      <c r="DN114" s="1"/>
      <c r="DO114" s="1"/>
      <c r="DP114" s="1"/>
      <c r="DQ114" s="1"/>
      <c r="DR114" s="1"/>
      <c r="DS114" s="1"/>
      <c r="DT114" s="1"/>
      <c r="DU114" s="1"/>
      <c r="DV114" s="1"/>
      <c r="DW114" s="1"/>
      <c r="DX114" s="1"/>
      <c r="DY114" s="1"/>
      <c r="DZ114" s="1"/>
      <c r="EA114" s="1"/>
      <c r="EB114" s="1"/>
      <c r="EC114" s="1"/>
      <c r="ED114" s="1"/>
      <c r="EE114" s="1"/>
      <c r="EF114" s="1"/>
    </row>
    <row r="115" spans="1:136" x14ac:dyDescent="0.25">
      <c r="A115" s="11" t="s">
        <v>223</v>
      </c>
      <c r="B115" s="12" t="s">
        <v>12</v>
      </c>
      <c r="C115" s="12" t="s">
        <v>9</v>
      </c>
      <c r="D115" s="13" t="s">
        <v>224</v>
      </c>
      <c r="E115" s="43" t="s">
        <v>1588</v>
      </c>
      <c r="F115" s="1"/>
      <c r="G115" s="1"/>
      <c r="H115" s="11" t="s">
        <v>514</v>
      </c>
      <c r="I115" s="12">
        <v>40</v>
      </c>
      <c r="J115" s="12">
        <v>32</v>
      </c>
      <c r="K115" s="12">
        <v>2</v>
      </c>
      <c r="L115" s="12">
        <v>80</v>
      </c>
      <c r="M115" s="12">
        <v>80</v>
      </c>
      <c r="N115" s="12" t="str">
        <f>INDEX(rngUnitSettings,MATCH("Length",INDEX(rngUnitSettings,,1),0),2)</f>
        <v>mm</v>
      </c>
      <c r="O115" s="18" t="s">
        <v>515</v>
      </c>
      <c r="P115" s="1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  <c r="CD115" s="1"/>
      <c r="CE115" s="1"/>
      <c r="CF115" s="1"/>
      <c r="CG115" s="1"/>
      <c r="CH115" s="1"/>
      <c r="CI115" s="1"/>
      <c r="CJ115" s="1"/>
      <c r="CK115" s="1"/>
      <c r="CL115" s="1"/>
      <c r="CM115" s="1"/>
      <c r="CN115" s="1"/>
      <c r="CO115" s="1"/>
      <c r="CP115" s="1"/>
      <c r="CQ115" s="1"/>
      <c r="CR115" s="1"/>
      <c r="CS115" s="1"/>
      <c r="CT115" s="1"/>
      <c r="CU115" s="1"/>
      <c r="CV115" s="1"/>
      <c r="CW115" s="1"/>
      <c r="CX115" s="1"/>
      <c r="CY115" s="1"/>
      <c r="CZ115" s="1"/>
      <c r="DA115" s="1"/>
      <c r="DB115" s="1"/>
      <c r="DC115" s="1"/>
      <c r="DD115" s="1"/>
      <c r="DE115" s="1"/>
      <c r="DF115" s="1"/>
      <c r="DG115" s="1"/>
      <c r="DH115" s="1"/>
      <c r="DI115" s="1"/>
      <c r="DJ115" s="1"/>
      <c r="DK115" s="1"/>
      <c r="DL115" s="1"/>
      <c r="DM115" s="1"/>
      <c r="DN115" s="1"/>
      <c r="DO115" s="1"/>
      <c r="DP115" s="1"/>
      <c r="DQ115" s="1"/>
      <c r="DR115" s="1"/>
      <c r="DS115" s="1"/>
      <c r="DT115" s="1"/>
      <c r="DU115" s="1"/>
      <c r="DV115" s="1"/>
      <c r="DW115" s="1"/>
      <c r="DX115" s="1"/>
      <c r="DY115" s="1"/>
      <c r="DZ115" s="1"/>
      <c r="EA115" s="1"/>
      <c r="EB115" s="1"/>
      <c r="EC115" s="1"/>
      <c r="ED115" s="1"/>
      <c r="EE115" s="1"/>
      <c r="EF115" s="1"/>
    </row>
    <row r="116" spans="1:136" x14ac:dyDescent="0.25">
      <c r="A116" s="11" t="s">
        <v>225</v>
      </c>
      <c r="B116" s="12" t="s">
        <v>226</v>
      </c>
      <c r="C116" s="12" t="s">
        <v>9</v>
      </c>
      <c r="D116" s="13" t="s">
        <v>227</v>
      </c>
      <c r="E116" s="43" t="s">
        <v>1588</v>
      </c>
      <c r="F116" s="1"/>
      <c r="G116" s="1"/>
      <c r="H116" s="11" t="s">
        <v>516</v>
      </c>
      <c r="I116" s="12">
        <v>40</v>
      </c>
      <c r="J116" s="12">
        <v>32</v>
      </c>
      <c r="K116" s="12">
        <v>5</v>
      </c>
      <c r="L116" s="12">
        <v>80</v>
      </c>
      <c r="M116" s="12">
        <v>80</v>
      </c>
      <c r="N116" s="12" t="str">
        <f>INDEX(rngUnitSettings,MATCH("Length",INDEX(rngUnitSettings,,1),0),2)</f>
        <v>mm</v>
      </c>
      <c r="O116" s="18" t="s">
        <v>517</v>
      </c>
      <c r="P116" s="1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  <c r="CD116" s="1"/>
      <c r="CE116" s="1"/>
      <c r="CF116" s="1"/>
      <c r="CG116" s="1"/>
      <c r="CH116" s="1"/>
      <c r="CI116" s="1"/>
      <c r="CJ116" s="1"/>
      <c r="CK116" s="1"/>
      <c r="CL116" s="1"/>
      <c r="CM116" s="1"/>
      <c r="CN116" s="1"/>
      <c r="CO116" s="1"/>
      <c r="CP116" s="1"/>
      <c r="CQ116" s="1"/>
      <c r="CR116" s="1"/>
      <c r="CS116" s="1"/>
      <c r="CT116" s="1"/>
      <c r="CU116" s="1"/>
      <c r="CV116" s="1"/>
      <c r="CW116" s="1"/>
      <c r="CX116" s="1"/>
      <c r="CY116" s="1"/>
      <c r="CZ116" s="1"/>
      <c r="DA116" s="1"/>
      <c r="DB116" s="1"/>
      <c r="DC116" s="1"/>
      <c r="DD116" s="1"/>
      <c r="DE116" s="1"/>
      <c r="DF116" s="1"/>
      <c r="DG116" s="1"/>
      <c r="DH116" s="1"/>
      <c r="DI116" s="1"/>
      <c r="DJ116" s="1"/>
      <c r="DK116" s="1"/>
      <c r="DL116" s="1"/>
      <c r="DM116" s="1"/>
      <c r="DN116" s="1"/>
      <c r="DO116" s="1"/>
      <c r="DP116" s="1"/>
      <c r="DQ116" s="1"/>
      <c r="DR116" s="1"/>
      <c r="DS116" s="1"/>
      <c r="DT116" s="1"/>
      <c r="DU116" s="1"/>
      <c r="DV116" s="1"/>
      <c r="DW116" s="1"/>
      <c r="DX116" s="1"/>
      <c r="DY116" s="1"/>
      <c r="DZ116" s="1"/>
      <c r="EA116" s="1"/>
      <c r="EB116" s="1"/>
      <c r="EC116" s="1"/>
      <c r="ED116" s="1"/>
      <c r="EE116" s="1"/>
      <c r="EF116" s="1"/>
    </row>
    <row r="117" spans="1:136" x14ac:dyDescent="0.25">
      <c r="A117" s="11" t="s">
        <v>228</v>
      </c>
      <c r="B117" s="12" t="s">
        <v>229</v>
      </c>
      <c r="C117" s="12" t="s">
        <v>230</v>
      </c>
      <c r="D117" s="13" t="s">
        <v>231</v>
      </c>
      <c r="E117" s="43" t="s">
        <v>1588</v>
      </c>
      <c r="F117" s="1"/>
      <c r="G117" s="1"/>
      <c r="H117" s="11" t="s">
        <v>518</v>
      </c>
      <c r="I117" s="12">
        <v>40</v>
      </c>
      <c r="J117" s="12">
        <v>32</v>
      </c>
      <c r="K117" s="12">
        <v>5</v>
      </c>
      <c r="L117" s="12">
        <v>80</v>
      </c>
      <c r="M117" s="12">
        <v>80</v>
      </c>
      <c r="N117" s="12" t="str">
        <f>INDEX(rngUnitSettings,MATCH("Length",INDEX(rngUnitSettings,,1),0),2)</f>
        <v>mm</v>
      </c>
      <c r="O117" s="18" t="s">
        <v>519</v>
      </c>
      <c r="P117" s="1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  <c r="CD117" s="1"/>
      <c r="CE117" s="1"/>
      <c r="CF117" s="1"/>
      <c r="CG117" s="1"/>
      <c r="CH117" s="1"/>
      <c r="CI117" s="1"/>
      <c r="CJ117" s="1"/>
      <c r="CK117" s="1"/>
      <c r="CL117" s="1"/>
      <c r="CM117" s="1"/>
      <c r="CN117" s="1"/>
      <c r="CO117" s="1"/>
      <c r="CP117" s="1"/>
      <c r="CQ117" s="1"/>
      <c r="CR117" s="1"/>
      <c r="CS117" s="1"/>
      <c r="CT117" s="1"/>
      <c r="CU117" s="1"/>
      <c r="CV117" s="1"/>
      <c r="CW117" s="1"/>
      <c r="CX117" s="1"/>
      <c r="CY117" s="1"/>
      <c r="CZ117" s="1"/>
      <c r="DA117" s="1"/>
      <c r="DB117" s="1"/>
      <c r="DC117" s="1"/>
      <c r="DD117" s="1"/>
      <c r="DE117" s="1"/>
      <c r="DF117" s="1"/>
      <c r="DG117" s="1"/>
      <c r="DH117" s="1"/>
      <c r="DI117" s="1"/>
      <c r="DJ117" s="1"/>
      <c r="DK117" s="1"/>
      <c r="DL117" s="1"/>
      <c r="DM117" s="1"/>
      <c r="DN117" s="1"/>
      <c r="DO117" s="1"/>
      <c r="DP117" s="1"/>
      <c r="DQ117" s="1"/>
      <c r="DR117" s="1"/>
      <c r="DS117" s="1"/>
      <c r="DT117" s="1"/>
      <c r="DU117" s="1"/>
      <c r="DV117" s="1"/>
      <c r="DW117" s="1"/>
      <c r="DX117" s="1"/>
      <c r="DY117" s="1"/>
      <c r="DZ117" s="1"/>
      <c r="EA117" s="1"/>
      <c r="EB117" s="1"/>
      <c r="EC117" s="1"/>
      <c r="ED117" s="1"/>
      <c r="EE117" s="1"/>
      <c r="EF117" s="1"/>
    </row>
    <row r="118" spans="1:136" x14ac:dyDescent="0.25">
      <c r="A118" s="11" t="s">
        <v>232</v>
      </c>
      <c r="B118" s="12" t="s">
        <v>233</v>
      </c>
      <c r="C118" s="12" t="s">
        <v>230</v>
      </c>
      <c r="D118" s="13" t="s">
        <v>234</v>
      </c>
      <c r="E118" s="43" t="s">
        <v>1588</v>
      </c>
      <c r="F118" s="1"/>
      <c r="G118" s="1"/>
      <c r="H118" s="23" t="s">
        <v>520</v>
      </c>
      <c r="I118" s="23"/>
      <c r="J118" s="23"/>
      <c r="K118" s="23"/>
      <c r="L118" s="23"/>
      <c r="M118" s="23"/>
      <c r="N118" s="23"/>
      <c r="O118" s="23"/>
      <c r="P118" s="23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  <c r="CD118" s="1"/>
      <c r="CE118" s="1"/>
      <c r="CF118" s="1"/>
      <c r="CG118" s="1"/>
      <c r="CH118" s="1"/>
      <c r="CI118" s="1"/>
      <c r="CJ118" s="1"/>
      <c r="CK118" s="1"/>
      <c r="CL118" s="1"/>
      <c r="CM118" s="1"/>
      <c r="CN118" s="1"/>
      <c r="CO118" s="1"/>
      <c r="CP118" s="1"/>
      <c r="CQ118" s="1"/>
      <c r="CR118" s="1"/>
      <c r="CS118" s="1"/>
      <c r="CT118" s="1"/>
      <c r="CU118" s="1"/>
      <c r="CV118" s="1"/>
      <c r="CW118" s="1"/>
      <c r="CX118" s="1"/>
      <c r="CY118" s="1"/>
      <c r="CZ118" s="1"/>
      <c r="DA118" s="1"/>
      <c r="DB118" s="1"/>
      <c r="DC118" s="1"/>
      <c r="DD118" s="1"/>
      <c r="DE118" s="1"/>
      <c r="DF118" s="1"/>
      <c r="DG118" s="1"/>
      <c r="DH118" s="1"/>
      <c r="DI118" s="1"/>
      <c r="DJ118" s="1"/>
      <c r="DK118" s="1"/>
      <c r="DL118" s="1"/>
      <c r="DM118" s="1"/>
      <c r="DN118" s="1"/>
      <c r="DO118" s="1"/>
      <c r="DP118" s="1"/>
      <c r="DQ118" s="1"/>
      <c r="DR118" s="1"/>
      <c r="DS118" s="1"/>
      <c r="DT118" s="1"/>
      <c r="DU118" s="1"/>
      <c r="DV118" s="1"/>
      <c r="DW118" s="1"/>
      <c r="DX118" s="1"/>
      <c r="DY118" s="1"/>
      <c r="DZ118" s="1"/>
      <c r="EA118" s="1"/>
      <c r="EB118" s="1"/>
      <c r="EC118" s="1"/>
      <c r="ED118" s="1"/>
      <c r="EE118" s="1"/>
      <c r="EF118" s="1"/>
    </row>
    <row r="119" spans="1:136" x14ac:dyDescent="0.25">
      <c r="A119" s="11" t="s">
        <v>235</v>
      </c>
      <c r="B119" s="12" t="s">
        <v>236</v>
      </c>
      <c r="C119" s="12" t="s">
        <v>230</v>
      </c>
      <c r="D119" s="13" t="s">
        <v>237</v>
      </c>
      <c r="E119" s="43" t="s">
        <v>1588</v>
      </c>
      <c r="F119" s="1"/>
      <c r="G119" s="1"/>
      <c r="H119" s="8" t="s">
        <v>498</v>
      </c>
      <c r="I119" s="9" t="s">
        <v>521</v>
      </c>
      <c r="J119" s="9" t="s">
        <v>522</v>
      </c>
      <c r="K119" s="9" t="s">
        <v>523</v>
      </c>
      <c r="L119" s="9" t="s">
        <v>524</v>
      </c>
      <c r="M119" s="9" t="s">
        <v>522</v>
      </c>
      <c r="N119" s="9" t="s">
        <v>523</v>
      </c>
      <c r="O119" s="9" t="s">
        <v>3</v>
      </c>
      <c r="P119" s="24" t="s">
        <v>4</v>
      </c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  <c r="CD119" s="1"/>
      <c r="CE119" s="1"/>
      <c r="CF119" s="1"/>
      <c r="CG119" s="1"/>
      <c r="CH119" s="1"/>
      <c r="CI119" s="1"/>
      <c r="CJ119" s="1"/>
      <c r="CK119" s="1"/>
      <c r="CL119" s="1"/>
      <c r="CM119" s="1"/>
      <c r="CN119" s="1"/>
      <c r="CO119" s="1"/>
      <c r="CP119" s="1"/>
      <c r="CQ119" s="1"/>
      <c r="CR119" s="1"/>
      <c r="CS119" s="1"/>
      <c r="CT119" s="1"/>
      <c r="CU119" s="1"/>
      <c r="CV119" s="1"/>
      <c r="CW119" s="1"/>
      <c r="CX119" s="1"/>
      <c r="CY119" s="1"/>
      <c r="CZ119" s="1"/>
      <c r="DA119" s="1"/>
      <c r="DB119" s="1"/>
      <c r="DC119" s="1"/>
      <c r="DD119" s="1"/>
      <c r="DE119" s="1"/>
      <c r="DF119" s="1"/>
      <c r="DG119" s="1"/>
      <c r="DH119" s="1"/>
      <c r="DI119" s="1"/>
      <c r="DJ119" s="1"/>
      <c r="DK119" s="1"/>
      <c r="DL119" s="1"/>
      <c r="DM119" s="1"/>
      <c r="DN119" s="1"/>
      <c r="DO119" s="1"/>
      <c r="DP119" s="1"/>
      <c r="DQ119" s="1"/>
      <c r="DR119" s="1"/>
      <c r="DS119" s="1"/>
      <c r="DT119" s="1"/>
      <c r="DU119" s="1"/>
      <c r="DV119" s="1"/>
      <c r="DW119" s="1"/>
      <c r="DX119" s="1"/>
      <c r="DY119" s="1"/>
      <c r="DZ119" s="1"/>
      <c r="EA119" s="1"/>
      <c r="EB119" s="1"/>
      <c r="EC119" s="1"/>
      <c r="ED119" s="1"/>
      <c r="EE119" s="1"/>
      <c r="EF119" s="1"/>
    </row>
    <row r="120" spans="1:136" x14ac:dyDescent="0.25">
      <c r="A120" s="11" t="s">
        <v>238</v>
      </c>
      <c r="B120" s="12" t="s">
        <v>239</v>
      </c>
      <c r="C120" s="12" t="s">
        <v>230</v>
      </c>
      <c r="D120" s="13" t="s">
        <v>240</v>
      </c>
      <c r="E120" s="43" t="s">
        <v>1588</v>
      </c>
      <c r="F120" s="1"/>
      <c r="G120" s="1"/>
      <c r="H120" s="11" t="s">
        <v>504</v>
      </c>
      <c r="I120" s="12"/>
      <c r="J120" s="12" t="s">
        <v>473</v>
      </c>
      <c r="K120" s="12" t="s">
        <v>525</v>
      </c>
      <c r="L120" s="12"/>
      <c r="M120" s="12" t="s">
        <v>473</v>
      </c>
      <c r="N120" s="12" t="s">
        <v>525</v>
      </c>
      <c r="O120" s="12" t="str">
        <f>INDEX(rngUnitSettings,MATCH("Length",INDEX(rngUnitSettings,,1),0),2)</f>
        <v>mm</v>
      </c>
      <c r="P120" s="18" t="s">
        <v>526</v>
      </c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  <c r="CD120" s="1"/>
      <c r="CE120" s="1"/>
      <c r="CF120" s="1"/>
      <c r="CG120" s="1"/>
      <c r="CH120" s="1"/>
      <c r="CI120" s="1"/>
      <c r="CJ120" s="1"/>
      <c r="CK120" s="1"/>
      <c r="CL120" s="1"/>
      <c r="CM120" s="1"/>
      <c r="CN120" s="1"/>
      <c r="CO120" s="1"/>
      <c r="CP120" s="1"/>
      <c r="CQ120" s="1"/>
      <c r="CR120" s="1"/>
      <c r="CS120" s="1"/>
      <c r="CT120" s="1"/>
      <c r="CU120" s="1"/>
      <c r="CV120" s="1"/>
      <c r="CW120" s="1"/>
      <c r="CX120" s="1"/>
      <c r="CY120" s="1"/>
      <c r="CZ120" s="1"/>
      <c r="DA120" s="1"/>
      <c r="DB120" s="1"/>
      <c r="DC120" s="1"/>
      <c r="DD120" s="1"/>
      <c r="DE120" s="1"/>
      <c r="DF120" s="1"/>
      <c r="DG120" s="1"/>
      <c r="DH120" s="1"/>
      <c r="DI120" s="1"/>
      <c r="DJ120" s="1"/>
      <c r="DK120" s="1"/>
      <c r="DL120" s="1"/>
      <c r="DM120" s="1"/>
      <c r="DN120" s="1"/>
      <c r="DO120" s="1"/>
      <c r="DP120" s="1"/>
      <c r="DQ120" s="1"/>
      <c r="DR120" s="1"/>
      <c r="DS120" s="1"/>
      <c r="DT120" s="1"/>
      <c r="DU120" s="1"/>
      <c r="DV120" s="1"/>
      <c r="DW120" s="1"/>
      <c r="DX120" s="1"/>
      <c r="DY120" s="1"/>
      <c r="DZ120" s="1"/>
      <c r="EA120" s="1"/>
      <c r="EB120" s="1"/>
      <c r="EC120" s="1"/>
      <c r="ED120" s="1"/>
      <c r="EE120" s="1"/>
      <c r="EF120" s="1"/>
    </row>
    <row r="121" spans="1:136" x14ac:dyDescent="0.25">
      <c r="A121" s="1"/>
      <c r="B121" s="1"/>
      <c r="C121" s="1"/>
      <c r="D121" s="1"/>
      <c r="E121" s="1"/>
      <c r="F121" s="1"/>
      <c r="G121" s="1"/>
      <c r="H121" s="11" t="s">
        <v>506</v>
      </c>
      <c r="I121" s="12"/>
      <c r="J121" s="12" t="s">
        <v>473</v>
      </c>
      <c r="K121" s="12" t="s">
        <v>525</v>
      </c>
      <c r="L121" s="12"/>
      <c r="M121" s="12" t="s">
        <v>473</v>
      </c>
      <c r="N121" s="12" t="s">
        <v>525</v>
      </c>
      <c r="O121" s="12" t="str">
        <f>INDEX(rngUnitSettings,MATCH("Length",INDEX(rngUnitSettings,,1),0),2)</f>
        <v>mm</v>
      </c>
      <c r="P121" s="18" t="s">
        <v>527</v>
      </c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1"/>
      <c r="CT121" s="1"/>
      <c r="CU121" s="1"/>
      <c r="CV121" s="1"/>
      <c r="CW121" s="1"/>
      <c r="CX121" s="1"/>
      <c r="CY121" s="1"/>
      <c r="CZ121" s="1"/>
      <c r="DA121" s="1"/>
      <c r="DB121" s="1"/>
      <c r="DC121" s="1"/>
      <c r="DD121" s="1"/>
      <c r="DE121" s="1"/>
      <c r="DF121" s="1"/>
      <c r="DG121" s="1"/>
      <c r="DH121" s="1"/>
      <c r="DI121" s="1"/>
      <c r="DJ121" s="1"/>
      <c r="DK121" s="1"/>
      <c r="DL121" s="1"/>
      <c r="DM121" s="1"/>
      <c r="DN121" s="1"/>
      <c r="DO121" s="1"/>
      <c r="DP121" s="1"/>
      <c r="DQ121" s="1"/>
      <c r="DR121" s="1"/>
      <c r="DS121" s="1"/>
      <c r="DT121" s="1"/>
      <c r="DU121" s="1"/>
      <c r="DV121" s="1"/>
      <c r="DW121" s="1"/>
      <c r="DX121" s="1"/>
      <c r="DY121" s="1"/>
      <c r="DZ121" s="1"/>
      <c r="EA121" s="1"/>
      <c r="EB121" s="1"/>
      <c r="EC121" s="1"/>
      <c r="ED121" s="1"/>
      <c r="EE121" s="1"/>
      <c r="EF121" s="1"/>
    </row>
    <row r="122" spans="1:136" x14ac:dyDescent="0.25">
      <c r="A122" s="1"/>
      <c r="B122" s="1"/>
      <c r="C122" s="1"/>
      <c r="D122" s="1"/>
      <c r="E122" s="1"/>
      <c r="F122" s="1"/>
      <c r="G122" s="1"/>
      <c r="H122" s="11" t="s">
        <v>508</v>
      </c>
      <c r="I122" s="12"/>
      <c r="J122" s="12" t="s">
        <v>473</v>
      </c>
      <c r="K122" s="12" t="s">
        <v>525</v>
      </c>
      <c r="L122" s="12"/>
      <c r="M122" s="12" t="s">
        <v>473</v>
      </c>
      <c r="N122" s="12" t="s">
        <v>525</v>
      </c>
      <c r="O122" s="12" t="str">
        <f>INDEX(rngUnitSettings,MATCH("Length",INDEX(rngUnitSettings,,1),0),2)</f>
        <v>mm</v>
      </c>
      <c r="P122" s="18" t="s">
        <v>528</v>
      </c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  <c r="CD122" s="1"/>
      <c r="CE122" s="1"/>
      <c r="CF122" s="1"/>
      <c r="CG122" s="1"/>
      <c r="CH122" s="1"/>
      <c r="CI122" s="1"/>
      <c r="CJ122" s="1"/>
      <c r="CK122" s="1"/>
      <c r="CL122" s="1"/>
      <c r="CM122" s="1"/>
      <c r="CN122" s="1"/>
      <c r="CO122" s="1"/>
      <c r="CP122" s="1"/>
      <c r="CQ122" s="1"/>
      <c r="CR122" s="1"/>
      <c r="CS122" s="1"/>
      <c r="CT122" s="1"/>
      <c r="CU122" s="1"/>
      <c r="CV122" s="1"/>
      <c r="CW122" s="1"/>
      <c r="CX122" s="1"/>
      <c r="CY122" s="1"/>
      <c r="CZ122" s="1"/>
      <c r="DA122" s="1"/>
      <c r="DB122" s="1"/>
      <c r="DC122" s="1"/>
      <c r="DD122" s="1"/>
      <c r="DE122" s="1"/>
      <c r="DF122" s="1"/>
      <c r="DG122" s="1"/>
      <c r="DH122" s="1"/>
      <c r="DI122" s="1"/>
      <c r="DJ122" s="1"/>
      <c r="DK122" s="1"/>
      <c r="DL122" s="1"/>
      <c r="DM122" s="1"/>
      <c r="DN122" s="1"/>
      <c r="DO122" s="1"/>
      <c r="DP122" s="1"/>
      <c r="DQ122" s="1"/>
      <c r="DR122" s="1"/>
      <c r="DS122" s="1"/>
      <c r="DT122" s="1"/>
      <c r="DU122" s="1"/>
      <c r="DV122" s="1"/>
      <c r="DW122" s="1"/>
      <c r="DX122" s="1"/>
      <c r="DY122" s="1"/>
      <c r="DZ122" s="1"/>
      <c r="EA122" s="1"/>
      <c r="EB122" s="1"/>
      <c r="EC122" s="1"/>
      <c r="ED122" s="1"/>
      <c r="EE122" s="1"/>
      <c r="EF122" s="1"/>
    </row>
    <row r="123" spans="1:136" x14ac:dyDescent="0.25">
      <c r="A123" s="1"/>
      <c r="B123" s="1"/>
      <c r="C123" s="1"/>
      <c r="D123" s="1"/>
      <c r="E123" s="1"/>
      <c r="F123" s="1"/>
      <c r="G123" s="1"/>
      <c r="H123" s="11" t="s">
        <v>510</v>
      </c>
      <c r="I123" s="12"/>
      <c r="J123" s="12" t="s">
        <v>473</v>
      </c>
      <c r="K123" s="12" t="s">
        <v>525</v>
      </c>
      <c r="L123" s="12"/>
      <c r="M123" s="12" t="s">
        <v>473</v>
      </c>
      <c r="N123" s="12" t="s">
        <v>525</v>
      </c>
      <c r="O123" s="12" t="str">
        <f>INDEX(rngUnitSettings,MATCH("Length",INDEX(rngUnitSettings,,1),0),2)</f>
        <v>mm</v>
      </c>
      <c r="P123" s="18" t="s">
        <v>529</v>
      </c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  <c r="CD123" s="1"/>
      <c r="CE123" s="1"/>
      <c r="CF123" s="1"/>
      <c r="CG123" s="1"/>
      <c r="CH123" s="1"/>
      <c r="CI123" s="1"/>
      <c r="CJ123" s="1"/>
      <c r="CK123" s="1"/>
      <c r="CL123" s="1"/>
      <c r="CM123" s="1"/>
      <c r="CN123" s="1"/>
      <c r="CO123" s="1"/>
      <c r="CP123" s="1"/>
      <c r="CQ123" s="1"/>
      <c r="CR123" s="1"/>
      <c r="CS123" s="1"/>
      <c r="CT123" s="1"/>
      <c r="CU123" s="1"/>
      <c r="CV123" s="1"/>
      <c r="CW123" s="1"/>
      <c r="CX123" s="1"/>
      <c r="CY123" s="1"/>
      <c r="CZ123" s="1"/>
      <c r="DA123" s="1"/>
      <c r="DB123" s="1"/>
      <c r="DC123" s="1"/>
      <c r="DD123" s="1"/>
      <c r="DE123" s="1"/>
      <c r="DF123" s="1"/>
      <c r="DG123" s="1"/>
      <c r="DH123" s="1"/>
      <c r="DI123" s="1"/>
      <c r="DJ123" s="1"/>
      <c r="DK123" s="1"/>
      <c r="DL123" s="1"/>
      <c r="DM123" s="1"/>
      <c r="DN123" s="1"/>
      <c r="DO123" s="1"/>
      <c r="DP123" s="1"/>
      <c r="DQ123" s="1"/>
      <c r="DR123" s="1"/>
      <c r="DS123" s="1"/>
      <c r="DT123" s="1"/>
      <c r="DU123" s="1"/>
      <c r="DV123" s="1"/>
      <c r="DW123" s="1"/>
      <c r="DX123" s="1"/>
      <c r="DY123" s="1"/>
      <c r="DZ123" s="1"/>
      <c r="EA123" s="1"/>
      <c r="EB123" s="1"/>
      <c r="EC123" s="1"/>
      <c r="ED123" s="1"/>
      <c r="EE123" s="1"/>
      <c r="EF123" s="1"/>
    </row>
    <row r="124" spans="1:136" x14ac:dyDescent="0.25">
      <c r="A124" s="1"/>
      <c r="B124" s="1"/>
      <c r="C124" s="1"/>
      <c r="D124" s="1"/>
      <c r="E124" s="1"/>
      <c r="F124" s="1"/>
      <c r="G124" s="1"/>
      <c r="H124" s="11" t="s">
        <v>512</v>
      </c>
      <c r="I124" s="12"/>
      <c r="J124" s="12" t="s">
        <v>473</v>
      </c>
      <c r="K124" s="12" t="s">
        <v>525</v>
      </c>
      <c r="L124" s="12"/>
      <c r="M124" s="12" t="s">
        <v>473</v>
      </c>
      <c r="N124" s="12" t="s">
        <v>525</v>
      </c>
      <c r="O124" s="12" t="str">
        <f>INDEX(rngUnitSettings,MATCH("Length",INDEX(rngUnitSettings,,1),0),2)</f>
        <v>mm</v>
      </c>
      <c r="P124" s="18" t="s">
        <v>530</v>
      </c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  <c r="CD124" s="1"/>
      <c r="CE124" s="1"/>
      <c r="CF124" s="1"/>
      <c r="CG124" s="1"/>
      <c r="CH124" s="1"/>
      <c r="CI124" s="1"/>
      <c r="CJ124" s="1"/>
      <c r="CK124" s="1"/>
      <c r="CL124" s="1"/>
      <c r="CM124" s="1"/>
      <c r="CN124" s="1"/>
      <c r="CO124" s="1"/>
      <c r="CP124" s="1"/>
      <c r="CQ124" s="1"/>
      <c r="CR124" s="1"/>
      <c r="CS124" s="1"/>
      <c r="CT124" s="1"/>
      <c r="CU124" s="1"/>
      <c r="CV124" s="1"/>
      <c r="CW124" s="1"/>
      <c r="CX124" s="1"/>
      <c r="CY124" s="1"/>
      <c r="CZ124" s="1"/>
      <c r="DA124" s="1"/>
      <c r="DB124" s="1"/>
      <c r="DC124" s="1"/>
      <c r="DD124" s="1"/>
      <c r="DE124" s="1"/>
      <c r="DF124" s="1"/>
      <c r="DG124" s="1"/>
      <c r="DH124" s="1"/>
      <c r="DI124" s="1"/>
      <c r="DJ124" s="1"/>
      <c r="DK124" s="1"/>
      <c r="DL124" s="1"/>
      <c r="DM124" s="1"/>
      <c r="DN124" s="1"/>
      <c r="DO124" s="1"/>
      <c r="DP124" s="1"/>
      <c r="DQ124" s="1"/>
      <c r="DR124" s="1"/>
      <c r="DS124" s="1"/>
      <c r="DT124" s="1"/>
      <c r="DU124" s="1"/>
      <c r="DV124" s="1"/>
      <c r="DW124" s="1"/>
      <c r="DX124" s="1"/>
      <c r="DY124" s="1"/>
      <c r="DZ124" s="1"/>
      <c r="EA124" s="1"/>
      <c r="EB124" s="1"/>
      <c r="EC124" s="1"/>
      <c r="ED124" s="1"/>
      <c r="EE124" s="1"/>
      <c r="EF124" s="1"/>
    </row>
    <row r="125" spans="1:136" x14ac:dyDescent="0.25">
      <c r="A125" s="1"/>
      <c r="B125" s="1"/>
      <c r="C125" s="1"/>
      <c r="D125" s="1"/>
      <c r="E125" s="1"/>
      <c r="F125" s="1"/>
      <c r="G125" s="1"/>
      <c r="H125" s="11" t="s">
        <v>514</v>
      </c>
      <c r="I125" s="12"/>
      <c r="J125" s="12" t="s">
        <v>473</v>
      </c>
      <c r="K125" s="12" t="s">
        <v>525</v>
      </c>
      <c r="L125" s="12"/>
      <c r="M125" s="12" t="s">
        <v>473</v>
      </c>
      <c r="N125" s="12" t="s">
        <v>525</v>
      </c>
      <c r="O125" s="12" t="str">
        <f>INDEX(rngUnitSettings,MATCH("Length",INDEX(rngUnitSettings,,1),0),2)</f>
        <v>mm</v>
      </c>
      <c r="P125" s="18" t="s">
        <v>531</v>
      </c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  <c r="CD125" s="1"/>
      <c r="CE125" s="1"/>
      <c r="CF125" s="1"/>
      <c r="CG125" s="1"/>
      <c r="CH125" s="1"/>
      <c r="CI125" s="1"/>
      <c r="CJ125" s="1"/>
      <c r="CK125" s="1"/>
      <c r="CL125" s="1"/>
      <c r="CM125" s="1"/>
      <c r="CN125" s="1"/>
      <c r="CO125" s="1"/>
      <c r="CP125" s="1"/>
      <c r="CQ125" s="1"/>
      <c r="CR125" s="1"/>
      <c r="CS125" s="1"/>
      <c r="CT125" s="1"/>
      <c r="CU125" s="1"/>
      <c r="CV125" s="1"/>
      <c r="CW125" s="1"/>
      <c r="CX125" s="1"/>
      <c r="CY125" s="1"/>
      <c r="CZ125" s="1"/>
      <c r="DA125" s="1"/>
      <c r="DB125" s="1"/>
      <c r="DC125" s="1"/>
      <c r="DD125" s="1"/>
      <c r="DE125" s="1"/>
      <c r="DF125" s="1"/>
      <c r="DG125" s="1"/>
      <c r="DH125" s="1"/>
      <c r="DI125" s="1"/>
      <c r="DJ125" s="1"/>
      <c r="DK125" s="1"/>
      <c r="DL125" s="1"/>
      <c r="DM125" s="1"/>
      <c r="DN125" s="1"/>
      <c r="DO125" s="1"/>
      <c r="DP125" s="1"/>
      <c r="DQ125" s="1"/>
      <c r="DR125" s="1"/>
      <c r="DS125" s="1"/>
      <c r="DT125" s="1"/>
      <c r="DU125" s="1"/>
      <c r="DV125" s="1"/>
      <c r="DW125" s="1"/>
      <c r="DX125" s="1"/>
      <c r="DY125" s="1"/>
      <c r="DZ125" s="1"/>
      <c r="EA125" s="1"/>
      <c r="EB125" s="1"/>
      <c r="EC125" s="1"/>
      <c r="ED125" s="1"/>
      <c r="EE125" s="1"/>
      <c r="EF125" s="1"/>
    </row>
    <row r="126" spans="1:136" x14ac:dyDescent="0.25">
      <c r="A126" s="1"/>
      <c r="B126" s="1"/>
      <c r="C126" s="1"/>
      <c r="D126" s="1"/>
      <c r="E126" s="1"/>
      <c r="F126" s="1"/>
      <c r="G126" s="1"/>
      <c r="H126" s="11" t="s">
        <v>516</v>
      </c>
      <c r="I126" s="12"/>
      <c r="J126" s="12" t="s">
        <v>473</v>
      </c>
      <c r="K126" s="12" t="s">
        <v>525</v>
      </c>
      <c r="L126" s="12"/>
      <c r="M126" s="12" t="s">
        <v>473</v>
      </c>
      <c r="N126" s="12" t="s">
        <v>525</v>
      </c>
      <c r="O126" s="12" t="str">
        <f>INDEX(rngUnitSettings,MATCH("Length",INDEX(rngUnitSettings,,1),0),2)</f>
        <v>mm</v>
      </c>
      <c r="P126" s="18" t="s">
        <v>532</v>
      </c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  <c r="CD126" s="1"/>
      <c r="CE126" s="1"/>
      <c r="CF126" s="1"/>
      <c r="CG126" s="1"/>
      <c r="CH126" s="1"/>
      <c r="CI126" s="1"/>
      <c r="CJ126" s="1"/>
      <c r="CK126" s="1"/>
      <c r="CL126" s="1"/>
      <c r="CM126" s="1"/>
      <c r="CN126" s="1"/>
      <c r="CO126" s="1"/>
      <c r="CP126" s="1"/>
      <c r="CQ126" s="1"/>
      <c r="CR126" s="1"/>
      <c r="CS126" s="1"/>
      <c r="CT126" s="1"/>
      <c r="CU126" s="1"/>
      <c r="CV126" s="1"/>
      <c r="CW126" s="1"/>
      <c r="CX126" s="1"/>
      <c r="CY126" s="1"/>
      <c r="CZ126" s="1"/>
      <c r="DA126" s="1"/>
      <c r="DB126" s="1"/>
      <c r="DC126" s="1"/>
      <c r="DD126" s="1"/>
      <c r="DE126" s="1"/>
      <c r="DF126" s="1"/>
      <c r="DG126" s="1"/>
      <c r="DH126" s="1"/>
      <c r="DI126" s="1"/>
      <c r="DJ126" s="1"/>
      <c r="DK126" s="1"/>
      <c r="DL126" s="1"/>
      <c r="DM126" s="1"/>
      <c r="DN126" s="1"/>
      <c r="DO126" s="1"/>
      <c r="DP126" s="1"/>
      <c r="DQ126" s="1"/>
      <c r="DR126" s="1"/>
      <c r="DS126" s="1"/>
      <c r="DT126" s="1"/>
      <c r="DU126" s="1"/>
      <c r="DV126" s="1"/>
      <c r="DW126" s="1"/>
      <c r="DX126" s="1"/>
      <c r="DY126" s="1"/>
      <c r="DZ126" s="1"/>
      <c r="EA126" s="1"/>
      <c r="EB126" s="1"/>
      <c r="EC126" s="1"/>
      <c r="ED126" s="1"/>
      <c r="EE126" s="1"/>
      <c r="EF126" s="1"/>
    </row>
    <row r="127" spans="1:136" x14ac:dyDescent="0.25">
      <c r="A127" s="1"/>
      <c r="B127" s="1"/>
      <c r="C127" s="1"/>
      <c r="D127" s="1"/>
      <c r="E127" s="1"/>
      <c r="F127" s="1"/>
      <c r="G127" s="1"/>
      <c r="H127" s="11" t="s">
        <v>518</v>
      </c>
      <c r="I127" s="12"/>
      <c r="J127" s="12" t="s">
        <v>473</v>
      </c>
      <c r="K127" s="12" t="s">
        <v>525</v>
      </c>
      <c r="L127" s="12"/>
      <c r="M127" s="12" t="s">
        <v>473</v>
      </c>
      <c r="N127" s="12" t="s">
        <v>525</v>
      </c>
      <c r="O127" s="12" t="str">
        <f>INDEX(rngUnitSettings,MATCH("Length",INDEX(rngUnitSettings,,1),0),2)</f>
        <v>mm</v>
      </c>
      <c r="P127" s="18" t="s">
        <v>533</v>
      </c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  <c r="CD127" s="1"/>
      <c r="CE127" s="1"/>
      <c r="CF127" s="1"/>
      <c r="CG127" s="1"/>
      <c r="CH127" s="1"/>
      <c r="CI127" s="1"/>
      <c r="CJ127" s="1"/>
      <c r="CK127" s="1"/>
      <c r="CL127" s="1"/>
      <c r="CM127" s="1"/>
      <c r="CN127" s="1"/>
      <c r="CO127" s="1"/>
      <c r="CP127" s="1"/>
      <c r="CQ127" s="1"/>
      <c r="CR127" s="1"/>
      <c r="CS127" s="1"/>
      <c r="CT127" s="1"/>
      <c r="CU127" s="1"/>
      <c r="CV127" s="1"/>
      <c r="CW127" s="1"/>
      <c r="CX127" s="1"/>
      <c r="CY127" s="1"/>
      <c r="CZ127" s="1"/>
      <c r="DA127" s="1"/>
      <c r="DB127" s="1"/>
      <c r="DC127" s="1"/>
      <c r="DD127" s="1"/>
      <c r="DE127" s="1"/>
      <c r="DF127" s="1"/>
      <c r="DG127" s="1"/>
      <c r="DH127" s="1"/>
      <c r="DI127" s="1"/>
      <c r="DJ127" s="1"/>
      <c r="DK127" s="1"/>
      <c r="DL127" s="1"/>
      <c r="DM127" s="1"/>
      <c r="DN127" s="1"/>
      <c r="DO127" s="1"/>
      <c r="DP127" s="1"/>
      <c r="DQ127" s="1"/>
      <c r="DR127" s="1"/>
      <c r="DS127" s="1"/>
      <c r="DT127" s="1"/>
      <c r="DU127" s="1"/>
      <c r="DV127" s="1"/>
      <c r="DW127" s="1"/>
      <c r="DX127" s="1"/>
      <c r="DY127" s="1"/>
      <c r="DZ127" s="1"/>
      <c r="EA127" s="1"/>
      <c r="EB127" s="1"/>
      <c r="EC127" s="1"/>
      <c r="ED127" s="1"/>
      <c r="EE127" s="1"/>
      <c r="EF127" s="1"/>
    </row>
    <row r="128" spans="1:136" x14ac:dyDescent="0.2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  <c r="CD128" s="1"/>
      <c r="CE128" s="1"/>
      <c r="CF128" s="1"/>
      <c r="CG128" s="1"/>
      <c r="CH128" s="1"/>
      <c r="CI128" s="1"/>
      <c r="CJ128" s="1"/>
      <c r="CK128" s="1"/>
      <c r="CL128" s="1"/>
      <c r="CM128" s="1"/>
      <c r="CN128" s="1"/>
      <c r="CO128" s="1"/>
      <c r="CP128" s="1"/>
      <c r="CQ128" s="1"/>
      <c r="CR128" s="1"/>
      <c r="CS128" s="1"/>
      <c r="CT128" s="1"/>
      <c r="CU128" s="1"/>
      <c r="CV128" s="1"/>
      <c r="CW128" s="1"/>
      <c r="CX128" s="1"/>
      <c r="CY128" s="1"/>
      <c r="CZ128" s="1"/>
      <c r="DA128" s="1"/>
      <c r="DB128" s="1"/>
      <c r="DC128" s="1"/>
      <c r="DD128" s="1"/>
      <c r="DE128" s="1"/>
      <c r="DF128" s="1"/>
      <c r="DG128" s="1"/>
      <c r="DH128" s="1"/>
      <c r="DI128" s="1"/>
      <c r="DJ128" s="1"/>
      <c r="DK128" s="1"/>
      <c r="DL128" s="1"/>
      <c r="DM128" s="1"/>
      <c r="DN128" s="1"/>
      <c r="DO128" s="1"/>
      <c r="DP128" s="1"/>
      <c r="DQ128" s="1"/>
      <c r="DR128" s="1"/>
      <c r="DS128" s="1"/>
      <c r="DT128" s="1"/>
      <c r="DU128" s="1"/>
      <c r="DV128" s="1"/>
      <c r="DW128" s="1"/>
      <c r="DX128" s="1"/>
      <c r="DY128" s="1"/>
      <c r="DZ128" s="1"/>
      <c r="EA128" s="1"/>
      <c r="EB128" s="1"/>
      <c r="EC128" s="1"/>
      <c r="ED128" s="1"/>
      <c r="EE128" s="1"/>
      <c r="EF128" s="1"/>
    </row>
    <row r="129" spans="1:136" x14ac:dyDescent="0.2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  <c r="CD129" s="1"/>
      <c r="CE129" s="1"/>
      <c r="CF129" s="1"/>
      <c r="CG129" s="1"/>
      <c r="CH129" s="1"/>
      <c r="CI129" s="1"/>
      <c r="CJ129" s="1"/>
      <c r="CK129" s="1"/>
      <c r="CL129" s="1"/>
      <c r="CM129" s="1"/>
      <c r="CN129" s="1"/>
      <c r="CO129" s="1"/>
      <c r="CP129" s="1"/>
      <c r="CQ129" s="1"/>
      <c r="CR129" s="1"/>
      <c r="CS129" s="1"/>
      <c r="CT129" s="1"/>
      <c r="CU129" s="1"/>
      <c r="CV129" s="1"/>
      <c r="CW129" s="1"/>
      <c r="CX129" s="1"/>
      <c r="CY129" s="1"/>
      <c r="CZ129" s="1"/>
      <c r="DA129" s="1"/>
      <c r="DB129" s="1"/>
      <c r="DC129" s="1"/>
      <c r="DD129" s="1"/>
      <c r="DE129" s="1"/>
      <c r="DF129" s="1"/>
      <c r="DG129" s="1"/>
      <c r="DH129" s="1"/>
      <c r="DI129" s="1"/>
      <c r="DJ129" s="1"/>
      <c r="DK129" s="1"/>
      <c r="DL129" s="1"/>
      <c r="DM129" s="1"/>
      <c r="DN129" s="1"/>
      <c r="DO129" s="1"/>
      <c r="DP129" s="1"/>
      <c r="DQ129" s="1"/>
      <c r="DR129" s="1"/>
      <c r="DS129" s="1"/>
      <c r="DT129" s="1"/>
      <c r="DU129" s="1"/>
      <c r="DV129" s="1"/>
      <c r="DW129" s="1"/>
      <c r="DX129" s="1"/>
      <c r="DY129" s="1"/>
      <c r="DZ129" s="1"/>
      <c r="EA129" s="1"/>
      <c r="EB129" s="1"/>
      <c r="EC129" s="1"/>
      <c r="ED129" s="1"/>
      <c r="EE129" s="1"/>
      <c r="EF129" s="1"/>
    </row>
    <row r="130" spans="1:136" x14ac:dyDescent="0.25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  <c r="CD130" s="1"/>
      <c r="CE130" s="1"/>
      <c r="CF130" s="1"/>
      <c r="CG130" s="1"/>
      <c r="CH130" s="1"/>
      <c r="CI130" s="1"/>
      <c r="CJ130" s="1"/>
      <c r="CK130" s="1"/>
      <c r="CL130" s="1"/>
      <c r="CM130" s="1"/>
      <c r="CN130" s="1"/>
      <c r="CO130" s="1"/>
      <c r="CP130" s="1"/>
      <c r="CQ130" s="1"/>
      <c r="CR130" s="1"/>
      <c r="CS130" s="1"/>
      <c r="CT130" s="1"/>
      <c r="CU130" s="1"/>
      <c r="CV130" s="1"/>
      <c r="CW130" s="1"/>
      <c r="CX130" s="1"/>
      <c r="CY130" s="1"/>
      <c r="CZ130" s="1"/>
      <c r="DA130" s="1"/>
      <c r="DB130" s="1"/>
      <c r="DC130" s="1"/>
      <c r="DD130" s="1"/>
      <c r="DE130" s="1"/>
      <c r="DF130" s="1"/>
      <c r="DG130" s="1"/>
      <c r="DH130" s="1"/>
      <c r="DI130" s="1"/>
      <c r="DJ130" s="1"/>
      <c r="DK130" s="1"/>
      <c r="DL130" s="1"/>
      <c r="DM130" s="1"/>
      <c r="DN130" s="1"/>
      <c r="DO130" s="1"/>
      <c r="DP130" s="1"/>
      <c r="DQ130" s="1"/>
      <c r="DR130" s="1"/>
      <c r="DS130" s="1"/>
      <c r="DT130" s="1"/>
      <c r="DU130" s="1"/>
      <c r="DV130" s="1"/>
      <c r="DW130" s="1"/>
      <c r="DX130" s="1"/>
      <c r="DY130" s="1"/>
      <c r="DZ130" s="1"/>
      <c r="EA130" s="1"/>
      <c r="EB130" s="1"/>
      <c r="EC130" s="1"/>
      <c r="ED130" s="1"/>
      <c r="EE130" s="1"/>
      <c r="EF130" s="1"/>
    </row>
    <row r="131" spans="1:136" x14ac:dyDescent="0.2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  <c r="CD131" s="1"/>
      <c r="CE131" s="1"/>
      <c r="CF131" s="1"/>
      <c r="CG131" s="1"/>
      <c r="CH131" s="1"/>
      <c r="CI131" s="1"/>
      <c r="CJ131" s="1"/>
      <c r="CK131" s="1"/>
      <c r="CL131" s="1"/>
      <c r="CM131" s="1"/>
      <c r="CN131" s="1"/>
      <c r="CO131" s="1"/>
      <c r="CP131" s="1"/>
      <c r="CQ131" s="1"/>
      <c r="CR131" s="1"/>
      <c r="CS131" s="1"/>
      <c r="CT131" s="1"/>
      <c r="CU131" s="1"/>
      <c r="CV131" s="1"/>
      <c r="CW131" s="1"/>
      <c r="CX131" s="1"/>
      <c r="CY131" s="1"/>
      <c r="CZ131" s="1"/>
      <c r="DA131" s="1"/>
      <c r="DB131" s="1"/>
      <c r="DC131" s="1"/>
      <c r="DD131" s="1"/>
      <c r="DE131" s="1"/>
      <c r="DF131" s="1"/>
      <c r="DG131" s="1"/>
      <c r="DH131" s="1"/>
      <c r="DI131" s="1"/>
      <c r="DJ131" s="1"/>
      <c r="DK131" s="1"/>
      <c r="DL131" s="1"/>
      <c r="DM131" s="1"/>
      <c r="DN131" s="1"/>
      <c r="DO131" s="1"/>
      <c r="DP131" s="1"/>
      <c r="DQ131" s="1"/>
      <c r="DR131" s="1"/>
      <c r="DS131" s="1"/>
      <c r="DT131" s="1"/>
      <c r="DU131" s="1"/>
      <c r="DV131" s="1"/>
      <c r="DW131" s="1"/>
      <c r="DX131" s="1"/>
      <c r="DY131" s="1"/>
      <c r="DZ131" s="1"/>
      <c r="EA131" s="1"/>
      <c r="EB131" s="1"/>
      <c r="EC131" s="1"/>
      <c r="ED131" s="1"/>
      <c r="EE131" s="1"/>
      <c r="EF131" s="1"/>
    </row>
    <row r="132" spans="1:136" x14ac:dyDescent="0.2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  <c r="CD132" s="1"/>
      <c r="CE132" s="1"/>
      <c r="CF132" s="1"/>
      <c r="CG132" s="1"/>
      <c r="CH132" s="1"/>
      <c r="CI132" s="1"/>
      <c r="CJ132" s="1"/>
      <c r="CK132" s="1"/>
      <c r="CL132" s="1"/>
      <c r="CM132" s="1"/>
      <c r="CN132" s="1"/>
      <c r="CO132" s="1"/>
      <c r="CP132" s="1"/>
      <c r="CQ132" s="1"/>
      <c r="CR132" s="1"/>
      <c r="CS132" s="1"/>
      <c r="CT132" s="1"/>
      <c r="CU132" s="1"/>
      <c r="CV132" s="1"/>
      <c r="CW132" s="1"/>
      <c r="CX132" s="1"/>
      <c r="CY132" s="1"/>
      <c r="CZ132" s="1"/>
      <c r="DA132" s="1"/>
      <c r="DB132" s="1"/>
      <c r="DC132" s="1"/>
      <c r="DD132" s="1"/>
      <c r="DE132" s="1"/>
      <c r="DF132" s="1"/>
      <c r="DG132" s="1"/>
      <c r="DH132" s="1"/>
      <c r="DI132" s="1"/>
      <c r="DJ132" s="1"/>
      <c r="DK132" s="1"/>
      <c r="DL132" s="1"/>
      <c r="DM132" s="1"/>
      <c r="DN132" s="1"/>
      <c r="DO132" s="1"/>
      <c r="DP132" s="1"/>
      <c r="DQ132" s="1"/>
      <c r="DR132" s="1"/>
      <c r="DS132" s="1"/>
      <c r="DT132" s="1"/>
      <c r="DU132" s="1"/>
      <c r="DV132" s="1"/>
      <c r="DW132" s="1"/>
      <c r="DX132" s="1"/>
      <c r="DY132" s="1"/>
      <c r="DZ132" s="1"/>
      <c r="EA132" s="1"/>
      <c r="EB132" s="1"/>
      <c r="EC132" s="1"/>
      <c r="ED132" s="1"/>
      <c r="EE132" s="1"/>
      <c r="EF132" s="1"/>
    </row>
    <row r="133" spans="1:136" x14ac:dyDescent="0.2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  <c r="CD133" s="1"/>
      <c r="CE133" s="1"/>
      <c r="CF133" s="1"/>
      <c r="CG133" s="1"/>
      <c r="CH133" s="1"/>
      <c r="CI133" s="1"/>
      <c r="CJ133" s="1"/>
      <c r="CK133" s="1"/>
      <c r="CL133" s="1"/>
      <c r="CM133" s="1"/>
      <c r="CN133" s="1"/>
      <c r="CO133" s="1"/>
      <c r="CP133" s="1"/>
      <c r="CQ133" s="1"/>
      <c r="CR133" s="1"/>
      <c r="CS133" s="1"/>
      <c r="CT133" s="1"/>
      <c r="CU133" s="1"/>
      <c r="CV133" s="1"/>
      <c r="CW133" s="1"/>
      <c r="CX133" s="1"/>
      <c r="CY133" s="1"/>
      <c r="CZ133" s="1"/>
      <c r="DA133" s="1"/>
      <c r="DB133" s="1"/>
      <c r="DC133" s="1"/>
      <c r="DD133" s="1"/>
      <c r="DE133" s="1"/>
      <c r="DF133" s="1"/>
      <c r="DG133" s="1"/>
      <c r="DH133" s="1"/>
      <c r="DI133" s="1"/>
      <c r="DJ133" s="1"/>
      <c r="DK133" s="1"/>
      <c r="DL133" s="1"/>
      <c r="DM133" s="1"/>
      <c r="DN133" s="1"/>
      <c r="DO133" s="1"/>
      <c r="DP133" s="1"/>
      <c r="DQ133" s="1"/>
      <c r="DR133" s="1"/>
      <c r="DS133" s="1"/>
      <c r="DT133" s="1"/>
      <c r="DU133" s="1"/>
      <c r="DV133" s="1"/>
      <c r="DW133" s="1"/>
      <c r="DX133" s="1"/>
      <c r="DY133" s="1"/>
      <c r="DZ133" s="1"/>
      <c r="EA133" s="1"/>
      <c r="EB133" s="1"/>
      <c r="EC133" s="1"/>
      <c r="ED133" s="1"/>
      <c r="EE133" s="1"/>
      <c r="EF133" s="1"/>
    </row>
    <row r="134" spans="1:136" x14ac:dyDescent="0.2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  <c r="CD134" s="1"/>
      <c r="CE134" s="1"/>
      <c r="CF134" s="1"/>
      <c r="CG134" s="1"/>
      <c r="CH134" s="1"/>
      <c r="CI134" s="1"/>
      <c r="CJ134" s="1"/>
      <c r="CK134" s="1"/>
      <c r="CL134" s="1"/>
      <c r="CM134" s="1"/>
      <c r="CN134" s="1"/>
      <c r="CO134" s="1"/>
      <c r="CP134" s="1"/>
      <c r="CQ134" s="1"/>
      <c r="CR134" s="1"/>
      <c r="CS134" s="1"/>
      <c r="CT134" s="1"/>
      <c r="CU134" s="1"/>
      <c r="CV134" s="1"/>
      <c r="CW134" s="1"/>
      <c r="CX134" s="1"/>
      <c r="CY134" s="1"/>
      <c r="CZ134" s="1"/>
      <c r="DA134" s="1"/>
      <c r="DB134" s="1"/>
      <c r="DC134" s="1"/>
      <c r="DD134" s="1"/>
      <c r="DE134" s="1"/>
      <c r="DF134" s="1"/>
      <c r="DG134" s="1"/>
      <c r="DH134" s="1"/>
      <c r="DI134" s="1"/>
      <c r="DJ134" s="1"/>
      <c r="DK134" s="1"/>
      <c r="DL134" s="1"/>
      <c r="DM134" s="1"/>
      <c r="DN134" s="1"/>
      <c r="DO134" s="1"/>
      <c r="DP134" s="1"/>
      <c r="DQ134" s="1"/>
      <c r="DR134" s="1"/>
      <c r="DS134" s="1"/>
      <c r="DT134" s="1"/>
      <c r="DU134" s="1"/>
      <c r="DV134" s="1"/>
      <c r="DW134" s="1"/>
      <c r="DX134" s="1"/>
      <c r="DY134" s="1"/>
      <c r="DZ134" s="1"/>
      <c r="EA134" s="1"/>
      <c r="EB134" s="1"/>
      <c r="EC134" s="1"/>
      <c r="ED134" s="1"/>
      <c r="EE134" s="1"/>
      <c r="EF134" s="1"/>
    </row>
    <row r="135" spans="1:136" x14ac:dyDescent="0.2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  <c r="CD135" s="1"/>
      <c r="CE135" s="1"/>
      <c r="CF135" s="1"/>
      <c r="CG135" s="1"/>
      <c r="CH135" s="1"/>
      <c r="CI135" s="1"/>
      <c r="CJ135" s="1"/>
      <c r="CK135" s="1"/>
      <c r="CL135" s="1"/>
      <c r="CM135" s="1"/>
      <c r="CN135" s="1"/>
      <c r="CO135" s="1"/>
      <c r="CP135" s="1"/>
      <c r="CQ135" s="1"/>
      <c r="CR135" s="1"/>
      <c r="CS135" s="1"/>
      <c r="CT135" s="1"/>
      <c r="CU135" s="1"/>
      <c r="CV135" s="1"/>
      <c r="CW135" s="1"/>
      <c r="CX135" s="1"/>
      <c r="CY135" s="1"/>
      <c r="CZ135" s="1"/>
      <c r="DA135" s="1"/>
      <c r="DB135" s="1"/>
      <c r="DC135" s="1"/>
      <c r="DD135" s="1"/>
      <c r="DE135" s="1"/>
      <c r="DF135" s="1"/>
      <c r="DG135" s="1"/>
      <c r="DH135" s="1"/>
      <c r="DI135" s="1"/>
      <c r="DJ135" s="1"/>
      <c r="DK135" s="1"/>
      <c r="DL135" s="1"/>
      <c r="DM135" s="1"/>
      <c r="DN135" s="1"/>
      <c r="DO135" s="1"/>
      <c r="DP135" s="1"/>
      <c r="DQ135" s="1"/>
      <c r="DR135" s="1"/>
      <c r="DS135" s="1"/>
      <c r="DT135" s="1"/>
      <c r="DU135" s="1"/>
      <c r="DV135" s="1"/>
      <c r="DW135" s="1"/>
      <c r="DX135" s="1"/>
      <c r="DY135" s="1"/>
      <c r="DZ135" s="1"/>
      <c r="EA135" s="1"/>
      <c r="EB135" s="1"/>
      <c r="EC135" s="1"/>
      <c r="ED135" s="1"/>
      <c r="EE135" s="1"/>
      <c r="EF135" s="1"/>
    </row>
    <row r="136" spans="1:136" x14ac:dyDescent="0.2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  <c r="CD136" s="1"/>
      <c r="CE136" s="1"/>
      <c r="CF136" s="1"/>
      <c r="CG136" s="1"/>
      <c r="CH136" s="1"/>
      <c r="CI136" s="1"/>
      <c r="CJ136" s="1"/>
      <c r="CK136" s="1"/>
      <c r="CL136" s="1"/>
      <c r="CM136" s="1"/>
      <c r="CN136" s="1"/>
      <c r="CO136" s="1"/>
      <c r="CP136" s="1"/>
      <c r="CQ136" s="1"/>
      <c r="CR136" s="1"/>
      <c r="CS136" s="1"/>
      <c r="CT136" s="1"/>
      <c r="CU136" s="1"/>
      <c r="CV136" s="1"/>
      <c r="CW136" s="1"/>
      <c r="CX136" s="1"/>
      <c r="CY136" s="1"/>
      <c r="CZ136" s="1"/>
      <c r="DA136" s="1"/>
      <c r="DB136" s="1"/>
      <c r="DC136" s="1"/>
      <c r="DD136" s="1"/>
      <c r="DE136" s="1"/>
      <c r="DF136" s="1"/>
      <c r="DG136" s="1"/>
      <c r="DH136" s="1"/>
      <c r="DI136" s="1"/>
      <c r="DJ136" s="1"/>
      <c r="DK136" s="1"/>
      <c r="DL136" s="1"/>
      <c r="DM136" s="1"/>
      <c r="DN136" s="1"/>
      <c r="DO136" s="1"/>
      <c r="DP136" s="1"/>
      <c r="DQ136" s="1"/>
      <c r="DR136" s="1"/>
      <c r="DS136" s="1"/>
      <c r="DT136" s="1"/>
      <c r="DU136" s="1"/>
      <c r="DV136" s="1"/>
      <c r="DW136" s="1"/>
      <c r="DX136" s="1"/>
      <c r="DY136" s="1"/>
      <c r="DZ136" s="1"/>
      <c r="EA136" s="1"/>
      <c r="EB136" s="1"/>
      <c r="EC136" s="1"/>
      <c r="ED136" s="1"/>
      <c r="EE136" s="1"/>
      <c r="EF136" s="1"/>
    </row>
    <row r="137" spans="1:136" x14ac:dyDescent="0.2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  <c r="CD137" s="1"/>
      <c r="CE137" s="1"/>
      <c r="CF137" s="1"/>
      <c r="CG137" s="1"/>
      <c r="CH137" s="1"/>
      <c r="CI137" s="1"/>
      <c r="CJ137" s="1"/>
      <c r="CK137" s="1"/>
      <c r="CL137" s="1"/>
      <c r="CM137" s="1"/>
      <c r="CN137" s="1"/>
      <c r="CO137" s="1"/>
      <c r="CP137" s="1"/>
      <c r="CQ137" s="1"/>
      <c r="CR137" s="1"/>
      <c r="CS137" s="1"/>
      <c r="CT137" s="1"/>
      <c r="CU137" s="1"/>
      <c r="CV137" s="1"/>
      <c r="CW137" s="1"/>
      <c r="CX137" s="1"/>
      <c r="CY137" s="1"/>
      <c r="CZ137" s="1"/>
      <c r="DA137" s="1"/>
      <c r="DB137" s="1"/>
      <c r="DC137" s="1"/>
      <c r="DD137" s="1"/>
      <c r="DE137" s="1"/>
      <c r="DF137" s="1"/>
      <c r="DG137" s="1"/>
      <c r="DH137" s="1"/>
      <c r="DI137" s="1"/>
      <c r="DJ137" s="1"/>
      <c r="DK137" s="1"/>
      <c r="DL137" s="1"/>
      <c r="DM137" s="1"/>
      <c r="DN137" s="1"/>
      <c r="DO137" s="1"/>
      <c r="DP137" s="1"/>
      <c r="DQ137" s="1"/>
      <c r="DR137" s="1"/>
      <c r="DS137" s="1"/>
      <c r="DT137" s="1"/>
      <c r="DU137" s="1"/>
      <c r="DV137" s="1"/>
      <c r="DW137" s="1"/>
      <c r="DX137" s="1"/>
      <c r="DY137" s="1"/>
      <c r="DZ137" s="1"/>
      <c r="EA137" s="1"/>
      <c r="EB137" s="1"/>
      <c r="EC137" s="1"/>
      <c r="ED137" s="1"/>
      <c r="EE137" s="1"/>
      <c r="EF137" s="1"/>
    </row>
    <row r="138" spans="1:136" x14ac:dyDescent="0.2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  <c r="CD138" s="1"/>
      <c r="CE138" s="1"/>
      <c r="CF138" s="1"/>
      <c r="CG138" s="1"/>
      <c r="CH138" s="1"/>
      <c r="CI138" s="1"/>
      <c r="CJ138" s="1"/>
      <c r="CK138" s="1"/>
      <c r="CL138" s="1"/>
      <c r="CM138" s="1"/>
      <c r="CN138" s="1"/>
      <c r="CO138" s="1"/>
      <c r="CP138" s="1"/>
      <c r="CQ138" s="1"/>
      <c r="CR138" s="1"/>
      <c r="CS138" s="1"/>
      <c r="CT138" s="1"/>
      <c r="CU138" s="1"/>
      <c r="CV138" s="1"/>
      <c r="CW138" s="1"/>
      <c r="CX138" s="1"/>
      <c r="CY138" s="1"/>
      <c r="CZ138" s="1"/>
      <c r="DA138" s="1"/>
      <c r="DB138" s="1"/>
      <c r="DC138" s="1"/>
      <c r="DD138" s="1"/>
      <c r="DE138" s="1"/>
      <c r="DF138" s="1"/>
      <c r="DG138" s="1"/>
      <c r="DH138" s="1"/>
      <c r="DI138" s="1"/>
      <c r="DJ138" s="1"/>
      <c r="DK138" s="1"/>
      <c r="DL138" s="1"/>
      <c r="DM138" s="1"/>
      <c r="DN138" s="1"/>
      <c r="DO138" s="1"/>
      <c r="DP138" s="1"/>
      <c r="DQ138" s="1"/>
      <c r="DR138" s="1"/>
      <c r="DS138" s="1"/>
      <c r="DT138" s="1"/>
      <c r="DU138" s="1"/>
      <c r="DV138" s="1"/>
      <c r="DW138" s="1"/>
      <c r="DX138" s="1"/>
      <c r="DY138" s="1"/>
      <c r="DZ138" s="1"/>
      <c r="EA138" s="1"/>
      <c r="EB138" s="1"/>
      <c r="EC138" s="1"/>
      <c r="ED138" s="1"/>
      <c r="EE138" s="1"/>
      <c r="EF138" s="1"/>
    </row>
    <row r="139" spans="1:136" x14ac:dyDescent="0.2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  <c r="CD139" s="1"/>
      <c r="CE139" s="1"/>
      <c r="CF139" s="1"/>
      <c r="CG139" s="1"/>
      <c r="CH139" s="1"/>
      <c r="CI139" s="1"/>
      <c r="CJ139" s="1"/>
      <c r="CK139" s="1"/>
      <c r="CL139" s="1"/>
      <c r="CM139" s="1"/>
      <c r="CN139" s="1"/>
      <c r="CO139" s="1"/>
      <c r="CP139" s="1"/>
      <c r="CQ139" s="1"/>
      <c r="CR139" s="1"/>
      <c r="CS139" s="1"/>
      <c r="CT139" s="1"/>
      <c r="CU139" s="1"/>
      <c r="CV139" s="1"/>
      <c r="CW139" s="1"/>
      <c r="CX139" s="1"/>
      <c r="CY139" s="1"/>
      <c r="CZ139" s="1"/>
      <c r="DA139" s="1"/>
      <c r="DB139" s="1"/>
      <c r="DC139" s="1"/>
      <c r="DD139" s="1"/>
      <c r="DE139" s="1"/>
      <c r="DF139" s="1"/>
      <c r="DG139" s="1"/>
      <c r="DH139" s="1"/>
      <c r="DI139" s="1"/>
      <c r="DJ139" s="1"/>
      <c r="DK139" s="1"/>
      <c r="DL139" s="1"/>
      <c r="DM139" s="1"/>
      <c r="DN139" s="1"/>
      <c r="DO139" s="1"/>
      <c r="DP139" s="1"/>
      <c r="DQ139" s="1"/>
      <c r="DR139" s="1"/>
      <c r="DS139" s="1"/>
      <c r="DT139" s="1"/>
      <c r="DU139" s="1"/>
      <c r="DV139" s="1"/>
      <c r="DW139" s="1"/>
      <c r="DX139" s="1"/>
      <c r="DY139" s="1"/>
      <c r="DZ139" s="1"/>
      <c r="EA139" s="1"/>
      <c r="EB139" s="1"/>
      <c r="EC139" s="1"/>
      <c r="ED139" s="1"/>
      <c r="EE139" s="1"/>
      <c r="EF139" s="1"/>
    </row>
    <row r="140" spans="1:136" x14ac:dyDescent="0.2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  <c r="CD140" s="1"/>
      <c r="CE140" s="1"/>
      <c r="CF140" s="1"/>
      <c r="CG140" s="1"/>
      <c r="CH140" s="1"/>
      <c r="CI140" s="1"/>
      <c r="CJ140" s="1"/>
      <c r="CK140" s="1"/>
      <c r="CL140" s="1"/>
      <c r="CM140" s="1"/>
      <c r="CN140" s="1"/>
      <c r="CO140" s="1"/>
      <c r="CP140" s="1"/>
      <c r="CQ140" s="1"/>
      <c r="CR140" s="1"/>
      <c r="CS140" s="1"/>
      <c r="CT140" s="1"/>
      <c r="CU140" s="1"/>
      <c r="CV140" s="1"/>
      <c r="CW140" s="1"/>
      <c r="CX140" s="1"/>
      <c r="CY140" s="1"/>
      <c r="CZ140" s="1"/>
      <c r="DA140" s="1"/>
      <c r="DB140" s="1"/>
      <c r="DC140" s="1"/>
      <c r="DD140" s="1"/>
      <c r="DE140" s="1"/>
      <c r="DF140" s="1"/>
      <c r="DG140" s="1"/>
      <c r="DH140" s="1"/>
      <c r="DI140" s="1"/>
      <c r="DJ140" s="1"/>
      <c r="DK140" s="1"/>
      <c r="DL140" s="1"/>
      <c r="DM140" s="1"/>
      <c r="DN140" s="1"/>
      <c r="DO140" s="1"/>
      <c r="DP140" s="1"/>
      <c r="DQ140" s="1"/>
      <c r="DR140" s="1"/>
      <c r="DS140" s="1"/>
      <c r="DT140" s="1"/>
      <c r="DU140" s="1"/>
      <c r="DV140" s="1"/>
      <c r="DW140" s="1"/>
      <c r="DX140" s="1"/>
      <c r="DY140" s="1"/>
      <c r="DZ140" s="1"/>
      <c r="EA140" s="1"/>
      <c r="EB140" s="1"/>
      <c r="EC140" s="1"/>
      <c r="ED140" s="1"/>
      <c r="EE140" s="1"/>
      <c r="EF140" s="1"/>
    </row>
    <row r="141" spans="1:136" x14ac:dyDescent="0.2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  <c r="CD141" s="1"/>
      <c r="CE141" s="1"/>
      <c r="CF141" s="1"/>
      <c r="CG141" s="1"/>
      <c r="CH141" s="1"/>
      <c r="CI141" s="1"/>
      <c r="CJ141" s="1"/>
      <c r="CK141" s="1"/>
      <c r="CL141" s="1"/>
      <c r="CM141" s="1"/>
      <c r="CN141" s="1"/>
      <c r="CO141" s="1"/>
      <c r="CP141" s="1"/>
      <c r="CQ141" s="1"/>
      <c r="CR141" s="1"/>
      <c r="CS141" s="1"/>
      <c r="CT141" s="1"/>
      <c r="CU141" s="1"/>
      <c r="CV141" s="1"/>
      <c r="CW141" s="1"/>
      <c r="CX141" s="1"/>
      <c r="CY141" s="1"/>
      <c r="CZ141" s="1"/>
      <c r="DA141" s="1"/>
      <c r="DB141" s="1"/>
      <c r="DC141" s="1"/>
      <c r="DD141" s="1"/>
      <c r="DE141" s="1"/>
      <c r="DF141" s="1"/>
      <c r="DG141" s="1"/>
      <c r="DH141" s="1"/>
      <c r="DI141" s="1"/>
      <c r="DJ141" s="1"/>
      <c r="DK141" s="1"/>
      <c r="DL141" s="1"/>
      <c r="DM141" s="1"/>
      <c r="DN141" s="1"/>
      <c r="DO141" s="1"/>
      <c r="DP141" s="1"/>
      <c r="DQ141" s="1"/>
      <c r="DR141" s="1"/>
      <c r="DS141" s="1"/>
      <c r="DT141" s="1"/>
      <c r="DU141" s="1"/>
      <c r="DV141" s="1"/>
      <c r="DW141" s="1"/>
      <c r="DX141" s="1"/>
      <c r="DY141" s="1"/>
      <c r="DZ141" s="1"/>
      <c r="EA141" s="1"/>
      <c r="EB141" s="1"/>
      <c r="EC141" s="1"/>
      <c r="ED141" s="1"/>
      <c r="EE141" s="1"/>
      <c r="EF141" s="1"/>
    </row>
    <row r="142" spans="1:136" x14ac:dyDescent="0.2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  <c r="CD142" s="1"/>
      <c r="CE142" s="1"/>
      <c r="CF142" s="1"/>
      <c r="CG142" s="1"/>
      <c r="CH142" s="1"/>
      <c r="CI142" s="1"/>
      <c r="CJ142" s="1"/>
      <c r="CK142" s="1"/>
      <c r="CL142" s="1"/>
      <c r="CM142" s="1"/>
      <c r="CN142" s="1"/>
      <c r="CO142" s="1"/>
      <c r="CP142" s="1"/>
      <c r="CQ142" s="1"/>
      <c r="CR142" s="1"/>
      <c r="CS142" s="1"/>
      <c r="CT142" s="1"/>
      <c r="CU142" s="1"/>
      <c r="CV142" s="1"/>
      <c r="CW142" s="1"/>
      <c r="CX142" s="1"/>
      <c r="CY142" s="1"/>
      <c r="CZ142" s="1"/>
      <c r="DA142" s="1"/>
      <c r="DB142" s="1"/>
      <c r="DC142" s="1"/>
      <c r="DD142" s="1"/>
      <c r="DE142" s="1"/>
      <c r="DF142" s="1"/>
      <c r="DG142" s="1"/>
      <c r="DH142" s="1"/>
      <c r="DI142" s="1"/>
      <c r="DJ142" s="1"/>
      <c r="DK142" s="1"/>
      <c r="DL142" s="1"/>
      <c r="DM142" s="1"/>
      <c r="DN142" s="1"/>
      <c r="DO142" s="1"/>
      <c r="DP142" s="1"/>
      <c r="DQ142" s="1"/>
      <c r="DR142" s="1"/>
      <c r="DS142" s="1"/>
      <c r="DT142" s="1"/>
      <c r="DU142" s="1"/>
      <c r="DV142" s="1"/>
      <c r="DW142" s="1"/>
      <c r="DX142" s="1"/>
      <c r="DY142" s="1"/>
      <c r="DZ142" s="1"/>
      <c r="EA142" s="1"/>
      <c r="EB142" s="1"/>
      <c r="EC142" s="1"/>
      <c r="ED142" s="1"/>
      <c r="EE142" s="1"/>
      <c r="EF142" s="1"/>
    </row>
    <row r="143" spans="1:136" x14ac:dyDescent="0.2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  <c r="CD143" s="1"/>
      <c r="CE143" s="1"/>
      <c r="CF143" s="1"/>
      <c r="CG143" s="1"/>
      <c r="CH143" s="1"/>
      <c r="CI143" s="1"/>
      <c r="CJ143" s="1"/>
      <c r="CK143" s="1"/>
      <c r="CL143" s="1"/>
      <c r="CM143" s="1"/>
      <c r="CN143" s="1"/>
      <c r="CO143" s="1"/>
      <c r="CP143" s="1"/>
      <c r="CQ143" s="1"/>
      <c r="CR143" s="1"/>
      <c r="CS143" s="1"/>
      <c r="CT143" s="1"/>
      <c r="CU143" s="1"/>
      <c r="CV143" s="1"/>
      <c r="CW143" s="1"/>
      <c r="CX143" s="1"/>
      <c r="CY143" s="1"/>
      <c r="CZ143" s="1"/>
      <c r="DA143" s="1"/>
      <c r="DB143" s="1"/>
      <c r="DC143" s="1"/>
      <c r="DD143" s="1"/>
      <c r="DE143" s="1"/>
      <c r="DF143" s="1"/>
      <c r="DG143" s="1"/>
      <c r="DH143" s="1"/>
      <c r="DI143" s="1"/>
      <c r="DJ143" s="1"/>
      <c r="DK143" s="1"/>
      <c r="DL143" s="1"/>
      <c r="DM143" s="1"/>
      <c r="DN143" s="1"/>
      <c r="DO143" s="1"/>
      <c r="DP143" s="1"/>
      <c r="DQ143" s="1"/>
      <c r="DR143" s="1"/>
      <c r="DS143" s="1"/>
      <c r="DT143" s="1"/>
      <c r="DU143" s="1"/>
      <c r="DV143" s="1"/>
      <c r="DW143" s="1"/>
      <c r="DX143" s="1"/>
      <c r="DY143" s="1"/>
      <c r="DZ143" s="1"/>
      <c r="EA143" s="1"/>
      <c r="EB143" s="1"/>
      <c r="EC143" s="1"/>
      <c r="ED143" s="1"/>
      <c r="EE143" s="1"/>
      <c r="EF143" s="1"/>
    </row>
    <row r="144" spans="1:136" x14ac:dyDescent="0.2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  <c r="CD144" s="1"/>
      <c r="CE144" s="1"/>
      <c r="CF144" s="1"/>
      <c r="CG144" s="1"/>
      <c r="CH144" s="1"/>
      <c r="CI144" s="1"/>
      <c r="CJ144" s="1"/>
      <c r="CK144" s="1"/>
      <c r="CL144" s="1"/>
      <c r="CM144" s="1"/>
      <c r="CN144" s="1"/>
      <c r="CO144" s="1"/>
      <c r="CP144" s="1"/>
      <c r="CQ144" s="1"/>
      <c r="CR144" s="1"/>
      <c r="CS144" s="1"/>
      <c r="CT144" s="1"/>
      <c r="CU144" s="1"/>
      <c r="CV144" s="1"/>
      <c r="CW144" s="1"/>
      <c r="CX144" s="1"/>
      <c r="CY144" s="1"/>
      <c r="CZ144" s="1"/>
      <c r="DA144" s="1"/>
      <c r="DB144" s="1"/>
      <c r="DC144" s="1"/>
      <c r="DD144" s="1"/>
      <c r="DE144" s="1"/>
      <c r="DF144" s="1"/>
      <c r="DG144" s="1"/>
      <c r="DH144" s="1"/>
      <c r="DI144" s="1"/>
      <c r="DJ144" s="1"/>
      <c r="DK144" s="1"/>
      <c r="DL144" s="1"/>
      <c r="DM144" s="1"/>
      <c r="DN144" s="1"/>
      <c r="DO144" s="1"/>
      <c r="DP144" s="1"/>
      <c r="DQ144" s="1"/>
      <c r="DR144" s="1"/>
      <c r="DS144" s="1"/>
      <c r="DT144" s="1"/>
      <c r="DU144" s="1"/>
      <c r="DV144" s="1"/>
      <c r="DW144" s="1"/>
      <c r="DX144" s="1"/>
      <c r="DY144" s="1"/>
      <c r="DZ144" s="1"/>
      <c r="EA144" s="1"/>
      <c r="EB144" s="1"/>
      <c r="EC144" s="1"/>
      <c r="ED144" s="1"/>
      <c r="EE144" s="1"/>
      <c r="EF144" s="1"/>
    </row>
    <row r="145" spans="1:136" x14ac:dyDescent="0.2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  <c r="CD145" s="1"/>
      <c r="CE145" s="1"/>
      <c r="CF145" s="1"/>
      <c r="CG145" s="1"/>
      <c r="CH145" s="1"/>
      <c r="CI145" s="1"/>
      <c r="CJ145" s="1"/>
      <c r="CK145" s="1"/>
      <c r="CL145" s="1"/>
      <c r="CM145" s="1"/>
      <c r="CN145" s="1"/>
      <c r="CO145" s="1"/>
      <c r="CP145" s="1"/>
      <c r="CQ145" s="1"/>
      <c r="CR145" s="1"/>
      <c r="CS145" s="1"/>
      <c r="CT145" s="1"/>
      <c r="CU145" s="1"/>
      <c r="CV145" s="1"/>
      <c r="CW145" s="1"/>
      <c r="CX145" s="1"/>
      <c r="CY145" s="1"/>
      <c r="CZ145" s="1"/>
      <c r="DA145" s="1"/>
      <c r="DB145" s="1"/>
      <c r="DC145" s="1"/>
      <c r="DD145" s="1"/>
      <c r="DE145" s="1"/>
      <c r="DF145" s="1"/>
      <c r="DG145" s="1"/>
      <c r="DH145" s="1"/>
      <c r="DI145" s="1"/>
      <c r="DJ145" s="1"/>
      <c r="DK145" s="1"/>
      <c r="DL145" s="1"/>
      <c r="DM145" s="1"/>
      <c r="DN145" s="1"/>
      <c r="DO145" s="1"/>
      <c r="DP145" s="1"/>
      <c r="DQ145" s="1"/>
      <c r="DR145" s="1"/>
      <c r="DS145" s="1"/>
      <c r="DT145" s="1"/>
      <c r="DU145" s="1"/>
      <c r="DV145" s="1"/>
      <c r="DW145" s="1"/>
      <c r="DX145" s="1"/>
      <c r="DY145" s="1"/>
      <c r="DZ145" s="1"/>
      <c r="EA145" s="1"/>
      <c r="EB145" s="1"/>
      <c r="EC145" s="1"/>
      <c r="ED145" s="1"/>
      <c r="EE145" s="1"/>
      <c r="EF145" s="1"/>
    </row>
    <row r="146" spans="1:136" x14ac:dyDescent="0.2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  <c r="CD146" s="1"/>
      <c r="CE146" s="1"/>
      <c r="CF146" s="1"/>
      <c r="CG146" s="1"/>
      <c r="CH146" s="1"/>
      <c r="CI146" s="1"/>
      <c r="CJ146" s="1"/>
      <c r="CK146" s="1"/>
      <c r="CL146" s="1"/>
      <c r="CM146" s="1"/>
      <c r="CN146" s="1"/>
      <c r="CO146" s="1"/>
      <c r="CP146" s="1"/>
      <c r="CQ146" s="1"/>
      <c r="CR146" s="1"/>
      <c r="CS146" s="1"/>
      <c r="CT146" s="1"/>
      <c r="CU146" s="1"/>
      <c r="CV146" s="1"/>
      <c r="CW146" s="1"/>
      <c r="CX146" s="1"/>
      <c r="CY146" s="1"/>
      <c r="CZ146" s="1"/>
      <c r="DA146" s="1"/>
      <c r="DB146" s="1"/>
      <c r="DC146" s="1"/>
      <c r="DD146" s="1"/>
      <c r="DE146" s="1"/>
      <c r="DF146" s="1"/>
      <c r="DG146" s="1"/>
      <c r="DH146" s="1"/>
      <c r="DI146" s="1"/>
      <c r="DJ146" s="1"/>
      <c r="DK146" s="1"/>
      <c r="DL146" s="1"/>
      <c r="DM146" s="1"/>
      <c r="DN146" s="1"/>
      <c r="DO146" s="1"/>
      <c r="DP146" s="1"/>
      <c r="DQ146" s="1"/>
      <c r="DR146" s="1"/>
      <c r="DS146" s="1"/>
      <c r="DT146" s="1"/>
      <c r="DU146" s="1"/>
      <c r="DV146" s="1"/>
      <c r="DW146" s="1"/>
      <c r="DX146" s="1"/>
      <c r="DY146" s="1"/>
      <c r="DZ146" s="1"/>
      <c r="EA146" s="1"/>
      <c r="EB146" s="1"/>
      <c r="EC146" s="1"/>
      <c r="ED146" s="1"/>
      <c r="EE146" s="1"/>
      <c r="EF146" s="1"/>
    </row>
    <row r="147" spans="1:136" x14ac:dyDescent="0.2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  <c r="CD147" s="1"/>
      <c r="CE147" s="1"/>
      <c r="CF147" s="1"/>
      <c r="CG147" s="1"/>
      <c r="CH147" s="1"/>
      <c r="CI147" s="1"/>
      <c r="CJ147" s="1"/>
      <c r="CK147" s="1"/>
      <c r="CL147" s="1"/>
      <c r="CM147" s="1"/>
      <c r="CN147" s="1"/>
      <c r="CO147" s="1"/>
      <c r="CP147" s="1"/>
      <c r="CQ147" s="1"/>
      <c r="CR147" s="1"/>
      <c r="CS147" s="1"/>
      <c r="CT147" s="1"/>
      <c r="CU147" s="1"/>
      <c r="CV147" s="1"/>
      <c r="CW147" s="1"/>
      <c r="CX147" s="1"/>
      <c r="CY147" s="1"/>
      <c r="CZ147" s="1"/>
      <c r="DA147" s="1"/>
      <c r="DB147" s="1"/>
      <c r="DC147" s="1"/>
      <c r="DD147" s="1"/>
      <c r="DE147" s="1"/>
      <c r="DF147" s="1"/>
      <c r="DG147" s="1"/>
      <c r="DH147" s="1"/>
      <c r="DI147" s="1"/>
      <c r="DJ147" s="1"/>
      <c r="DK147" s="1"/>
      <c r="DL147" s="1"/>
      <c r="DM147" s="1"/>
      <c r="DN147" s="1"/>
      <c r="DO147" s="1"/>
      <c r="DP147" s="1"/>
      <c r="DQ147" s="1"/>
      <c r="DR147" s="1"/>
      <c r="DS147" s="1"/>
      <c r="DT147" s="1"/>
      <c r="DU147" s="1"/>
      <c r="DV147" s="1"/>
      <c r="DW147" s="1"/>
      <c r="DX147" s="1"/>
      <c r="DY147" s="1"/>
      <c r="DZ147" s="1"/>
      <c r="EA147" s="1"/>
      <c r="EB147" s="1"/>
      <c r="EC147" s="1"/>
      <c r="ED147" s="1"/>
      <c r="EE147" s="1"/>
      <c r="EF147" s="1"/>
    </row>
    <row r="148" spans="1:136" x14ac:dyDescent="0.2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  <c r="CD148" s="1"/>
      <c r="CE148" s="1"/>
      <c r="CF148" s="1"/>
      <c r="CG148" s="1"/>
      <c r="CH148" s="1"/>
      <c r="CI148" s="1"/>
      <c r="CJ148" s="1"/>
      <c r="CK148" s="1"/>
      <c r="CL148" s="1"/>
      <c r="CM148" s="1"/>
      <c r="CN148" s="1"/>
      <c r="CO148" s="1"/>
      <c r="CP148" s="1"/>
      <c r="CQ148" s="1"/>
      <c r="CR148" s="1"/>
      <c r="CS148" s="1"/>
      <c r="CT148" s="1"/>
      <c r="CU148" s="1"/>
      <c r="CV148" s="1"/>
      <c r="CW148" s="1"/>
      <c r="CX148" s="1"/>
      <c r="CY148" s="1"/>
      <c r="CZ148" s="1"/>
      <c r="DA148" s="1"/>
      <c r="DB148" s="1"/>
      <c r="DC148" s="1"/>
      <c r="DD148" s="1"/>
      <c r="DE148" s="1"/>
      <c r="DF148" s="1"/>
      <c r="DG148" s="1"/>
      <c r="DH148" s="1"/>
      <c r="DI148" s="1"/>
      <c r="DJ148" s="1"/>
      <c r="DK148" s="1"/>
      <c r="DL148" s="1"/>
      <c r="DM148" s="1"/>
      <c r="DN148" s="1"/>
      <c r="DO148" s="1"/>
      <c r="DP148" s="1"/>
      <c r="DQ148" s="1"/>
      <c r="DR148" s="1"/>
      <c r="DS148" s="1"/>
      <c r="DT148" s="1"/>
      <c r="DU148" s="1"/>
      <c r="DV148" s="1"/>
      <c r="DW148" s="1"/>
      <c r="DX148" s="1"/>
      <c r="DY148" s="1"/>
      <c r="DZ148" s="1"/>
      <c r="EA148" s="1"/>
      <c r="EB148" s="1"/>
      <c r="EC148" s="1"/>
      <c r="ED148" s="1"/>
      <c r="EE148" s="1"/>
      <c r="EF148" s="1"/>
    </row>
    <row r="149" spans="1:136" x14ac:dyDescent="0.2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  <c r="CD149" s="1"/>
      <c r="CE149" s="1"/>
      <c r="CF149" s="1"/>
      <c r="CG149" s="1"/>
      <c r="CH149" s="1"/>
      <c r="CI149" s="1"/>
      <c r="CJ149" s="1"/>
      <c r="CK149" s="1"/>
      <c r="CL149" s="1"/>
      <c r="CM149" s="1"/>
      <c r="CN149" s="1"/>
      <c r="CO149" s="1"/>
      <c r="CP149" s="1"/>
      <c r="CQ149" s="1"/>
      <c r="CR149" s="1"/>
      <c r="CS149" s="1"/>
      <c r="CT149" s="1"/>
      <c r="CU149" s="1"/>
      <c r="CV149" s="1"/>
      <c r="CW149" s="1"/>
      <c r="CX149" s="1"/>
      <c r="CY149" s="1"/>
      <c r="CZ149" s="1"/>
      <c r="DA149" s="1"/>
      <c r="DB149" s="1"/>
      <c r="DC149" s="1"/>
      <c r="DD149" s="1"/>
      <c r="DE149" s="1"/>
      <c r="DF149" s="1"/>
      <c r="DG149" s="1"/>
      <c r="DH149" s="1"/>
      <c r="DI149" s="1"/>
      <c r="DJ149" s="1"/>
      <c r="DK149" s="1"/>
      <c r="DL149" s="1"/>
      <c r="DM149" s="1"/>
      <c r="DN149" s="1"/>
      <c r="DO149" s="1"/>
      <c r="DP149" s="1"/>
      <c r="DQ149" s="1"/>
      <c r="DR149" s="1"/>
      <c r="DS149" s="1"/>
      <c r="DT149" s="1"/>
      <c r="DU149" s="1"/>
      <c r="DV149" s="1"/>
      <c r="DW149" s="1"/>
      <c r="DX149" s="1"/>
      <c r="DY149" s="1"/>
      <c r="DZ149" s="1"/>
      <c r="EA149" s="1"/>
      <c r="EB149" s="1"/>
      <c r="EC149" s="1"/>
      <c r="ED149" s="1"/>
      <c r="EE149" s="1"/>
      <c r="EF149" s="1"/>
    </row>
    <row r="150" spans="1:136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  <c r="CD150" s="1"/>
      <c r="CE150" s="1"/>
      <c r="CF150" s="1"/>
      <c r="CG150" s="1"/>
      <c r="CH150" s="1"/>
      <c r="CI150" s="1"/>
      <c r="CJ150" s="1"/>
      <c r="CK150" s="1"/>
      <c r="CL150" s="1"/>
      <c r="CM150" s="1"/>
      <c r="CN150" s="1"/>
      <c r="CO150" s="1"/>
      <c r="CP150" s="1"/>
      <c r="CQ150" s="1"/>
      <c r="CR150" s="1"/>
      <c r="CS150" s="1"/>
      <c r="CT150" s="1"/>
      <c r="CU150" s="1"/>
      <c r="CV150" s="1"/>
      <c r="CW150" s="1"/>
      <c r="CX150" s="1"/>
      <c r="CY150" s="1"/>
      <c r="CZ150" s="1"/>
      <c r="DA150" s="1"/>
      <c r="DB150" s="1"/>
      <c r="DC150" s="1"/>
      <c r="DD150" s="1"/>
      <c r="DE150" s="1"/>
      <c r="DF150" s="1"/>
      <c r="DG150" s="1"/>
      <c r="DH150" s="1"/>
      <c r="DI150" s="1"/>
      <c r="DJ150" s="1"/>
      <c r="DK150" s="1"/>
      <c r="DL150" s="1"/>
      <c r="DM150" s="1"/>
      <c r="DN150" s="1"/>
      <c r="DO150" s="1"/>
      <c r="DP150" s="1"/>
      <c r="DQ150" s="1"/>
      <c r="DR150" s="1"/>
      <c r="DS150" s="1"/>
      <c r="DT150" s="1"/>
      <c r="DU150" s="1"/>
      <c r="DV150" s="1"/>
      <c r="DW150" s="1"/>
      <c r="DX150" s="1"/>
      <c r="DY150" s="1"/>
      <c r="DZ150" s="1"/>
      <c r="EA150" s="1"/>
      <c r="EB150" s="1"/>
      <c r="EC150" s="1"/>
      <c r="ED150" s="1"/>
      <c r="EE150" s="1"/>
      <c r="EF150" s="1"/>
    </row>
    <row r="151" spans="1:136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  <c r="CD151" s="1"/>
      <c r="CE151" s="1"/>
      <c r="CF151" s="1"/>
      <c r="CG151" s="1"/>
      <c r="CH151" s="1"/>
      <c r="CI151" s="1"/>
      <c r="CJ151" s="1"/>
      <c r="CK151" s="1"/>
      <c r="CL151" s="1"/>
      <c r="CM151" s="1"/>
      <c r="CN151" s="1"/>
      <c r="CO151" s="1"/>
      <c r="CP151" s="1"/>
      <c r="CQ151" s="1"/>
      <c r="CR151" s="1"/>
      <c r="CS151" s="1"/>
      <c r="CT151" s="1"/>
      <c r="CU151" s="1"/>
      <c r="CV151" s="1"/>
      <c r="CW151" s="1"/>
      <c r="CX151" s="1"/>
      <c r="CY151" s="1"/>
      <c r="CZ151" s="1"/>
      <c r="DA151" s="1"/>
      <c r="DB151" s="1"/>
      <c r="DC151" s="1"/>
      <c r="DD151" s="1"/>
      <c r="DE151" s="1"/>
      <c r="DF151" s="1"/>
      <c r="DG151" s="1"/>
      <c r="DH151" s="1"/>
      <c r="DI151" s="1"/>
      <c r="DJ151" s="1"/>
      <c r="DK151" s="1"/>
      <c r="DL151" s="1"/>
      <c r="DM151" s="1"/>
      <c r="DN151" s="1"/>
      <c r="DO151" s="1"/>
      <c r="DP151" s="1"/>
      <c r="DQ151" s="1"/>
      <c r="DR151" s="1"/>
      <c r="DS151" s="1"/>
      <c r="DT151" s="1"/>
      <c r="DU151" s="1"/>
      <c r="DV151" s="1"/>
      <c r="DW151" s="1"/>
      <c r="DX151" s="1"/>
      <c r="DY151" s="1"/>
      <c r="DZ151" s="1"/>
      <c r="EA151" s="1"/>
      <c r="EB151" s="1"/>
      <c r="EC151" s="1"/>
      <c r="ED151" s="1"/>
      <c r="EE151" s="1"/>
      <c r="EF151" s="1"/>
    </row>
    <row r="152" spans="1:136" x14ac:dyDescent="0.2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  <c r="CD152" s="1"/>
      <c r="CE152" s="1"/>
      <c r="CF152" s="1"/>
      <c r="CG152" s="1"/>
      <c r="CH152" s="1"/>
      <c r="CI152" s="1"/>
      <c r="CJ152" s="1"/>
      <c r="CK152" s="1"/>
      <c r="CL152" s="1"/>
      <c r="CM152" s="1"/>
      <c r="CN152" s="1"/>
      <c r="CO152" s="1"/>
      <c r="CP152" s="1"/>
      <c r="CQ152" s="1"/>
      <c r="CR152" s="1"/>
      <c r="CS152" s="1"/>
      <c r="CT152" s="1"/>
      <c r="CU152" s="1"/>
      <c r="CV152" s="1"/>
      <c r="CW152" s="1"/>
      <c r="CX152" s="1"/>
      <c r="CY152" s="1"/>
      <c r="CZ152" s="1"/>
      <c r="DA152" s="1"/>
      <c r="DB152" s="1"/>
      <c r="DC152" s="1"/>
      <c r="DD152" s="1"/>
      <c r="DE152" s="1"/>
      <c r="DF152" s="1"/>
      <c r="DG152" s="1"/>
      <c r="DH152" s="1"/>
      <c r="DI152" s="1"/>
      <c r="DJ152" s="1"/>
      <c r="DK152" s="1"/>
      <c r="DL152" s="1"/>
      <c r="DM152" s="1"/>
      <c r="DN152" s="1"/>
      <c r="DO152" s="1"/>
      <c r="DP152" s="1"/>
      <c r="DQ152" s="1"/>
      <c r="DR152" s="1"/>
      <c r="DS152" s="1"/>
      <c r="DT152" s="1"/>
      <c r="DU152" s="1"/>
      <c r="DV152" s="1"/>
      <c r="DW152" s="1"/>
      <c r="DX152" s="1"/>
      <c r="DY152" s="1"/>
      <c r="DZ152" s="1"/>
      <c r="EA152" s="1"/>
      <c r="EB152" s="1"/>
      <c r="EC152" s="1"/>
      <c r="ED152" s="1"/>
      <c r="EE152" s="1"/>
      <c r="EF152" s="1"/>
    </row>
    <row r="153" spans="1:136" x14ac:dyDescent="0.2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  <c r="CD153" s="1"/>
      <c r="CE153" s="1"/>
      <c r="CF153" s="1"/>
      <c r="CG153" s="1"/>
      <c r="CH153" s="1"/>
      <c r="CI153" s="1"/>
      <c r="CJ153" s="1"/>
      <c r="CK153" s="1"/>
      <c r="CL153" s="1"/>
      <c r="CM153" s="1"/>
      <c r="CN153" s="1"/>
      <c r="CO153" s="1"/>
      <c r="CP153" s="1"/>
      <c r="CQ153" s="1"/>
      <c r="CR153" s="1"/>
      <c r="CS153" s="1"/>
      <c r="CT153" s="1"/>
      <c r="CU153" s="1"/>
      <c r="CV153" s="1"/>
      <c r="CW153" s="1"/>
      <c r="CX153" s="1"/>
      <c r="CY153" s="1"/>
      <c r="CZ153" s="1"/>
      <c r="DA153" s="1"/>
      <c r="DB153" s="1"/>
      <c r="DC153" s="1"/>
      <c r="DD153" s="1"/>
      <c r="DE153" s="1"/>
      <c r="DF153" s="1"/>
      <c r="DG153" s="1"/>
      <c r="DH153" s="1"/>
      <c r="DI153" s="1"/>
      <c r="DJ153" s="1"/>
      <c r="DK153" s="1"/>
      <c r="DL153" s="1"/>
      <c r="DM153" s="1"/>
      <c r="DN153" s="1"/>
      <c r="DO153" s="1"/>
      <c r="DP153" s="1"/>
      <c r="DQ153" s="1"/>
      <c r="DR153" s="1"/>
      <c r="DS153" s="1"/>
      <c r="DT153" s="1"/>
      <c r="DU153" s="1"/>
      <c r="DV153" s="1"/>
      <c r="DW153" s="1"/>
      <c r="DX153" s="1"/>
      <c r="DY153" s="1"/>
      <c r="DZ153" s="1"/>
      <c r="EA153" s="1"/>
      <c r="EB153" s="1"/>
      <c r="EC153" s="1"/>
      <c r="ED153" s="1"/>
      <c r="EE153" s="1"/>
      <c r="EF153" s="1"/>
    </row>
    <row r="154" spans="1:136" x14ac:dyDescent="0.2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  <c r="CD154" s="1"/>
      <c r="CE154" s="1"/>
      <c r="CF154" s="1"/>
      <c r="CG154" s="1"/>
      <c r="CH154" s="1"/>
      <c r="CI154" s="1"/>
      <c r="CJ154" s="1"/>
      <c r="CK154" s="1"/>
      <c r="CL154" s="1"/>
      <c r="CM154" s="1"/>
      <c r="CN154" s="1"/>
      <c r="CO154" s="1"/>
      <c r="CP154" s="1"/>
      <c r="CQ154" s="1"/>
      <c r="CR154" s="1"/>
      <c r="CS154" s="1"/>
      <c r="CT154" s="1"/>
      <c r="CU154" s="1"/>
      <c r="CV154" s="1"/>
      <c r="CW154" s="1"/>
      <c r="CX154" s="1"/>
      <c r="CY154" s="1"/>
      <c r="CZ154" s="1"/>
      <c r="DA154" s="1"/>
      <c r="DB154" s="1"/>
      <c r="DC154" s="1"/>
      <c r="DD154" s="1"/>
      <c r="DE154" s="1"/>
      <c r="DF154" s="1"/>
      <c r="DG154" s="1"/>
      <c r="DH154" s="1"/>
      <c r="DI154" s="1"/>
      <c r="DJ154" s="1"/>
      <c r="DK154" s="1"/>
      <c r="DL154" s="1"/>
      <c r="DM154" s="1"/>
      <c r="DN154" s="1"/>
      <c r="DO154" s="1"/>
      <c r="DP154" s="1"/>
      <c r="DQ154" s="1"/>
      <c r="DR154" s="1"/>
      <c r="DS154" s="1"/>
      <c r="DT154" s="1"/>
      <c r="DU154" s="1"/>
      <c r="DV154" s="1"/>
      <c r="DW154" s="1"/>
      <c r="DX154" s="1"/>
      <c r="DY154" s="1"/>
      <c r="DZ154" s="1"/>
      <c r="EA154" s="1"/>
      <c r="EB154" s="1"/>
      <c r="EC154" s="1"/>
      <c r="ED154" s="1"/>
      <c r="EE154" s="1"/>
      <c r="EF154" s="1"/>
    </row>
    <row r="155" spans="1:136" x14ac:dyDescent="0.2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  <c r="CD155" s="1"/>
      <c r="CE155" s="1"/>
      <c r="CF155" s="1"/>
      <c r="CG155" s="1"/>
      <c r="CH155" s="1"/>
      <c r="CI155" s="1"/>
      <c r="CJ155" s="1"/>
      <c r="CK155" s="1"/>
      <c r="CL155" s="1"/>
      <c r="CM155" s="1"/>
      <c r="CN155" s="1"/>
      <c r="CO155" s="1"/>
      <c r="CP155" s="1"/>
      <c r="CQ155" s="1"/>
      <c r="CR155" s="1"/>
      <c r="CS155" s="1"/>
      <c r="CT155" s="1"/>
      <c r="CU155" s="1"/>
      <c r="CV155" s="1"/>
      <c r="CW155" s="1"/>
      <c r="CX155" s="1"/>
      <c r="CY155" s="1"/>
      <c r="CZ155" s="1"/>
      <c r="DA155" s="1"/>
      <c r="DB155" s="1"/>
      <c r="DC155" s="1"/>
      <c r="DD155" s="1"/>
      <c r="DE155" s="1"/>
      <c r="DF155" s="1"/>
      <c r="DG155" s="1"/>
      <c r="DH155" s="1"/>
      <c r="DI155" s="1"/>
      <c r="DJ155" s="1"/>
      <c r="DK155" s="1"/>
      <c r="DL155" s="1"/>
      <c r="DM155" s="1"/>
      <c r="DN155" s="1"/>
      <c r="DO155" s="1"/>
      <c r="DP155" s="1"/>
      <c r="DQ155" s="1"/>
      <c r="DR155" s="1"/>
      <c r="DS155" s="1"/>
      <c r="DT155" s="1"/>
      <c r="DU155" s="1"/>
      <c r="DV155" s="1"/>
      <c r="DW155" s="1"/>
      <c r="DX155" s="1"/>
      <c r="DY155" s="1"/>
      <c r="DZ155" s="1"/>
      <c r="EA155" s="1"/>
      <c r="EB155" s="1"/>
      <c r="EC155" s="1"/>
      <c r="ED155" s="1"/>
      <c r="EE155" s="1"/>
      <c r="EF155" s="1"/>
    </row>
    <row r="156" spans="1:136" x14ac:dyDescent="0.2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  <c r="CD156" s="1"/>
      <c r="CE156" s="1"/>
      <c r="CF156" s="1"/>
      <c r="CG156" s="1"/>
      <c r="CH156" s="1"/>
      <c r="CI156" s="1"/>
      <c r="CJ156" s="1"/>
      <c r="CK156" s="1"/>
      <c r="CL156" s="1"/>
      <c r="CM156" s="1"/>
      <c r="CN156" s="1"/>
      <c r="CO156" s="1"/>
      <c r="CP156" s="1"/>
      <c r="CQ156" s="1"/>
      <c r="CR156" s="1"/>
      <c r="CS156" s="1"/>
      <c r="CT156" s="1"/>
      <c r="CU156" s="1"/>
      <c r="CV156" s="1"/>
      <c r="CW156" s="1"/>
      <c r="CX156" s="1"/>
      <c r="CY156" s="1"/>
      <c r="CZ156" s="1"/>
      <c r="DA156" s="1"/>
      <c r="DB156" s="1"/>
      <c r="DC156" s="1"/>
      <c r="DD156" s="1"/>
      <c r="DE156" s="1"/>
      <c r="DF156" s="1"/>
      <c r="DG156" s="1"/>
      <c r="DH156" s="1"/>
      <c r="DI156" s="1"/>
      <c r="DJ156" s="1"/>
      <c r="DK156" s="1"/>
      <c r="DL156" s="1"/>
      <c r="DM156" s="1"/>
      <c r="DN156" s="1"/>
      <c r="DO156" s="1"/>
      <c r="DP156" s="1"/>
      <c r="DQ156" s="1"/>
      <c r="DR156" s="1"/>
      <c r="DS156" s="1"/>
      <c r="DT156" s="1"/>
      <c r="DU156" s="1"/>
      <c r="DV156" s="1"/>
      <c r="DW156" s="1"/>
      <c r="DX156" s="1"/>
      <c r="DY156" s="1"/>
      <c r="DZ156" s="1"/>
      <c r="EA156" s="1"/>
      <c r="EB156" s="1"/>
      <c r="EC156" s="1"/>
      <c r="ED156" s="1"/>
      <c r="EE156" s="1"/>
      <c r="EF156" s="1"/>
    </row>
    <row r="157" spans="1:136" x14ac:dyDescent="0.2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  <c r="CD157" s="1"/>
      <c r="CE157" s="1"/>
      <c r="CF157" s="1"/>
      <c r="CG157" s="1"/>
      <c r="CH157" s="1"/>
      <c r="CI157" s="1"/>
      <c r="CJ157" s="1"/>
      <c r="CK157" s="1"/>
      <c r="CL157" s="1"/>
      <c r="CM157" s="1"/>
      <c r="CN157" s="1"/>
      <c r="CO157" s="1"/>
      <c r="CP157" s="1"/>
      <c r="CQ157" s="1"/>
      <c r="CR157" s="1"/>
      <c r="CS157" s="1"/>
      <c r="CT157" s="1"/>
      <c r="CU157" s="1"/>
      <c r="CV157" s="1"/>
      <c r="CW157" s="1"/>
      <c r="CX157" s="1"/>
      <c r="CY157" s="1"/>
      <c r="CZ157" s="1"/>
      <c r="DA157" s="1"/>
      <c r="DB157" s="1"/>
      <c r="DC157" s="1"/>
      <c r="DD157" s="1"/>
      <c r="DE157" s="1"/>
      <c r="DF157" s="1"/>
      <c r="DG157" s="1"/>
      <c r="DH157" s="1"/>
      <c r="DI157" s="1"/>
      <c r="DJ157" s="1"/>
      <c r="DK157" s="1"/>
      <c r="DL157" s="1"/>
      <c r="DM157" s="1"/>
      <c r="DN157" s="1"/>
      <c r="DO157" s="1"/>
      <c r="DP157" s="1"/>
      <c r="DQ157" s="1"/>
      <c r="DR157" s="1"/>
      <c r="DS157" s="1"/>
      <c r="DT157" s="1"/>
      <c r="DU157" s="1"/>
      <c r="DV157" s="1"/>
      <c r="DW157" s="1"/>
      <c r="DX157" s="1"/>
      <c r="DY157" s="1"/>
      <c r="DZ157" s="1"/>
      <c r="EA157" s="1"/>
      <c r="EB157" s="1"/>
      <c r="EC157" s="1"/>
      <c r="ED157" s="1"/>
      <c r="EE157" s="1"/>
      <c r="EF157" s="1"/>
    </row>
    <row r="158" spans="1:136" x14ac:dyDescent="0.2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  <c r="CD158" s="1"/>
      <c r="CE158" s="1"/>
      <c r="CF158" s="1"/>
      <c r="CG158" s="1"/>
      <c r="CH158" s="1"/>
      <c r="CI158" s="1"/>
      <c r="CJ158" s="1"/>
      <c r="CK158" s="1"/>
      <c r="CL158" s="1"/>
      <c r="CM158" s="1"/>
      <c r="CN158" s="1"/>
      <c r="CO158" s="1"/>
      <c r="CP158" s="1"/>
      <c r="CQ158" s="1"/>
      <c r="CR158" s="1"/>
      <c r="CS158" s="1"/>
      <c r="CT158" s="1"/>
      <c r="CU158" s="1"/>
      <c r="CV158" s="1"/>
      <c r="CW158" s="1"/>
      <c r="CX158" s="1"/>
      <c r="CY158" s="1"/>
      <c r="CZ158" s="1"/>
      <c r="DA158" s="1"/>
      <c r="DB158" s="1"/>
      <c r="DC158" s="1"/>
      <c r="DD158" s="1"/>
      <c r="DE158" s="1"/>
      <c r="DF158" s="1"/>
      <c r="DG158" s="1"/>
      <c r="DH158" s="1"/>
      <c r="DI158" s="1"/>
      <c r="DJ158" s="1"/>
      <c r="DK158" s="1"/>
      <c r="DL158" s="1"/>
      <c r="DM158" s="1"/>
      <c r="DN158" s="1"/>
      <c r="DO158" s="1"/>
      <c r="DP158" s="1"/>
      <c r="DQ158" s="1"/>
      <c r="DR158" s="1"/>
      <c r="DS158" s="1"/>
      <c r="DT158" s="1"/>
      <c r="DU158" s="1"/>
      <c r="DV158" s="1"/>
      <c r="DW158" s="1"/>
      <c r="DX158" s="1"/>
      <c r="DY158" s="1"/>
      <c r="DZ158" s="1"/>
      <c r="EA158" s="1"/>
      <c r="EB158" s="1"/>
      <c r="EC158" s="1"/>
      <c r="ED158" s="1"/>
      <c r="EE158" s="1"/>
      <c r="EF158" s="1"/>
    </row>
    <row r="159" spans="1:136" x14ac:dyDescent="0.2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  <c r="CD159" s="1"/>
      <c r="CE159" s="1"/>
      <c r="CF159" s="1"/>
      <c r="CG159" s="1"/>
      <c r="CH159" s="1"/>
      <c r="CI159" s="1"/>
      <c r="CJ159" s="1"/>
      <c r="CK159" s="1"/>
      <c r="CL159" s="1"/>
      <c r="CM159" s="1"/>
      <c r="CN159" s="1"/>
      <c r="CO159" s="1"/>
      <c r="CP159" s="1"/>
      <c r="CQ159" s="1"/>
      <c r="CR159" s="1"/>
      <c r="CS159" s="1"/>
      <c r="CT159" s="1"/>
      <c r="CU159" s="1"/>
      <c r="CV159" s="1"/>
      <c r="CW159" s="1"/>
      <c r="CX159" s="1"/>
      <c r="CY159" s="1"/>
      <c r="CZ159" s="1"/>
      <c r="DA159" s="1"/>
      <c r="DB159" s="1"/>
      <c r="DC159" s="1"/>
      <c r="DD159" s="1"/>
      <c r="DE159" s="1"/>
      <c r="DF159" s="1"/>
      <c r="DG159" s="1"/>
      <c r="DH159" s="1"/>
      <c r="DI159" s="1"/>
      <c r="DJ159" s="1"/>
      <c r="DK159" s="1"/>
      <c r="DL159" s="1"/>
      <c r="DM159" s="1"/>
      <c r="DN159" s="1"/>
      <c r="DO159" s="1"/>
      <c r="DP159" s="1"/>
      <c r="DQ159" s="1"/>
      <c r="DR159" s="1"/>
      <c r="DS159" s="1"/>
      <c r="DT159" s="1"/>
      <c r="DU159" s="1"/>
      <c r="DV159" s="1"/>
      <c r="DW159" s="1"/>
      <c r="DX159" s="1"/>
      <c r="DY159" s="1"/>
      <c r="DZ159" s="1"/>
      <c r="EA159" s="1"/>
      <c r="EB159" s="1"/>
      <c r="EC159" s="1"/>
      <c r="ED159" s="1"/>
      <c r="EE159" s="1"/>
      <c r="EF159" s="1"/>
    </row>
    <row r="160" spans="1:136" x14ac:dyDescent="0.2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  <c r="CD160" s="1"/>
      <c r="CE160" s="1"/>
      <c r="CF160" s="1"/>
      <c r="CG160" s="1"/>
      <c r="CH160" s="1"/>
      <c r="CI160" s="1"/>
      <c r="CJ160" s="1"/>
      <c r="CK160" s="1"/>
      <c r="CL160" s="1"/>
      <c r="CM160" s="1"/>
      <c r="CN160" s="1"/>
      <c r="CO160" s="1"/>
      <c r="CP160" s="1"/>
      <c r="CQ160" s="1"/>
      <c r="CR160" s="1"/>
      <c r="CS160" s="1"/>
      <c r="CT160" s="1"/>
      <c r="CU160" s="1"/>
      <c r="CV160" s="1"/>
      <c r="CW160" s="1"/>
      <c r="CX160" s="1"/>
      <c r="CY160" s="1"/>
      <c r="CZ160" s="1"/>
      <c r="DA160" s="1"/>
      <c r="DB160" s="1"/>
      <c r="DC160" s="1"/>
      <c r="DD160" s="1"/>
      <c r="DE160" s="1"/>
      <c r="DF160" s="1"/>
      <c r="DG160" s="1"/>
      <c r="DH160" s="1"/>
      <c r="DI160" s="1"/>
      <c r="DJ160" s="1"/>
      <c r="DK160" s="1"/>
      <c r="DL160" s="1"/>
      <c r="DM160" s="1"/>
      <c r="DN160" s="1"/>
      <c r="DO160" s="1"/>
      <c r="DP160" s="1"/>
      <c r="DQ160" s="1"/>
      <c r="DR160" s="1"/>
      <c r="DS160" s="1"/>
      <c r="DT160" s="1"/>
      <c r="DU160" s="1"/>
      <c r="DV160" s="1"/>
      <c r="DW160" s="1"/>
      <c r="DX160" s="1"/>
      <c r="DY160" s="1"/>
      <c r="DZ160" s="1"/>
      <c r="EA160" s="1"/>
      <c r="EB160" s="1"/>
      <c r="EC160" s="1"/>
      <c r="ED160" s="1"/>
      <c r="EE160" s="1"/>
      <c r="EF160" s="1"/>
    </row>
    <row r="161" spans="1:136" x14ac:dyDescent="0.2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  <c r="CD161" s="1"/>
      <c r="CE161" s="1"/>
      <c r="CF161" s="1"/>
      <c r="CG161" s="1"/>
      <c r="CH161" s="1"/>
      <c r="CI161" s="1"/>
      <c r="CJ161" s="1"/>
      <c r="CK161" s="1"/>
      <c r="CL161" s="1"/>
      <c r="CM161" s="1"/>
      <c r="CN161" s="1"/>
      <c r="CO161" s="1"/>
      <c r="CP161" s="1"/>
      <c r="CQ161" s="1"/>
      <c r="CR161" s="1"/>
      <c r="CS161" s="1"/>
      <c r="CT161" s="1"/>
      <c r="CU161" s="1"/>
      <c r="CV161" s="1"/>
      <c r="CW161" s="1"/>
      <c r="CX161" s="1"/>
      <c r="CY161" s="1"/>
      <c r="CZ161" s="1"/>
      <c r="DA161" s="1"/>
      <c r="DB161" s="1"/>
      <c r="DC161" s="1"/>
      <c r="DD161" s="1"/>
      <c r="DE161" s="1"/>
      <c r="DF161" s="1"/>
      <c r="DG161" s="1"/>
      <c r="DH161" s="1"/>
      <c r="DI161" s="1"/>
      <c r="DJ161" s="1"/>
      <c r="DK161" s="1"/>
      <c r="DL161" s="1"/>
      <c r="DM161" s="1"/>
      <c r="DN161" s="1"/>
      <c r="DO161" s="1"/>
      <c r="DP161" s="1"/>
      <c r="DQ161" s="1"/>
      <c r="DR161" s="1"/>
      <c r="DS161" s="1"/>
      <c r="DT161" s="1"/>
      <c r="DU161" s="1"/>
      <c r="DV161" s="1"/>
      <c r="DW161" s="1"/>
      <c r="DX161" s="1"/>
      <c r="DY161" s="1"/>
      <c r="DZ161" s="1"/>
      <c r="EA161" s="1"/>
      <c r="EB161" s="1"/>
      <c r="EC161" s="1"/>
      <c r="ED161" s="1"/>
      <c r="EE161" s="1"/>
      <c r="EF161" s="1"/>
    </row>
    <row r="162" spans="1:136" x14ac:dyDescent="0.2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  <c r="CD162" s="1"/>
      <c r="CE162" s="1"/>
      <c r="CF162" s="1"/>
      <c r="CG162" s="1"/>
      <c r="CH162" s="1"/>
      <c r="CI162" s="1"/>
      <c r="CJ162" s="1"/>
      <c r="CK162" s="1"/>
      <c r="CL162" s="1"/>
      <c r="CM162" s="1"/>
      <c r="CN162" s="1"/>
      <c r="CO162" s="1"/>
      <c r="CP162" s="1"/>
      <c r="CQ162" s="1"/>
      <c r="CR162" s="1"/>
      <c r="CS162" s="1"/>
      <c r="CT162" s="1"/>
      <c r="CU162" s="1"/>
      <c r="CV162" s="1"/>
      <c r="CW162" s="1"/>
      <c r="CX162" s="1"/>
      <c r="CY162" s="1"/>
      <c r="CZ162" s="1"/>
      <c r="DA162" s="1"/>
      <c r="DB162" s="1"/>
      <c r="DC162" s="1"/>
      <c r="DD162" s="1"/>
      <c r="DE162" s="1"/>
      <c r="DF162" s="1"/>
      <c r="DG162" s="1"/>
      <c r="DH162" s="1"/>
      <c r="DI162" s="1"/>
      <c r="DJ162" s="1"/>
      <c r="DK162" s="1"/>
      <c r="DL162" s="1"/>
      <c r="DM162" s="1"/>
      <c r="DN162" s="1"/>
      <c r="DO162" s="1"/>
      <c r="DP162" s="1"/>
      <c r="DQ162" s="1"/>
      <c r="DR162" s="1"/>
      <c r="DS162" s="1"/>
      <c r="DT162" s="1"/>
      <c r="DU162" s="1"/>
      <c r="DV162" s="1"/>
      <c r="DW162" s="1"/>
      <c r="DX162" s="1"/>
      <c r="DY162" s="1"/>
      <c r="DZ162" s="1"/>
      <c r="EA162" s="1"/>
      <c r="EB162" s="1"/>
      <c r="EC162" s="1"/>
      <c r="ED162" s="1"/>
      <c r="EE162" s="1"/>
      <c r="EF162" s="1"/>
    </row>
    <row r="163" spans="1:136" x14ac:dyDescent="0.2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  <c r="CD163" s="1"/>
      <c r="CE163" s="1"/>
      <c r="CF163" s="1"/>
      <c r="CG163" s="1"/>
      <c r="CH163" s="1"/>
      <c r="CI163" s="1"/>
      <c r="CJ163" s="1"/>
      <c r="CK163" s="1"/>
      <c r="CL163" s="1"/>
      <c r="CM163" s="1"/>
      <c r="CN163" s="1"/>
      <c r="CO163" s="1"/>
      <c r="CP163" s="1"/>
      <c r="CQ163" s="1"/>
      <c r="CR163" s="1"/>
      <c r="CS163" s="1"/>
      <c r="CT163" s="1"/>
      <c r="CU163" s="1"/>
      <c r="CV163" s="1"/>
      <c r="CW163" s="1"/>
      <c r="CX163" s="1"/>
      <c r="CY163" s="1"/>
      <c r="CZ163" s="1"/>
      <c r="DA163" s="1"/>
      <c r="DB163" s="1"/>
      <c r="DC163" s="1"/>
      <c r="DD163" s="1"/>
      <c r="DE163" s="1"/>
      <c r="DF163" s="1"/>
      <c r="DG163" s="1"/>
      <c r="DH163" s="1"/>
      <c r="DI163" s="1"/>
      <c r="DJ163" s="1"/>
      <c r="DK163" s="1"/>
      <c r="DL163" s="1"/>
      <c r="DM163" s="1"/>
      <c r="DN163" s="1"/>
      <c r="DO163" s="1"/>
      <c r="DP163" s="1"/>
      <c r="DQ163" s="1"/>
      <c r="DR163" s="1"/>
      <c r="DS163" s="1"/>
      <c r="DT163" s="1"/>
      <c r="DU163" s="1"/>
      <c r="DV163" s="1"/>
      <c r="DW163" s="1"/>
      <c r="DX163" s="1"/>
      <c r="DY163" s="1"/>
      <c r="DZ163" s="1"/>
      <c r="EA163" s="1"/>
      <c r="EB163" s="1"/>
      <c r="EC163" s="1"/>
      <c r="ED163" s="1"/>
      <c r="EE163" s="1"/>
      <c r="EF163" s="1"/>
    </row>
    <row r="164" spans="1:136" x14ac:dyDescent="0.2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  <c r="CD164" s="1"/>
      <c r="CE164" s="1"/>
      <c r="CF164" s="1"/>
      <c r="CG164" s="1"/>
      <c r="CH164" s="1"/>
      <c r="CI164" s="1"/>
      <c r="CJ164" s="1"/>
      <c r="CK164" s="1"/>
      <c r="CL164" s="1"/>
      <c r="CM164" s="1"/>
      <c r="CN164" s="1"/>
      <c r="CO164" s="1"/>
      <c r="CP164" s="1"/>
      <c r="CQ164" s="1"/>
      <c r="CR164" s="1"/>
      <c r="CS164" s="1"/>
      <c r="CT164" s="1"/>
      <c r="CU164" s="1"/>
      <c r="CV164" s="1"/>
      <c r="CW164" s="1"/>
      <c r="CX164" s="1"/>
      <c r="CY164" s="1"/>
      <c r="CZ164" s="1"/>
      <c r="DA164" s="1"/>
      <c r="DB164" s="1"/>
      <c r="DC164" s="1"/>
      <c r="DD164" s="1"/>
      <c r="DE164" s="1"/>
      <c r="DF164" s="1"/>
      <c r="DG164" s="1"/>
      <c r="DH164" s="1"/>
      <c r="DI164" s="1"/>
      <c r="DJ164" s="1"/>
      <c r="DK164" s="1"/>
      <c r="DL164" s="1"/>
      <c r="DM164" s="1"/>
      <c r="DN164" s="1"/>
      <c r="DO164" s="1"/>
      <c r="DP164" s="1"/>
      <c r="DQ164" s="1"/>
      <c r="DR164" s="1"/>
      <c r="DS164" s="1"/>
      <c r="DT164" s="1"/>
      <c r="DU164" s="1"/>
      <c r="DV164" s="1"/>
      <c r="DW164" s="1"/>
      <c r="DX164" s="1"/>
      <c r="DY164" s="1"/>
      <c r="DZ164" s="1"/>
      <c r="EA164" s="1"/>
      <c r="EB164" s="1"/>
      <c r="EC164" s="1"/>
      <c r="ED164" s="1"/>
      <c r="EE164" s="1"/>
      <c r="EF164" s="1"/>
    </row>
    <row r="165" spans="1:136" x14ac:dyDescent="0.2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  <c r="CD165" s="1"/>
      <c r="CE165" s="1"/>
      <c r="CF165" s="1"/>
      <c r="CG165" s="1"/>
      <c r="CH165" s="1"/>
      <c r="CI165" s="1"/>
      <c r="CJ165" s="1"/>
      <c r="CK165" s="1"/>
      <c r="CL165" s="1"/>
      <c r="CM165" s="1"/>
      <c r="CN165" s="1"/>
      <c r="CO165" s="1"/>
      <c r="CP165" s="1"/>
      <c r="CQ165" s="1"/>
      <c r="CR165" s="1"/>
      <c r="CS165" s="1"/>
      <c r="CT165" s="1"/>
      <c r="CU165" s="1"/>
      <c r="CV165" s="1"/>
      <c r="CW165" s="1"/>
      <c r="CX165" s="1"/>
      <c r="CY165" s="1"/>
      <c r="CZ165" s="1"/>
      <c r="DA165" s="1"/>
      <c r="DB165" s="1"/>
      <c r="DC165" s="1"/>
      <c r="DD165" s="1"/>
      <c r="DE165" s="1"/>
      <c r="DF165" s="1"/>
      <c r="DG165" s="1"/>
      <c r="DH165" s="1"/>
      <c r="DI165" s="1"/>
      <c r="DJ165" s="1"/>
      <c r="DK165" s="1"/>
      <c r="DL165" s="1"/>
      <c r="DM165" s="1"/>
      <c r="DN165" s="1"/>
      <c r="DO165" s="1"/>
      <c r="DP165" s="1"/>
      <c r="DQ165" s="1"/>
      <c r="DR165" s="1"/>
      <c r="DS165" s="1"/>
      <c r="DT165" s="1"/>
      <c r="DU165" s="1"/>
      <c r="DV165" s="1"/>
      <c r="DW165" s="1"/>
      <c r="DX165" s="1"/>
      <c r="DY165" s="1"/>
      <c r="DZ165" s="1"/>
      <c r="EA165" s="1"/>
      <c r="EB165" s="1"/>
      <c r="EC165" s="1"/>
      <c r="ED165" s="1"/>
      <c r="EE165" s="1"/>
      <c r="EF165" s="1"/>
    </row>
    <row r="166" spans="1:136" x14ac:dyDescent="0.2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  <c r="CD166" s="1"/>
      <c r="CE166" s="1"/>
      <c r="CF166" s="1"/>
      <c r="CG166" s="1"/>
      <c r="CH166" s="1"/>
      <c r="CI166" s="1"/>
      <c r="CJ166" s="1"/>
      <c r="CK166" s="1"/>
      <c r="CL166" s="1"/>
      <c r="CM166" s="1"/>
      <c r="CN166" s="1"/>
      <c r="CO166" s="1"/>
      <c r="CP166" s="1"/>
      <c r="CQ166" s="1"/>
      <c r="CR166" s="1"/>
      <c r="CS166" s="1"/>
      <c r="CT166" s="1"/>
      <c r="CU166" s="1"/>
      <c r="CV166" s="1"/>
      <c r="CW166" s="1"/>
      <c r="CX166" s="1"/>
      <c r="CY166" s="1"/>
      <c r="CZ166" s="1"/>
      <c r="DA166" s="1"/>
      <c r="DB166" s="1"/>
      <c r="DC166" s="1"/>
      <c r="DD166" s="1"/>
      <c r="DE166" s="1"/>
      <c r="DF166" s="1"/>
      <c r="DG166" s="1"/>
      <c r="DH166" s="1"/>
      <c r="DI166" s="1"/>
      <c r="DJ166" s="1"/>
      <c r="DK166" s="1"/>
      <c r="DL166" s="1"/>
      <c r="DM166" s="1"/>
      <c r="DN166" s="1"/>
      <c r="DO166" s="1"/>
      <c r="DP166" s="1"/>
      <c r="DQ166" s="1"/>
      <c r="DR166" s="1"/>
      <c r="DS166" s="1"/>
      <c r="DT166" s="1"/>
      <c r="DU166" s="1"/>
      <c r="DV166" s="1"/>
      <c r="DW166" s="1"/>
      <c r="DX166" s="1"/>
      <c r="DY166" s="1"/>
      <c r="DZ166" s="1"/>
      <c r="EA166" s="1"/>
      <c r="EB166" s="1"/>
      <c r="EC166" s="1"/>
      <c r="ED166" s="1"/>
      <c r="EE166" s="1"/>
      <c r="EF166" s="1"/>
    </row>
    <row r="167" spans="1:136" x14ac:dyDescent="0.2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  <c r="CD167" s="1"/>
      <c r="CE167" s="1"/>
      <c r="CF167" s="1"/>
      <c r="CG167" s="1"/>
      <c r="CH167" s="1"/>
      <c r="CI167" s="1"/>
      <c r="CJ167" s="1"/>
      <c r="CK167" s="1"/>
      <c r="CL167" s="1"/>
      <c r="CM167" s="1"/>
      <c r="CN167" s="1"/>
      <c r="CO167" s="1"/>
      <c r="CP167" s="1"/>
      <c r="CQ167" s="1"/>
      <c r="CR167" s="1"/>
      <c r="CS167" s="1"/>
      <c r="CT167" s="1"/>
      <c r="CU167" s="1"/>
      <c r="CV167" s="1"/>
      <c r="CW167" s="1"/>
      <c r="CX167" s="1"/>
      <c r="CY167" s="1"/>
      <c r="CZ167" s="1"/>
      <c r="DA167" s="1"/>
      <c r="DB167" s="1"/>
      <c r="DC167" s="1"/>
      <c r="DD167" s="1"/>
      <c r="DE167" s="1"/>
      <c r="DF167" s="1"/>
      <c r="DG167" s="1"/>
      <c r="DH167" s="1"/>
      <c r="DI167" s="1"/>
      <c r="DJ167" s="1"/>
      <c r="DK167" s="1"/>
      <c r="DL167" s="1"/>
      <c r="DM167" s="1"/>
      <c r="DN167" s="1"/>
      <c r="DO167" s="1"/>
      <c r="DP167" s="1"/>
      <c r="DQ167" s="1"/>
      <c r="DR167" s="1"/>
      <c r="DS167" s="1"/>
      <c r="DT167" s="1"/>
      <c r="DU167" s="1"/>
      <c r="DV167" s="1"/>
      <c r="DW167" s="1"/>
      <c r="DX167" s="1"/>
      <c r="DY167" s="1"/>
      <c r="DZ167" s="1"/>
      <c r="EA167" s="1"/>
      <c r="EB167" s="1"/>
      <c r="EC167" s="1"/>
      <c r="ED167" s="1"/>
      <c r="EE167" s="1"/>
      <c r="EF167" s="1"/>
    </row>
    <row r="168" spans="1:136" x14ac:dyDescent="0.2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  <c r="CD168" s="1"/>
      <c r="CE168" s="1"/>
      <c r="CF168" s="1"/>
      <c r="CG168" s="1"/>
      <c r="CH168" s="1"/>
      <c r="CI168" s="1"/>
      <c r="CJ168" s="1"/>
      <c r="CK168" s="1"/>
      <c r="CL168" s="1"/>
      <c r="CM168" s="1"/>
      <c r="CN168" s="1"/>
      <c r="CO168" s="1"/>
      <c r="CP168" s="1"/>
      <c r="CQ168" s="1"/>
      <c r="CR168" s="1"/>
      <c r="CS168" s="1"/>
      <c r="CT168" s="1"/>
      <c r="CU168" s="1"/>
      <c r="CV168" s="1"/>
      <c r="CW168" s="1"/>
      <c r="CX168" s="1"/>
      <c r="CY168" s="1"/>
      <c r="CZ168" s="1"/>
      <c r="DA168" s="1"/>
      <c r="DB168" s="1"/>
      <c r="DC168" s="1"/>
      <c r="DD168" s="1"/>
      <c r="DE168" s="1"/>
      <c r="DF168" s="1"/>
      <c r="DG168" s="1"/>
      <c r="DH168" s="1"/>
      <c r="DI168" s="1"/>
      <c r="DJ168" s="1"/>
      <c r="DK168" s="1"/>
      <c r="DL168" s="1"/>
      <c r="DM168" s="1"/>
      <c r="DN168" s="1"/>
      <c r="DO168" s="1"/>
      <c r="DP168" s="1"/>
      <c r="DQ168" s="1"/>
      <c r="DR168" s="1"/>
      <c r="DS168" s="1"/>
      <c r="DT168" s="1"/>
      <c r="DU168" s="1"/>
      <c r="DV168" s="1"/>
      <c r="DW168" s="1"/>
      <c r="DX168" s="1"/>
      <c r="DY168" s="1"/>
      <c r="DZ168" s="1"/>
      <c r="EA168" s="1"/>
      <c r="EB168" s="1"/>
      <c r="EC168" s="1"/>
      <c r="ED168" s="1"/>
      <c r="EE168" s="1"/>
      <c r="EF168" s="1"/>
    </row>
    <row r="169" spans="1:136" x14ac:dyDescent="0.2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  <c r="CD169" s="1"/>
      <c r="CE169" s="1"/>
      <c r="CF169" s="1"/>
      <c r="CG169" s="1"/>
      <c r="CH169" s="1"/>
      <c r="CI169" s="1"/>
      <c r="CJ169" s="1"/>
      <c r="CK169" s="1"/>
      <c r="CL169" s="1"/>
      <c r="CM169" s="1"/>
      <c r="CN169" s="1"/>
      <c r="CO169" s="1"/>
      <c r="CP169" s="1"/>
      <c r="CQ169" s="1"/>
      <c r="CR169" s="1"/>
      <c r="CS169" s="1"/>
      <c r="CT169" s="1"/>
      <c r="CU169" s="1"/>
      <c r="CV169" s="1"/>
      <c r="CW169" s="1"/>
      <c r="CX169" s="1"/>
      <c r="CY169" s="1"/>
      <c r="CZ169" s="1"/>
      <c r="DA169" s="1"/>
      <c r="DB169" s="1"/>
      <c r="DC169" s="1"/>
      <c r="DD169" s="1"/>
      <c r="DE169" s="1"/>
      <c r="DF169" s="1"/>
      <c r="DG169" s="1"/>
      <c r="DH169" s="1"/>
      <c r="DI169" s="1"/>
      <c r="DJ169" s="1"/>
      <c r="DK169" s="1"/>
      <c r="DL169" s="1"/>
      <c r="DM169" s="1"/>
      <c r="DN169" s="1"/>
      <c r="DO169" s="1"/>
      <c r="DP169" s="1"/>
      <c r="DQ169" s="1"/>
      <c r="DR169" s="1"/>
      <c r="DS169" s="1"/>
      <c r="DT169" s="1"/>
      <c r="DU169" s="1"/>
      <c r="DV169" s="1"/>
      <c r="DW169" s="1"/>
      <c r="DX169" s="1"/>
      <c r="DY169" s="1"/>
      <c r="DZ169" s="1"/>
      <c r="EA169" s="1"/>
      <c r="EB169" s="1"/>
      <c r="EC169" s="1"/>
      <c r="ED169" s="1"/>
      <c r="EE169" s="1"/>
      <c r="EF169" s="1"/>
    </row>
    <row r="170" spans="1:136" x14ac:dyDescent="0.2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  <c r="CD170" s="1"/>
      <c r="CE170" s="1"/>
      <c r="CF170" s="1"/>
      <c r="CG170" s="1"/>
      <c r="CH170" s="1"/>
      <c r="CI170" s="1"/>
      <c r="CJ170" s="1"/>
      <c r="CK170" s="1"/>
      <c r="CL170" s="1"/>
      <c r="CM170" s="1"/>
      <c r="CN170" s="1"/>
      <c r="CO170" s="1"/>
      <c r="CP170" s="1"/>
      <c r="CQ170" s="1"/>
      <c r="CR170" s="1"/>
      <c r="CS170" s="1"/>
      <c r="CT170" s="1"/>
      <c r="CU170" s="1"/>
      <c r="CV170" s="1"/>
      <c r="CW170" s="1"/>
      <c r="CX170" s="1"/>
      <c r="CY170" s="1"/>
      <c r="CZ170" s="1"/>
      <c r="DA170" s="1"/>
      <c r="DB170" s="1"/>
      <c r="DC170" s="1"/>
      <c r="DD170" s="1"/>
      <c r="DE170" s="1"/>
      <c r="DF170" s="1"/>
      <c r="DG170" s="1"/>
      <c r="DH170" s="1"/>
      <c r="DI170" s="1"/>
      <c r="DJ170" s="1"/>
      <c r="DK170" s="1"/>
      <c r="DL170" s="1"/>
      <c r="DM170" s="1"/>
      <c r="DN170" s="1"/>
      <c r="DO170" s="1"/>
      <c r="DP170" s="1"/>
      <c r="DQ170" s="1"/>
      <c r="DR170" s="1"/>
      <c r="DS170" s="1"/>
      <c r="DT170" s="1"/>
      <c r="DU170" s="1"/>
      <c r="DV170" s="1"/>
      <c r="DW170" s="1"/>
      <c r="DX170" s="1"/>
      <c r="DY170" s="1"/>
      <c r="DZ170" s="1"/>
      <c r="EA170" s="1"/>
      <c r="EB170" s="1"/>
      <c r="EC170" s="1"/>
      <c r="ED170" s="1"/>
      <c r="EE170" s="1"/>
      <c r="EF170" s="1"/>
    </row>
    <row r="171" spans="1:136" x14ac:dyDescent="0.2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  <c r="CD171" s="1"/>
      <c r="CE171" s="1"/>
      <c r="CF171" s="1"/>
      <c r="CG171" s="1"/>
      <c r="CH171" s="1"/>
      <c r="CI171" s="1"/>
      <c r="CJ171" s="1"/>
      <c r="CK171" s="1"/>
      <c r="CL171" s="1"/>
      <c r="CM171" s="1"/>
      <c r="CN171" s="1"/>
      <c r="CO171" s="1"/>
      <c r="CP171" s="1"/>
      <c r="CQ171" s="1"/>
      <c r="CR171" s="1"/>
      <c r="CS171" s="1"/>
      <c r="CT171" s="1"/>
      <c r="CU171" s="1"/>
      <c r="CV171" s="1"/>
      <c r="CW171" s="1"/>
      <c r="CX171" s="1"/>
      <c r="CY171" s="1"/>
      <c r="CZ171" s="1"/>
      <c r="DA171" s="1"/>
      <c r="DB171" s="1"/>
      <c r="DC171" s="1"/>
      <c r="DD171" s="1"/>
      <c r="DE171" s="1"/>
      <c r="DF171" s="1"/>
      <c r="DG171" s="1"/>
      <c r="DH171" s="1"/>
      <c r="DI171" s="1"/>
      <c r="DJ171" s="1"/>
      <c r="DK171" s="1"/>
      <c r="DL171" s="1"/>
      <c r="DM171" s="1"/>
      <c r="DN171" s="1"/>
      <c r="DO171" s="1"/>
      <c r="DP171" s="1"/>
      <c r="DQ171" s="1"/>
      <c r="DR171" s="1"/>
      <c r="DS171" s="1"/>
      <c r="DT171" s="1"/>
      <c r="DU171" s="1"/>
      <c r="DV171" s="1"/>
      <c r="DW171" s="1"/>
      <c r="DX171" s="1"/>
      <c r="DY171" s="1"/>
      <c r="DZ171" s="1"/>
      <c r="EA171" s="1"/>
      <c r="EB171" s="1"/>
      <c r="EC171" s="1"/>
      <c r="ED171" s="1"/>
      <c r="EE171" s="1"/>
      <c r="EF171" s="1"/>
    </row>
    <row r="172" spans="1:136" x14ac:dyDescent="0.2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  <c r="CD172" s="1"/>
      <c r="CE172" s="1"/>
      <c r="CF172" s="1"/>
      <c r="CG172" s="1"/>
      <c r="CH172" s="1"/>
      <c r="CI172" s="1"/>
      <c r="CJ172" s="1"/>
      <c r="CK172" s="1"/>
      <c r="CL172" s="1"/>
      <c r="CM172" s="1"/>
      <c r="CN172" s="1"/>
      <c r="CO172" s="1"/>
      <c r="CP172" s="1"/>
      <c r="CQ172" s="1"/>
      <c r="CR172" s="1"/>
      <c r="CS172" s="1"/>
      <c r="CT172" s="1"/>
      <c r="CU172" s="1"/>
      <c r="CV172" s="1"/>
      <c r="CW172" s="1"/>
      <c r="CX172" s="1"/>
      <c r="CY172" s="1"/>
      <c r="CZ172" s="1"/>
      <c r="DA172" s="1"/>
      <c r="DB172" s="1"/>
      <c r="DC172" s="1"/>
      <c r="DD172" s="1"/>
      <c r="DE172" s="1"/>
      <c r="DF172" s="1"/>
      <c r="DG172" s="1"/>
      <c r="DH172" s="1"/>
      <c r="DI172" s="1"/>
      <c r="DJ172" s="1"/>
      <c r="DK172" s="1"/>
      <c r="DL172" s="1"/>
      <c r="DM172" s="1"/>
      <c r="DN172" s="1"/>
      <c r="DO172" s="1"/>
      <c r="DP172" s="1"/>
      <c r="DQ172" s="1"/>
      <c r="DR172" s="1"/>
      <c r="DS172" s="1"/>
      <c r="DT172" s="1"/>
      <c r="DU172" s="1"/>
      <c r="DV172" s="1"/>
      <c r="DW172" s="1"/>
      <c r="DX172" s="1"/>
      <c r="DY172" s="1"/>
      <c r="DZ172" s="1"/>
      <c r="EA172" s="1"/>
      <c r="EB172" s="1"/>
      <c r="EC172" s="1"/>
      <c r="ED172" s="1"/>
      <c r="EE172" s="1"/>
      <c r="EF172" s="1"/>
    </row>
    <row r="173" spans="1:136" x14ac:dyDescent="0.2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  <c r="CD173" s="1"/>
      <c r="CE173" s="1"/>
      <c r="CF173" s="1"/>
      <c r="CG173" s="1"/>
      <c r="CH173" s="1"/>
      <c r="CI173" s="1"/>
      <c r="CJ173" s="1"/>
      <c r="CK173" s="1"/>
      <c r="CL173" s="1"/>
      <c r="CM173" s="1"/>
      <c r="CN173" s="1"/>
      <c r="CO173" s="1"/>
      <c r="CP173" s="1"/>
      <c r="CQ173" s="1"/>
      <c r="CR173" s="1"/>
      <c r="CS173" s="1"/>
      <c r="CT173" s="1"/>
      <c r="CU173" s="1"/>
      <c r="CV173" s="1"/>
      <c r="CW173" s="1"/>
      <c r="CX173" s="1"/>
      <c r="CY173" s="1"/>
      <c r="CZ173" s="1"/>
      <c r="DA173" s="1"/>
      <c r="DB173" s="1"/>
      <c r="DC173" s="1"/>
      <c r="DD173" s="1"/>
      <c r="DE173" s="1"/>
      <c r="DF173" s="1"/>
      <c r="DG173" s="1"/>
      <c r="DH173" s="1"/>
      <c r="DI173" s="1"/>
      <c r="DJ173" s="1"/>
      <c r="DK173" s="1"/>
      <c r="DL173" s="1"/>
      <c r="DM173" s="1"/>
      <c r="DN173" s="1"/>
      <c r="DO173" s="1"/>
      <c r="DP173" s="1"/>
      <c r="DQ173" s="1"/>
      <c r="DR173" s="1"/>
      <c r="DS173" s="1"/>
      <c r="DT173" s="1"/>
      <c r="DU173" s="1"/>
      <c r="DV173" s="1"/>
      <c r="DW173" s="1"/>
      <c r="DX173" s="1"/>
      <c r="DY173" s="1"/>
      <c r="DZ173" s="1"/>
      <c r="EA173" s="1"/>
      <c r="EB173" s="1"/>
      <c r="EC173" s="1"/>
      <c r="ED173" s="1"/>
      <c r="EE173" s="1"/>
      <c r="EF173" s="1"/>
    </row>
    <row r="174" spans="1:136" x14ac:dyDescent="0.2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  <c r="CD174" s="1"/>
      <c r="CE174" s="1"/>
      <c r="CF174" s="1"/>
      <c r="CG174" s="1"/>
      <c r="CH174" s="1"/>
      <c r="CI174" s="1"/>
      <c r="CJ174" s="1"/>
      <c r="CK174" s="1"/>
      <c r="CL174" s="1"/>
      <c r="CM174" s="1"/>
      <c r="CN174" s="1"/>
      <c r="CO174" s="1"/>
      <c r="CP174" s="1"/>
      <c r="CQ174" s="1"/>
      <c r="CR174" s="1"/>
      <c r="CS174" s="1"/>
      <c r="CT174" s="1"/>
      <c r="CU174" s="1"/>
      <c r="CV174" s="1"/>
      <c r="CW174" s="1"/>
      <c r="CX174" s="1"/>
      <c r="CY174" s="1"/>
      <c r="CZ174" s="1"/>
      <c r="DA174" s="1"/>
      <c r="DB174" s="1"/>
      <c r="DC174" s="1"/>
      <c r="DD174" s="1"/>
      <c r="DE174" s="1"/>
      <c r="DF174" s="1"/>
      <c r="DG174" s="1"/>
      <c r="DH174" s="1"/>
      <c r="DI174" s="1"/>
      <c r="DJ174" s="1"/>
      <c r="DK174" s="1"/>
      <c r="DL174" s="1"/>
      <c r="DM174" s="1"/>
      <c r="DN174" s="1"/>
      <c r="DO174" s="1"/>
      <c r="DP174" s="1"/>
      <c r="DQ174" s="1"/>
      <c r="DR174" s="1"/>
      <c r="DS174" s="1"/>
      <c r="DT174" s="1"/>
      <c r="DU174" s="1"/>
      <c r="DV174" s="1"/>
      <c r="DW174" s="1"/>
      <c r="DX174" s="1"/>
      <c r="DY174" s="1"/>
      <c r="DZ174" s="1"/>
      <c r="EA174" s="1"/>
      <c r="EB174" s="1"/>
      <c r="EC174" s="1"/>
      <c r="ED174" s="1"/>
      <c r="EE174" s="1"/>
      <c r="EF174" s="1"/>
    </row>
    <row r="175" spans="1:136" x14ac:dyDescent="0.2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  <c r="CD175" s="1"/>
      <c r="CE175" s="1"/>
      <c r="CF175" s="1"/>
      <c r="CG175" s="1"/>
      <c r="CH175" s="1"/>
      <c r="CI175" s="1"/>
      <c r="CJ175" s="1"/>
      <c r="CK175" s="1"/>
      <c r="CL175" s="1"/>
      <c r="CM175" s="1"/>
      <c r="CN175" s="1"/>
      <c r="CO175" s="1"/>
      <c r="CP175" s="1"/>
      <c r="CQ175" s="1"/>
      <c r="CR175" s="1"/>
      <c r="CS175" s="1"/>
      <c r="CT175" s="1"/>
      <c r="CU175" s="1"/>
      <c r="CV175" s="1"/>
      <c r="CW175" s="1"/>
      <c r="CX175" s="1"/>
      <c r="CY175" s="1"/>
      <c r="CZ175" s="1"/>
      <c r="DA175" s="1"/>
      <c r="DB175" s="1"/>
      <c r="DC175" s="1"/>
      <c r="DD175" s="1"/>
      <c r="DE175" s="1"/>
      <c r="DF175" s="1"/>
      <c r="DG175" s="1"/>
      <c r="DH175" s="1"/>
      <c r="DI175" s="1"/>
      <c r="DJ175" s="1"/>
      <c r="DK175" s="1"/>
      <c r="DL175" s="1"/>
      <c r="DM175" s="1"/>
      <c r="DN175" s="1"/>
      <c r="DO175" s="1"/>
      <c r="DP175" s="1"/>
      <c r="DQ175" s="1"/>
      <c r="DR175" s="1"/>
      <c r="DS175" s="1"/>
      <c r="DT175" s="1"/>
      <c r="DU175" s="1"/>
      <c r="DV175" s="1"/>
      <c r="DW175" s="1"/>
      <c r="DX175" s="1"/>
      <c r="DY175" s="1"/>
      <c r="DZ175" s="1"/>
      <c r="EA175" s="1"/>
      <c r="EB175" s="1"/>
      <c r="EC175" s="1"/>
      <c r="ED175" s="1"/>
      <c r="EE175" s="1"/>
      <c r="EF175" s="1"/>
    </row>
    <row r="176" spans="1:136" x14ac:dyDescent="0.2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  <c r="CD176" s="1"/>
      <c r="CE176" s="1"/>
      <c r="CF176" s="1"/>
      <c r="CG176" s="1"/>
      <c r="CH176" s="1"/>
      <c r="CI176" s="1"/>
      <c r="CJ176" s="1"/>
      <c r="CK176" s="1"/>
      <c r="CL176" s="1"/>
      <c r="CM176" s="1"/>
      <c r="CN176" s="1"/>
      <c r="CO176" s="1"/>
      <c r="CP176" s="1"/>
      <c r="CQ176" s="1"/>
      <c r="CR176" s="1"/>
      <c r="CS176" s="1"/>
      <c r="CT176" s="1"/>
      <c r="CU176" s="1"/>
      <c r="CV176" s="1"/>
      <c r="CW176" s="1"/>
      <c r="CX176" s="1"/>
      <c r="CY176" s="1"/>
      <c r="CZ176" s="1"/>
      <c r="DA176" s="1"/>
      <c r="DB176" s="1"/>
      <c r="DC176" s="1"/>
      <c r="DD176" s="1"/>
      <c r="DE176" s="1"/>
      <c r="DF176" s="1"/>
      <c r="DG176" s="1"/>
      <c r="DH176" s="1"/>
      <c r="DI176" s="1"/>
      <c r="DJ176" s="1"/>
      <c r="DK176" s="1"/>
      <c r="DL176" s="1"/>
      <c r="DM176" s="1"/>
      <c r="DN176" s="1"/>
      <c r="DO176" s="1"/>
      <c r="DP176" s="1"/>
      <c r="DQ176" s="1"/>
      <c r="DR176" s="1"/>
      <c r="DS176" s="1"/>
      <c r="DT176" s="1"/>
      <c r="DU176" s="1"/>
      <c r="DV176" s="1"/>
      <c r="DW176" s="1"/>
      <c r="DX176" s="1"/>
      <c r="DY176" s="1"/>
      <c r="DZ176" s="1"/>
      <c r="EA176" s="1"/>
      <c r="EB176" s="1"/>
      <c r="EC176" s="1"/>
      <c r="ED176" s="1"/>
      <c r="EE176" s="1"/>
      <c r="EF176" s="1"/>
    </row>
    <row r="177" spans="1:136" x14ac:dyDescent="0.2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  <c r="CD177" s="1"/>
      <c r="CE177" s="1"/>
      <c r="CF177" s="1"/>
      <c r="CG177" s="1"/>
      <c r="CH177" s="1"/>
      <c r="CI177" s="1"/>
      <c r="CJ177" s="1"/>
      <c r="CK177" s="1"/>
      <c r="CL177" s="1"/>
      <c r="CM177" s="1"/>
      <c r="CN177" s="1"/>
      <c r="CO177" s="1"/>
      <c r="CP177" s="1"/>
      <c r="CQ177" s="1"/>
      <c r="CR177" s="1"/>
      <c r="CS177" s="1"/>
      <c r="CT177" s="1"/>
      <c r="CU177" s="1"/>
      <c r="CV177" s="1"/>
      <c r="CW177" s="1"/>
      <c r="CX177" s="1"/>
      <c r="CY177" s="1"/>
      <c r="CZ177" s="1"/>
      <c r="DA177" s="1"/>
      <c r="DB177" s="1"/>
      <c r="DC177" s="1"/>
      <c r="DD177" s="1"/>
      <c r="DE177" s="1"/>
      <c r="DF177" s="1"/>
      <c r="DG177" s="1"/>
      <c r="DH177" s="1"/>
      <c r="DI177" s="1"/>
      <c r="DJ177" s="1"/>
      <c r="DK177" s="1"/>
      <c r="DL177" s="1"/>
      <c r="DM177" s="1"/>
      <c r="DN177" s="1"/>
      <c r="DO177" s="1"/>
      <c r="DP177" s="1"/>
      <c r="DQ177" s="1"/>
      <c r="DR177" s="1"/>
      <c r="DS177" s="1"/>
      <c r="DT177" s="1"/>
      <c r="DU177" s="1"/>
      <c r="DV177" s="1"/>
      <c r="DW177" s="1"/>
      <c r="DX177" s="1"/>
      <c r="DY177" s="1"/>
      <c r="DZ177" s="1"/>
      <c r="EA177" s="1"/>
      <c r="EB177" s="1"/>
      <c r="EC177" s="1"/>
      <c r="ED177" s="1"/>
      <c r="EE177" s="1"/>
      <c r="EF177" s="1"/>
    </row>
    <row r="178" spans="1:136" x14ac:dyDescent="0.2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  <c r="CD178" s="1"/>
      <c r="CE178" s="1"/>
      <c r="CF178" s="1"/>
      <c r="CG178" s="1"/>
      <c r="CH178" s="1"/>
      <c r="CI178" s="1"/>
      <c r="CJ178" s="1"/>
      <c r="CK178" s="1"/>
      <c r="CL178" s="1"/>
      <c r="CM178" s="1"/>
      <c r="CN178" s="1"/>
      <c r="CO178" s="1"/>
      <c r="CP178" s="1"/>
      <c r="CQ178" s="1"/>
      <c r="CR178" s="1"/>
      <c r="CS178" s="1"/>
      <c r="CT178" s="1"/>
      <c r="CU178" s="1"/>
      <c r="CV178" s="1"/>
      <c r="CW178" s="1"/>
      <c r="CX178" s="1"/>
      <c r="CY178" s="1"/>
      <c r="CZ178" s="1"/>
      <c r="DA178" s="1"/>
      <c r="DB178" s="1"/>
      <c r="DC178" s="1"/>
      <c r="DD178" s="1"/>
      <c r="DE178" s="1"/>
      <c r="DF178" s="1"/>
      <c r="DG178" s="1"/>
      <c r="DH178" s="1"/>
      <c r="DI178" s="1"/>
      <c r="DJ178" s="1"/>
      <c r="DK178" s="1"/>
      <c r="DL178" s="1"/>
      <c r="DM178" s="1"/>
      <c r="DN178" s="1"/>
      <c r="DO178" s="1"/>
      <c r="DP178" s="1"/>
      <c r="DQ178" s="1"/>
      <c r="DR178" s="1"/>
      <c r="DS178" s="1"/>
      <c r="DT178" s="1"/>
      <c r="DU178" s="1"/>
      <c r="DV178" s="1"/>
      <c r="DW178" s="1"/>
      <c r="DX178" s="1"/>
      <c r="DY178" s="1"/>
      <c r="DZ178" s="1"/>
      <c r="EA178" s="1"/>
      <c r="EB178" s="1"/>
      <c r="EC178" s="1"/>
      <c r="ED178" s="1"/>
      <c r="EE178" s="1"/>
      <c r="EF178" s="1"/>
    </row>
    <row r="179" spans="1:136" x14ac:dyDescent="0.2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  <c r="CD179" s="1"/>
      <c r="CE179" s="1"/>
      <c r="CF179" s="1"/>
      <c r="CG179" s="1"/>
      <c r="CH179" s="1"/>
      <c r="CI179" s="1"/>
      <c r="CJ179" s="1"/>
      <c r="CK179" s="1"/>
      <c r="CL179" s="1"/>
      <c r="CM179" s="1"/>
      <c r="CN179" s="1"/>
      <c r="CO179" s="1"/>
      <c r="CP179" s="1"/>
      <c r="CQ179" s="1"/>
      <c r="CR179" s="1"/>
      <c r="CS179" s="1"/>
      <c r="CT179" s="1"/>
      <c r="CU179" s="1"/>
      <c r="CV179" s="1"/>
      <c r="CW179" s="1"/>
      <c r="CX179" s="1"/>
      <c r="CY179" s="1"/>
      <c r="CZ179" s="1"/>
      <c r="DA179" s="1"/>
      <c r="DB179" s="1"/>
      <c r="DC179" s="1"/>
      <c r="DD179" s="1"/>
      <c r="DE179" s="1"/>
      <c r="DF179" s="1"/>
      <c r="DG179" s="1"/>
      <c r="DH179" s="1"/>
      <c r="DI179" s="1"/>
      <c r="DJ179" s="1"/>
      <c r="DK179" s="1"/>
      <c r="DL179" s="1"/>
      <c r="DM179" s="1"/>
      <c r="DN179" s="1"/>
      <c r="DO179" s="1"/>
      <c r="DP179" s="1"/>
      <c r="DQ179" s="1"/>
      <c r="DR179" s="1"/>
      <c r="DS179" s="1"/>
      <c r="DT179" s="1"/>
      <c r="DU179" s="1"/>
      <c r="DV179" s="1"/>
      <c r="DW179" s="1"/>
      <c r="DX179" s="1"/>
      <c r="DY179" s="1"/>
      <c r="DZ179" s="1"/>
      <c r="EA179" s="1"/>
      <c r="EB179" s="1"/>
      <c r="EC179" s="1"/>
      <c r="ED179" s="1"/>
      <c r="EE179" s="1"/>
      <c r="EF179" s="1"/>
    </row>
    <row r="180" spans="1:136" x14ac:dyDescent="0.2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  <c r="CD180" s="1"/>
      <c r="CE180" s="1"/>
      <c r="CF180" s="1"/>
      <c r="CG180" s="1"/>
      <c r="CH180" s="1"/>
      <c r="CI180" s="1"/>
      <c r="CJ180" s="1"/>
      <c r="CK180" s="1"/>
      <c r="CL180" s="1"/>
      <c r="CM180" s="1"/>
      <c r="CN180" s="1"/>
      <c r="CO180" s="1"/>
      <c r="CP180" s="1"/>
      <c r="CQ180" s="1"/>
      <c r="CR180" s="1"/>
      <c r="CS180" s="1"/>
      <c r="CT180" s="1"/>
      <c r="CU180" s="1"/>
      <c r="CV180" s="1"/>
      <c r="CW180" s="1"/>
      <c r="CX180" s="1"/>
      <c r="CY180" s="1"/>
      <c r="CZ180" s="1"/>
      <c r="DA180" s="1"/>
      <c r="DB180" s="1"/>
      <c r="DC180" s="1"/>
      <c r="DD180" s="1"/>
      <c r="DE180" s="1"/>
      <c r="DF180" s="1"/>
      <c r="DG180" s="1"/>
      <c r="DH180" s="1"/>
      <c r="DI180" s="1"/>
      <c r="DJ180" s="1"/>
      <c r="DK180" s="1"/>
      <c r="DL180" s="1"/>
      <c r="DM180" s="1"/>
      <c r="DN180" s="1"/>
      <c r="DO180" s="1"/>
      <c r="DP180" s="1"/>
      <c r="DQ180" s="1"/>
      <c r="DR180" s="1"/>
      <c r="DS180" s="1"/>
      <c r="DT180" s="1"/>
      <c r="DU180" s="1"/>
      <c r="DV180" s="1"/>
      <c r="DW180" s="1"/>
      <c r="DX180" s="1"/>
      <c r="DY180" s="1"/>
      <c r="DZ180" s="1"/>
      <c r="EA180" s="1"/>
      <c r="EB180" s="1"/>
      <c r="EC180" s="1"/>
      <c r="ED180" s="1"/>
      <c r="EE180" s="1"/>
      <c r="EF180" s="1"/>
    </row>
    <row r="181" spans="1:136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  <c r="CD181" s="1"/>
      <c r="CE181" s="1"/>
      <c r="CF181" s="1"/>
      <c r="CG181" s="1"/>
      <c r="CH181" s="1"/>
      <c r="CI181" s="1"/>
      <c r="CJ181" s="1"/>
      <c r="CK181" s="1"/>
      <c r="CL181" s="1"/>
      <c r="CM181" s="1"/>
      <c r="CN181" s="1"/>
      <c r="CO181" s="1"/>
      <c r="CP181" s="1"/>
      <c r="CQ181" s="1"/>
      <c r="CR181" s="1"/>
      <c r="CS181" s="1"/>
      <c r="CT181" s="1"/>
      <c r="CU181" s="1"/>
      <c r="CV181" s="1"/>
      <c r="CW181" s="1"/>
      <c r="CX181" s="1"/>
      <c r="CY181" s="1"/>
      <c r="CZ181" s="1"/>
      <c r="DA181" s="1"/>
      <c r="DB181" s="1"/>
      <c r="DC181" s="1"/>
      <c r="DD181" s="1"/>
      <c r="DE181" s="1"/>
      <c r="DF181" s="1"/>
      <c r="DG181" s="1"/>
      <c r="DH181" s="1"/>
      <c r="DI181" s="1"/>
      <c r="DJ181" s="1"/>
      <c r="DK181" s="1"/>
      <c r="DL181" s="1"/>
      <c r="DM181" s="1"/>
      <c r="DN181" s="1"/>
      <c r="DO181" s="1"/>
      <c r="DP181" s="1"/>
      <c r="DQ181" s="1"/>
      <c r="DR181" s="1"/>
      <c r="DS181" s="1"/>
      <c r="DT181" s="1"/>
      <c r="DU181" s="1"/>
      <c r="DV181" s="1"/>
      <c r="DW181" s="1"/>
      <c r="DX181" s="1"/>
      <c r="DY181" s="1"/>
      <c r="DZ181" s="1"/>
      <c r="EA181" s="1"/>
      <c r="EB181" s="1"/>
      <c r="EC181" s="1"/>
      <c r="ED181" s="1"/>
      <c r="EE181" s="1"/>
      <c r="EF181" s="1"/>
    </row>
    <row r="182" spans="1:136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  <c r="CD182" s="1"/>
      <c r="CE182" s="1"/>
      <c r="CF182" s="1"/>
      <c r="CG182" s="1"/>
      <c r="CH182" s="1"/>
      <c r="CI182" s="1"/>
      <c r="CJ182" s="1"/>
      <c r="CK182" s="1"/>
      <c r="CL182" s="1"/>
      <c r="CM182" s="1"/>
      <c r="CN182" s="1"/>
      <c r="CO182" s="1"/>
      <c r="CP182" s="1"/>
      <c r="CQ182" s="1"/>
      <c r="CR182" s="1"/>
      <c r="CS182" s="1"/>
      <c r="CT182" s="1"/>
      <c r="CU182" s="1"/>
      <c r="CV182" s="1"/>
      <c r="CW182" s="1"/>
      <c r="CX182" s="1"/>
      <c r="CY182" s="1"/>
      <c r="CZ182" s="1"/>
      <c r="DA182" s="1"/>
      <c r="DB182" s="1"/>
      <c r="DC182" s="1"/>
      <c r="DD182" s="1"/>
      <c r="DE182" s="1"/>
      <c r="DF182" s="1"/>
      <c r="DG182" s="1"/>
      <c r="DH182" s="1"/>
      <c r="DI182" s="1"/>
      <c r="DJ182" s="1"/>
      <c r="DK182" s="1"/>
      <c r="DL182" s="1"/>
      <c r="DM182" s="1"/>
      <c r="DN182" s="1"/>
      <c r="DO182" s="1"/>
      <c r="DP182" s="1"/>
      <c r="DQ182" s="1"/>
      <c r="DR182" s="1"/>
      <c r="DS182" s="1"/>
      <c r="DT182" s="1"/>
      <c r="DU182" s="1"/>
      <c r="DV182" s="1"/>
      <c r="DW182" s="1"/>
      <c r="DX182" s="1"/>
      <c r="DY182" s="1"/>
      <c r="DZ182" s="1"/>
      <c r="EA182" s="1"/>
      <c r="EB182" s="1"/>
      <c r="EC182" s="1"/>
      <c r="ED182" s="1"/>
      <c r="EE182" s="1"/>
      <c r="EF182" s="1"/>
    </row>
    <row r="183" spans="1:136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  <c r="CD183" s="1"/>
      <c r="CE183" s="1"/>
      <c r="CF183" s="1"/>
      <c r="CG183" s="1"/>
      <c r="CH183" s="1"/>
      <c r="CI183" s="1"/>
      <c r="CJ183" s="1"/>
      <c r="CK183" s="1"/>
      <c r="CL183" s="1"/>
      <c r="CM183" s="1"/>
      <c r="CN183" s="1"/>
      <c r="CO183" s="1"/>
      <c r="CP183" s="1"/>
      <c r="CQ183" s="1"/>
      <c r="CR183" s="1"/>
      <c r="CS183" s="1"/>
      <c r="CT183" s="1"/>
      <c r="CU183" s="1"/>
      <c r="CV183" s="1"/>
      <c r="CW183" s="1"/>
      <c r="CX183" s="1"/>
      <c r="CY183" s="1"/>
      <c r="CZ183" s="1"/>
      <c r="DA183" s="1"/>
      <c r="DB183" s="1"/>
      <c r="DC183" s="1"/>
      <c r="DD183" s="1"/>
      <c r="DE183" s="1"/>
      <c r="DF183" s="1"/>
      <c r="DG183" s="1"/>
      <c r="DH183" s="1"/>
      <c r="DI183" s="1"/>
      <c r="DJ183" s="1"/>
      <c r="DK183" s="1"/>
      <c r="DL183" s="1"/>
      <c r="DM183" s="1"/>
      <c r="DN183" s="1"/>
      <c r="DO183" s="1"/>
      <c r="DP183" s="1"/>
      <c r="DQ183" s="1"/>
      <c r="DR183" s="1"/>
      <c r="DS183" s="1"/>
      <c r="DT183" s="1"/>
      <c r="DU183" s="1"/>
      <c r="DV183" s="1"/>
      <c r="DW183" s="1"/>
      <c r="DX183" s="1"/>
      <c r="DY183" s="1"/>
      <c r="DZ183" s="1"/>
      <c r="EA183" s="1"/>
      <c r="EB183" s="1"/>
      <c r="EC183" s="1"/>
      <c r="ED183" s="1"/>
      <c r="EE183" s="1"/>
      <c r="EF183" s="1"/>
    </row>
    <row r="184" spans="1:136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  <c r="CD184" s="1"/>
      <c r="CE184" s="1"/>
      <c r="CF184" s="1"/>
      <c r="CG184" s="1"/>
      <c r="CH184" s="1"/>
      <c r="CI184" s="1"/>
      <c r="CJ184" s="1"/>
      <c r="CK184" s="1"/>
      <c r="CL184" s="1"/>
      <c r="CM184" s="1"/>
      <c r="CN184" s="1"/>
      <c r="CO184" s="1"/>
      <c r="CP184" s="1"/>
      <c r="CQ184" s="1"/>
      <c r="CR184" s="1"/>
      <c r="CS184" s="1"/>
      <c r="CT184" s="1"/>
      <c r="CU184" s="1"/>
      <c r="CV184" s="1"/>
      <c r="CW184" s="1"/>
      <c r="CX184" s="1"/>
      <c r="CY184" s="1"/>
      <c r="CZ184" s="1"/>
      <c r="DA184" s="1"/>
      <c r="DB184" s="1"/>
      <c r="DC184" s="1"/>
      <c r="DD184" s="1"/>
      <c r="DE184" s="1"/>
      <c r="DF184" s="1"/>
      <c r="DG184" s="1"/>
      <c r="DH184" s="1"/>
      <c r="DI184" s="1"/>
      <c r="DJ184" s="1"/>
      <c r="DK184" s="1"/>
      <c r="DL184" s="1"/>
      <c r="DM184" s="1"/>
      <c r="DN184" s="1"/>
      <c r="DO184" s="1"/>
      <c r="DP184" s="1"/>
      <c r="DQ184" s="1"/>
      <c r="DR184" s="1"/>
      <c r="DS184" s="1"/>
      <c r="DT184" s="1"/>
      <c r="DU184" s="1"/>
      <c r="DV184" s="1"/>
      <c r="DW184" s="1"/>
      <c r="DX184" s="1"/>
      <c r="DY184" s="1"/>
      <c r="DZ184" s="1"/>
      <c r="EA184" s="1"/>
      <c r="EB184" s="1"/>
      <c r="EC184" s="1"/>
      <c r="ED184" s="1"/>
      <c r="EE184" s="1"/>
      <c r="EF184" s="1"/>
    </row>
    <row r="185" spans="1:136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  <c r="CD185" s="1"/>
      <c r="CE185" s="1"/>
      <c r="CF185" s="1"/>
      <c r="CG185" s="1"/>
      <c r="CH185" s="1"/>
      <c r="CI185" s="1"/>
      <c r="CJ185" s="1"/>
      <c r="CK185" s="1"/>
      <c r="CL185" s="1"/>
      <c r="CM185" s="1"/>
      <c r="CN185" s="1"/>
      <c r="CO185" s="1"/>
      <c r="CP185" s="1"/>
      <c r="CQ185" s="1"/>
      <c r="CR185" s="1"/>
      <c r="CS185" s="1"/>
      <c r="CT185" s="1"/>
      <c r="CU185" s="1"/>
      <c r="CV185" s="1"/>
      <c r="CW185" s="1"/>
      <c r="CX185" s="1"/>
      <c r="CY185" s="1"/>
      <c r="CZ185" s="1"/>
      <c r="DA185" s="1"/>
      <c r="DB185" s="1"/>
      <c r="DC185" s="1"/>
      <c r="DD185" s="1"/>
      <c r="DE185" s="1"/>
      <c r="DF185" s="1"/>
      <c r="DG185" s="1"/>
      <c r="DH185" s="1"/>
      <c r="DI185" s="1"/>
      <c r="DJ185" s="1"/>
      <c r="DK185" s="1"/>
      <c r="DL185" s="1"/>
      <c r="DM185" s="1"/>
      <c r="DN185" s="1"/>
      <c r="DO185" s="1"/>
      <c r="DP185" s="1"/>
      <c r="DQ185" s="1"/>
      <c r="DR185" s="1"/>
      <c r="DS185" s="1"/>
      <c r="DT185" s="1"/>
      <c r="DU185" s="1"/>
      <c r="DV185" s="1"/>
      <c r="DW185" s="1"/>
      <c r="DX185" s="1"/>
      <c r="DY185" s="1"/>
      <c r="DZ185" s="1"/>
      <c r="EA185" s="1"/>
      <c r="EB185" s="1"/>
      <c r="EC185" s="1"/>
      <c r="ED185" s="1"/>
      <c r="EE185" s="1"/>
      <c r="EF185" s="1"/>
    </row>
    <row r="186" spans="1:136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  <c r="CD186" s="1"/>
      <c r="CE186" s="1"/>
      <c r="CF186" s="1"/>
      <c r="CG186" s="1"/>
      <c r="CH186" s="1"/>
      <c r="CI186" s="1"/>
      <c r="CJ186" s="1"/>
      <c r="CK186" s="1"/>
      <c r="CL186" s="1"/>
      <c r="CM186" s="1"/>
      <c r="CN186" s="1"/>
      <c r="CO186" s="1"/>
      <c r="CP186" s="1"/>
      <c r="CQ186" s="1"/>
      <c r="CR186" s="1"/>
      <c r="CS186" s="1"/>
      <c r="CT186" s="1"/>
      <c r="CU186" s="1"/>
      <c r="CV186" s="1"/>
      <c r="CW186" s="1"/>
      <c r="CX186" s="1"/>
      <c r="CY186" s="1"/>
      <c r="CZ186" s="1"/>
      <c r="DA186" s="1"/>
      <c r="DB186" s="1"/>
      <c r="DC186" s="1"/>
      <c r="DD186" s="1"/>
      <c r="DE186" s="1"/>
      <c r="DF186" s="1"/>
      <c r="DG186" s="1"/>
      <c r="DH186" s="1"/>
      <c r="DI186" s="1"/>
      <c r="DJ186" s="1"/>
      <c r="DK186" s="1"/>
      <c r="DL186" s="1"/>
      <c r="DM186" s="1"/>
      <c r="DN186" s="1"/>
      <c r="DO186" s="1"/>
      <c r="DP186" s="1"/>
      <c r="DQ186" s="1"/>
      <c r="DR186" s="1"/>
      <c r="DS186" s="1"/>
      <c r="DT186" s="1"/>
      <c r="DU186" s="1"/>
      <c r="DV186" s="1"/>
      <c r="DW186" s="1"/>
      <c r="DX186" s="1"/>
      <c r="DY186" s="1"/>
      <c r="DZ186" s="1"/>
      <c r="EA186" s="1"/>
      <c r="EB186" s="1"/>
      <c r="EC186" s="1"/>
      <c r="ED186" s="1"/>
      <c r="EE186" s="1"/>
      <c r="EF186" s="1"/>
    </row>
    <row r="187" spans="1:136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  <c r="CD187" s="1"/>
      <c r="CE187" s="1"/>
      <c r="CF187" s="1"/>
      <c r="CG187" s="1"/>
      <c r="CH187" s="1"/>
      <c r="CI187" s="1"/>
      <c r="CJ187" s="1"/>
      <c r="CK187" s="1"/>
      <c r="CL187" s="1"/>
      <c r="CM187" s="1"/>
      <c r="CN187" s="1"/>
      <c r="CO187" s="1"/>
      <c r="CP187" s="1"/>
      <c r="CQ187" s="1"/>
      <c r="CR187" s="1"/>
      <c r="CS187" s="1"/>
      <c r="CT187" s="1"/>
      <c r="CU187" s="1"/>
      <c r="CV187" s="1"/>
      <c r="CW187" s="1"/>
      <c r="CX187" s="1"/>
      <c r="CY187" s="1"/>
      <c r="CZ187" s="1"/>
      <c r="DA187" s="1"/>
      <c r="DB187" s="1"/>
      <c r="DC187" s="1"/>
      <c r="DD187" s="1"/>
      <c r="DE187" s="1"/>
      <c r="DF187" s="1"/>
      <c r="DG187" s="1"/>
      <c r="DH187" s="1"/>
      <c r="DI187" s="1"/>
      <c r="DJ187" s="1"/>
      <c r="DK187" s="1"/>
      <c r="DL187" s="1"/>
      <c r="DM187" s="1"/>
      <c r="DN187" s="1"/>
      <c r="DO187" s="1"/>
      <c r="DP187" s="1"/>
      <c r="DQ187" s="1"/>
      <c r="DR187" s="1"/>
      <c r="DS187" s="1"/>
      <c r="DT187" s="1"/>
      <c r="DU187" s="1"/>
      <c r="DV187" s="1"/>
      <c r="DW187" s="1"/>
      <c r="DX187" s="1"/>
      <c r="DY187" s="1"/>
      <c r="DZ187" s="1"/>
      <c r="EA187" s="1"/>
      <c r="EB187" s="1"/>
      <c r="EC187" s="1"/>
      <c r="ED187" s="1"/>
      <c r="EE187" s="1"/>
      <c r="EF187" s="1"/>
    </row>
    <row r="188" spans="1:136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  <c r="CC188" s="1"/>
      <c r="CD188" s="1"/>
      <c r="CE188" s="1"/>
      <c r="CF188" s="1"/>
      <c r="CG188" s="1"/>
      <c r="CH188" s="1"/>
      <c r="CI188" s="1"/>
      <c r="CJ188" s="1"/>
      <c r="CK188" s="1"/>
      <c r="CL188" s="1"/>
      <c r="CM188" s="1"/>
      <c r="CN188" s="1"/>
      <c r="CO188" s="1"/>
      <c r="CP188" s="1"/>
      <c r="CQ188" s="1"/>
      <c r="CR188" s="1"/>
      <c r="CS188" s="1"/>
      <c r="CT188" s="1"/>
      <c r="CU188" s="1"/>
      <c r="CV188" s="1"/>
      <c r="CW188" s="1"/>
      <c r="CX188" s="1"/>
      <c r="CY188" s="1"/>
      <c r="CZ188" s="1"/>
      <c r="DA188" s="1"/>
      <c r="DB188" s="1"/>
      <c r="DC188" s="1"/>
      <c r="DD188" s="1"/>
      <c r="DE188" s="1"/>
      <c r="DF188" s="1"/>
      <c r="DG188" s="1"/>
      <c r="DH188" s="1"/>
      <c r="DI188" s="1"/>
      <c r="DJ188" s="1"/>
      <c r="DK188" s="1"/>
      <c r="DL188" s="1"/>
      <c r="DM188" s="1"/>
      <c r="DN188" s="1"/>
      <c r="DO188" s="1"/>
      <c r="DP188" s="1"/>
      <c r="DQ188" s="1"/>
      <c r="DR188" s="1"/>
      <c r="DS188" s="1"/>
      <c r="DT188" s="1"/>
      <c r="DU188" s="1"/>
      <c r="DV188" s="1"/>
      <c r="DW188" s="1"/>
      <c r="DX188" s="1"/>
      <c r="DY188" s="1"/>
      <c r="DZ188" s="1"/>
      <c r="EA188" s="1"/>
      <c r="EB188" s="1"/>
      <c r="EC188" s="1"/>
      <c r="ED188" s="1"/>
      <c r="EE188" s="1"/>
      <c r="EF188" s="1"/>
    </row>
    <row r="189" spans="1:136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  <c r="CC189" s="1"/>
      <c r="CD189" s="1"/>
      <c r="CE189" s="1"/>
      <c r="CF189" s="1"/>
      <c r="CG189" s="1"/>
      <c r="CH189" s="1"/>
      <c r="CI189" s="1"/>
      <c r="CJ189" s="1"/>
      <c r="CK189" s="1"/>
      <c r="CL189" s="1"/>
      <c r="CM189" s="1"/>
      <c r="CN189" s="1"/>
      <c r="CO189" s="1"/>
      <c r="CP189" s="1"/>
      <c r="CQ189" s="1"/>
      <c r="CR189" s="1"/>
      <c r="CS189" s="1"/>
      <c r="CT189" s="1"/>
      <c r="CU189" s="1"/>
      <c r="CV189" s="1"/>
      <c r="CW189" s="1"/>
      <c r="CX189" s="1"/>
      <c r="CY189" s="1"/>
      <c r="CZ189" s="1"/>
      <c r="DA189" s="1"/>
      <c r="DB189" s="1"/>
      <c r="DC189" s="1"/>
      <c r="DD189" s="1"/>
      <c r="DE189" s="1"/>
      <c r="DF189" s="1"/>
      <c r="DG189" s="1"/>
      <c r="DH189" s="1"/>
      <c r="DI189" s="1"/>
      <c r="DJ189" s="1"/>
      <c r="DK189" s="1"/>
      <c r="DL189" s="1"/>
      <c r="DM189" s="1"/>
      <c r="DN189" s="1"/>
      <c r="DO189" s="1"/>
      <c r="DP189" s="1"/>
      <c r="DQ189" s="1"/>
      <c r="DR189" s="1"/>
      <c r="DS189" s="1"/>
      <c r="DT189" s="1"/>
      <c r="DU189" s="1"/>
      <c r="DV189" s="1"/>
      <c r="DW189" s="1"/>
      <c r="DX189" s="1"/>
      <c r="DY189" s="1"/>
      <c r="DZ189" s="1"/>
      <c r="EA189" s="1"/>
      <c r="EB189" s="1"/>
      <c r="EC189" s="1"/>
      <c r="ED189" s="1"/>
      <c r="EE189" s="1"/>
      <c r="EF189" s="1"/>
    </row>
    <row r="190" spans="1:136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  <c r="CC190" s="1"/>
      <c r="CD190" s="1"/>
      <c r="CE190" s="1"/>
      <c r="CF190" s="1"/>
      <c r="CG190" s="1"/>
      <c r="CH190" s="1"/>
      <c r="CI190" s="1"/>
      <c r="CJ190" s="1"/>
      <c r="CK190" s="1"/>
      <c r="CL190" s="1"/>
      <c r="CM190" s="1"/>
      <c r="CN190" s="1"/>
      <c r="CO190" s="1"/>
      <c r="CP190" s="1"/>
      <c r="CQ190" s="1"/>
      <c r="CR190" s="1"/>
      <c r="CS190" s="1"/>
      <c r="CT190" s="1"/>
      <c r="CU190" s="1"/>
      <c r="CV190" s="1"/>
      <c r="CW190" s="1"/>
      <c r="CX190" s="1"/>
      <c r="CY190" s="1"/>
      <c r="CZ190" s="1"/>
      <c r="DA190" s="1"/>
      <c r="DB190" s="1"/>
      <c r="DC190" s="1"/>
      <c r="DD190" s="1"/>
      <c r="DE190" s="1"/>
      <c r="DF190" s="1"/>
      <c r="DG190" s="1"/>
      <c r="DH190" s="1"/>
      <c r="DI190" s="1"/>
      <c r="DJ190" s="1"/>
      <c r="DK190" s="1"/>
      <c r="DL190" s="1"/>
      <c r="DM190" s="1"/>
      <c r="DN190" s="1"/>
      <c r="DO190" s="1"/>
      <c r="DP190" s="1"/>
      <c r="DQ190" s="1"/>
      <c r="DR190" s="1"/>
      <c r="DS190" s="1"/>
      <c r="DT190" s="1"/>
      <c r="DU190" s="1"/>
      <c r="DV190" s="1"/>
      <c r="DW190" s="1"/>
      <c r="DX190" s="1"/>
      <c r="DY190" s="1"/>
      <c r="DZ190" s="1"/>
      <c r="EA190" s="1"/>
      <c r="EB190" s="1"/>
      <c r="EC190" s="1"/>
      <c r="ED190" s="1"/>
      <c r="EE190" s="1"/>
      <c r="EF190" s="1"/>
    </row>
    <row r="191" spans="1:136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  <c r="CC191" s="1"/>
      <c r="CD191" s="1"/>
      <c r="CE191" s="1"/>
      <c r="CF191" s="1"/>
      <c r="CG191" s="1"/>
      <c r="CH191" s="1"/>
      <c r="CI191" s="1"/>
      <c r="CJ191" s="1"/>
      <c r="CK191" s="1"/>
      <c r="CL191" s="1"/>
      <c r="CM191" s="1"/>
      <c r="CN191" s="1"/>
      <c r="CO191" s="1"/>
      <c r="CP191" s="1"/>
      <c r="CQ191" s="1"/>
      <c r="CR191" s="1"/>
      <c r="CS191" s="1"/>
      <c r="CT191" s="1"/>
      <c r="CU191" s="1"/>
      <c r="CV191" s="1"/>
      <c r="CW191" s="1"/>
      <c r="CX191" s="1"/>
      <c r="CY191" s="1"/>
      <c r="CZ191" s="1"/>
      <c r="DA191" s="1"/>
      <c r="DB191" s="1"/>
      <c r="DC191" s="1"/>
      <c r="DD191" s="1"/>
      <c r="DE191" s="1"/>
      <c r="DF191" s="1"/>
      <c r="DG191" s="1"/>
      <c r="DH191" s="1"/>
      <c r="DI191" s="1"/>
      <c r="DJ191" s="1"/>
      <c r="DK191" s="1"/>
      <c r="DL191" s="1"/>
      <c r="DM191" s="1"/>
      <c r="DN191" s="1"/>
      <c r="DO191" s="1"/>
      <c r="DP191" s="1"/>
      <c r="DQ191" s="1"/>
      <c r="DR191" s="1"/>
      <c r="DS191" s="1"/>
      <c r="DT191" s="1"/>
      <c r="DU191" s="1"/>
      <c r="DV191" s="1"/>
      <c r="DW191" s="1"/>
      <c r="DX191" s="1"/>
      <c r="DY191" s="1"/>
      <c r="DZ191" s="1"/>
      <c r="EA191" s="1"/>
      <c r="EB191" s="1"/>
      <c r="EC191" s="1"/>
      <c r="ED191" s="1"/>
      <c r="EE191" s="1"/>
      <c r="EF191" s="1"/>
    </row>
    <row r="192" spans="1:136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  <c r="BL192" s="1"/>
      <c r="BM192" s="1"/>
      <c r="BN192" s="1"/>
      <c r="BO192" s="1"/>
      <c r="BP192" s="1"/>
      <c r="BQ192" s="1"/>
      <c r="BR192" s="1"/>
      <c r="BS192" s="1"/>
      <c r="BT192" s="1"/>
      <c r="BU192" s="1"/>
      <c r="BV192" s="1"/>
      <c r="BW192" s="1"/>
      <c r="BX192" s="1"/>
      <c r="BY192" s="1"/>
      <c r="BZ192" s="1"/>
      <c r="CA192" s="1"/>
      <c r="CB192" s="1"/>
      <c r="CC192" s="1"/>
      <c r="CD192" s="1"/>
      <c r="CE192" s="1"/>
      <c r="CF192" s="1"/>
      <c r="CG192" s="1"/>
      <c r="CH192" s="1"/>
      <c r="CI192" s="1"/>
      <c r="CJ192" s="1"/>
      <c r="CK192" s="1"/>
      <c r="CL192" s="1"/>
      <c r="CM192" s="1"/>
      <c r="CN192" s="1"/>
      <c r="CO192" s="1"/>
      <c r="CP192" s="1"/>
      <c r="CQ192" s="1"/>
      <c r="CR192" s="1"/>
      <c r="CS192" s="1"/>
      <c r="CT192" s="1"/>
      <c r="CU192" s="1"/>
      <c r="CV192" s="1"/>
      <c r="CW192" s="1"/>
      <c r="CX192" s="1"/>
      <c r="CY192" s="1"/>
      <c r="CZ192" s="1"/>
      <c r="DA192" s="1"/>
      <c r="DB192" s="1"/>
      <c r="DC192" s="1"/>
      <c r="DD192" s="1"/>
      <c r="DE192" s="1"/>
      <c r="DF192" s="1"/>
      <c r="DG192" s="1"/>
      <c r="DH192" s="1"/>
      <c r="DI192" s="1"/>
      <c r="DJ192" s="1"/>
      <c r="DK192" s="1"/>
      <c r="DL192" s="1"/>
      <c r="DM192" s="1"/>
      <c r="DN192" s="1"/>
      <c r="DO192" s="1"/>
      <c r="DP192" s="1"/>
      <c r="DQ192" s="1"/>
      <c r="DR192" s="1"/>
      <c r="DS192" s="1"/>
      <c r="DT192" s="1"/>
      <c r="DU192" s="1"/>
      <c r="DV192" s="1"/>
      <c r="DW192" s="1"/>
      <c r="DX192" s="1"/>
      <c r="DY192" s="1"/>
      <c r="DZ192" s="1"/>
      <c r="EA192" s="1"/>
      <c r="EB192" s="1"/>
      <c r="EC192" s="1"/>
      <c r="ED192" s="1"/>
      <c r="EE192" s="1"/>
      <c r="EF192" s="1"/>
    </row>
    <row r="193" spans="1:136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/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</row>
    <row r="194" spans="1:136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1"/>
      <c r="BM194" s="1"/>
      <c r="BN194" s="1"/>
      <c r="BO194" s="1"/>
      <c r="BP194" s="1"/>
      <c r="BQ194" s="1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  <c r="CC194" s="1"/>
      <c r="CD194" s="1"/>
      <c r="CE194" s="1"/>
      <c r="CF194" s="1"/>
      <c r="CG194" s="1"/>
      <c r="CH194" s="1"/>
      <c r="CI194" s="1"/>
      <c r="CJ194" s="1"/>
      <c r="CK194" s="1"/>
      <c r="CL194" s="1"/>
      <c r="CM194" s="1"/>
      <c r="CN194" s="1"/>
      <c r="CO194" s="1"/>
      <c r="CP194" s="1"/>
      <c r="CQ194" s="1"/>
      <c r="CR194" s="1"/>
      <c r="CS194" s="1"/>
      <c r="CT194" s="1"/>
      <c r="CU194" s="1"/>
      <c r="CV194" s="1"/>
      <c r="CW194" s="1"/>
      <c r="CX194" s="1"/>
      <c r="CY194" s="1"/>
      <c r="CZ194" s="1"/>
      <c r="DA194" s="1"/>
      <c r="DB194" s="1"/>
      <c r="DC194" s="1"/>
      <c r="DD194" s="1"/>
      <c r="DE194" s="1"/>
      <c r="DF194" s="1"/>
      <c r="DG194" s="1"/>
      <c r="DH194" s="1"/>
      <c r="DI194" s="1"/>
      <c r="DJ194" s="1"/>
      <c r="DK194" s="1"/>
      <c r="DL194" s="1"/>
      <c r="DM194" s="1"/>
      <c r="DN194" s="1"/>
      <c r="DO194" s="1"/>
      <c r="DP194" s="1"/>
      <c r="DQ194" s="1"/>
      <c r="DR194" s="1"/>
      <c r="DS194" s="1"/>
      <c r="DT194" s="1"/>
      <c r="DU194" s="1"/>
      <c r="DV194" s="1"/>
      <c r="DW194" s="1"/>
      <c r="DX194" s="1"/>
      <c r="DY194" s="1"/>
      <c r="DZ194" s="1"/>
      <c r="EA194" s="1"/>
      <c r="EB194" s="1"/>
      <c r="EC194" s="1"/>
      <c r="ED194" s="1"/>
      <c r="EE194" s="1"/>
      <c r="EF194" s="1"/>
    </row>
    <row r="195" spans="1:136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1"/>
      <c r="BM195" s="1"/>
      <c r="BN195" s="1"/>
      <c r="BO195" s="1"/>
      <c r="BP195" s="1"/>
      <c r="BQ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  <c r="CC195" s="1"/>
      <c r="CD195" s="1"/>
      <c r="CE195" s="1"/>
      <c r="CF195" s="1"/>
      <c r="CG195" s="1"/>
      <c r="CH195" s="1"/>
      <c r="CI195" s="1"/>
      <c r="CJ195" s="1"/>
      <c r="CK195" s="1"/>
      <c r="CL195" s="1"/>
      <c r="CM195" s="1"/>
      <c r="CN195" s="1"/>
      <c r="CO195" s="1"/>
      <c r="CP195" s="1"/>
      <c r="CQ195" s="1"/>
      <c r="CR195" s="1"/>
      <c r="CS195" s="1"/>
      <c r="CT195" s="1"/>
      <c r="CU195" s="1"/>
      <c r="CV195" s="1"/>
      <c r="CW195" s="1"/>
      <c r="CX195" s="1"/>
      <c r="CY195" s="1"/>
      <c r="CZ195" s="1"/>
      <c r="DA195" s="1"/>
      <c r="DB195" s="1"/>
      <c r="DC195" s="1"/>
      <c r="DD195" s="1"/>
      <c r="DE195" s="1"/>
      <c r="DF195" s="1"/>
      <c r="DG195" s="1"/>
      <c r="DH195" s="1"/>
      <c r="DI195" s="1"/>
      <c r="DJ195" s="1"/>
      <c r="DK195" s="1"/>
      <c r="DL195" s="1"/>
      <c r="DM195" s="1"/>
      <c r="DN195" s="1"/>
      <c r="DO195" s="1"/>
      <c r="DP195" s="1"/>
      <c r="DQ195" s="1"/>
      <c r="DR195" s="1"/>
      <c r="DS195" s="1"/>
      <c r="DT195" s="1"/>
      <c r="DU195" s="1"/>
      <c r="DV195" s="1"/>
      <c r="DW195" s="1"/>
      <c r="DX195" s="1"/>
      <c r="DY195" s="1"/>
      <c r="DZ195" s="1"/>
      <c r="EA195" s="1"/>
      <c r="EB195" s="1"/>
      <c r="EC195" s="1"/>
      <c r="ED195" s="1"/>
      <c r="EE195" s="1"/>
      <c r="EF195" s="1"/>
    </row>
    <row r="196" spans="1:136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  <c r="BM196" s="1"/>
      <c r="BN196" s="1"/>
      <c r="BO196" s="1"/>
      <c r="BP196" s="1"/>
      <c r="BQ196" s="1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  <c r="CC196" s="1"/>
      <c r="CD196" s="1"/>
      <c r="CE196" s="1"/>
      <c r="CF196" s="1"/>
      <c r="CG196" s="1"/>
      <c r="CH196" s="1"/>
      <c r="CI196" s="1"/>
      <c r="CJ196" s="1"/>
      <c r="CK196" s="1"/>
      <c r="CL196" s="1"/>
      <c r="CM196" s="1"/>
      <c r="CN196" s="1"/>
      <c r="CO196" s="1"/>
      <c r="CP196" s="1"/>
      <c r="CQ196" s="1"/>
      <c r="CR196" s="1"/>
      <c r="CS196" s="1"/>
      <c r="CT196" s="1"/>
      <c r="CU196" s="1"/>
      <c r="CV196" s="1"/>
      <c r="CW196" s="1"/>
      <c r="CX196" s="1"/>
      <c r="CY196" s="1"/>
      <c r="CZ196" s="1"/>
      <c r="DA196" s="1"/>
      <c r="DB196" s="1"/>
      <c r="DC196" s="1"/>
      <c r="DD196" s="1"/>
      <c r="DE196" s="1"/>
      <c r="DF196" s="1"/>
      <c r="DG196" s="1"/>
      <c r="DH196" s="1"/>
      <c r="DI196" s="1"/>
      <c r="DJ196" s="1"/>
      <c r="DK196" s="1"/>
      <c r="DL196" s="1"/>
      <c r="DM196" s="1"/>
      <c r="DN196" s="1"/>
      <c r="DO196" s="1"/>
      <c r="DP196" s="1"/>
      <c r="DQ196" s="1"/>
      <c r="DR196" s="1"/>
      <c r="DS196" s="1"/>
      <c r="DT196" s="1"/>
      <c r="DU196" s="1"/>
      <c r="DV196" s="1"/>
      <c r="DW196" s="1"/>
      <c r="DX196" s="1"/>
      <c r="DY196" s="1"/>
      <c r="DZ196" s="1"/>
      <c r="EA196" s="1"/>
      <c r="EB196" s="1"/>
      <c r="EC196" s="1"/>
      <c r="ED196" s="1"/>
      <c r="EE196" s="1"/>
      <c r="EF196" s="1"/>
    </row>
    <row r="197" spans="1:136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  <c r="BL197" s="1"/>
      <c r="BM197" s="1"/>
      <c r="BN197" s="1"/>
      <c r="BO197" s="1"/>
      <c r="BP197" s="1"/>
      <c r="BQ197" s="1"/>
      <c r="BR197" s="1"/>
      <c r="BS197" s="1"/>
      <c r="BT197" s="1"/>
      <c r="BU197" s="1"/>
      <c r="BV197" s="1"/>
      <c r="BW197" s="1"/>
      <c r="BX197" s="1"/>
      <c r="BY197" s="1"/>
      <c r="BZ197" s="1"/>
      <c r="CA197" s="1"/>
      <c r="CB197" s="1"/>
      <c r="CC197" s="1"/>
      <c r="CD197" s="1"/>
      <c r="CE197" s="1"/>
      <c r="CF197" s="1"/>
      <c r="CG197" s="1"/>
      <c r="CH197" s="1"/>
      <c r="CI197" s="1"/>
      <c r="CJ197" s="1"/>
      <c r="CK197" s="1"/>
      <c r="CL197" s="1"/>
      <c r="CM197" s="1"/>
      <c r="CN197" s="1"/>
      <c r="CO197" s="1"/>
      <c r="CP197" s="1"/>
      <c r="CQ197" s="1"/>
      <c r="CR197" s="1"/>
      <c r="CS197" s="1"/>
      <c r="CT197" s="1"/>
      <c r="CU197" s="1"/>
      <c r="CV197" s="1"/>
      <c r="CW197" s="1"/>
      <c r="CX197" s="1"/>
      <c r="CY197" s="1"/>
      <c r="CZ197" s="1"/>
      <c r="DA197" s="1"/>
      <c r="DB197" s="1"/>
      <c r="DC197" s="1"/>
      <c r="DD197" s="1"/>
      <c r="DE197" s="1"/>
      <c r="DF197" s="1"/>
      <c r="DG197" s="1"/>
      <c r="DH197" s="1"/>
      <c r="DI197" s="1"/>
      <c r="DJ197" s="1"/>
      <c r="DK197" s="1"/>
      <c r="DL197" s="1"/>
      <c r="DM197" s="1"/>
      <c r="DN197" s="1"/>
      <c r="DO197" s="1"/>
      <c r="DP197" s="1"/>
      <c r="DQ197" s="1"/>
      <c r="DR197" s="1"/>
      <c r="DS197" s="1"/>
      <c r="DT197" s="1"/>
      <c r="DU197" s="1"/>
      <c r="DV197" s="1"/>
      <c r="DW197" s="1"/>
      <c r="DX197" s="1"/>
      <c r="DY197" s="1"/>
      <c r="DZ197" s="1"/>
      <c r="EA197" s="1"/>
      <c r="EB197" s="1"/>
      <c r="EC197" s="1"/>
      <c r="ED197" s="1"/>
      <c r="EE197" s="1"/>
      <c r="EF197" s="1"/>
    </row>
    <row r="198" spans="1:136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  <c r="BL198" s="1"/>
      <c r="BM198" s="1"/>
      <c r="BN198" s="1"/>
      <c r="BO198" s="1"/>
      <c r="BP198" s="1"/>
      <c r="BQ198" s="1"/>
      <c r="BR198" s="1"/>
      <c r="BS198" s="1"/>
      <c r="BT198" s="1"/>
      <c r="BU198" s="1"/>
      <c r="BV198" s="1"/>
      <c r="BW198" s="1"/>
      <c r="BX198" s="1"/>
      <c r="BY198" s="1"/>
      <c r="BZ198" s="1"/>
      <c r="CA198" s="1"/>
      <c r="CB198" s="1"/>
      <c r="CC198" s="1"/>
      <c r="CD198" s="1"/>
      <c r="CE198" s="1"/>
      <c r="CF198" s="1"/>
      <c r="CG198" s="1"/>
      <c r="CH198" s="1"/>
      <c r="CI198" s="1"/>
      <c r="CJ198" s="1"/>
      <c r="CK198" s="1"/>
      <c r="CL198" s="1"/>
      <c r="CM198" s="1"/>
      <c r="CN198" s="1"/>
      <c r="CO198" s="1"/>
      <c r="CP198" s="1"/>
      <c r="CQ198" s="1"/>
      <c r="CR198" s="1"/>
      <c r="CS198" s="1"/>
      <c r="CT198" s="1"/>
      <c r="CU198" s="1"/>
      <c r="CV198" s="1"/>
      <c r="CW198" s="1"/>
      <c r="CX198" s="1"/>
      <c r="CY198" s="1"/>
      <c r="CZ198" s="1"/>
      <c r="DA198" s="1"/>
      <c r="DB198" s="1"/>
      <c r="DC198" s="1"/>
      <c r="DD198" s="1"/>
      <c r="DE198" s="1"/>
      <c r="DF198" s="1"/>
      <c r="DG198" s="1"/>
      <c r="DH198" s="1"/>
      <c r="DI198" s="1"/>
      <c r="DJ198" s="1"/>
      <c r="DK198" s="1"/>
      <c r="DL198" s="1"/>
      <c r="DM198" s="1"/>
      <c r="DN198" s="1"/>
      <c r="DO198" s="1"/>
      <c r="DP198" s="1"/>
      <c r="DQ198" s="1"/>
      <c r="DR198" s="1"/>
      <c r="DS198" s="1"/>
      <c r="DT198" s="1"/>
      <c r="DU198" s="1"/>
      <c r="DV198" s="1"/>
      <c r="DW198" s="1"/>
      <c r="DX198" s="1"/>
      <c r="DY198" s="1"/>
      <c r="DZ198" s="1"/>
      <c r="EA198" s="1"/>
      <c r="EB198" s="1"/>
      <c r="EC198" s="1"/>
      <c r="ED198" s="1"/>
      <c r="EE198" s="1"/>
      <c r="EF198" s="1"/>
    </row>
    <row r="199" spans="1:136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  <c r="BK199" s="1"/>
      <c r="BL199" s="1"/>
      <c r="BM199" s="1"/>
      <c r="BN199" s="1"/>
      <c r="BO199" s="1"/>
      <c r="BP199" s="1"/>
      <c r="BQ199" s="1"/>
      <c r="BR199" s="1"/>
      <c r="BS199" s="1"/>
      <c r="BT199" s="1"/>
      <c r="BU199" s="1"/>
      <c r="BV199" s="1"/>
      <c r="BW199" s="1"/>
      <c r="BX199" s="1"/>
      <c r="BY199" s="1"/>
      <c r="BZ199" s="1"/>
      <c r="CA199" s="1"/>
      <c r="CB199" s="1"/>
      <c r="CC199" s="1"/>
      <c r="CD199" s="1"/>
      <c r="CE199" s="1"/>
      <c r="CF199" s="1"/>
      <c r="CG199" s="1"/>
      <c r="CH199" s="1"/>
      <c r="CI199" s="1"/>
      <c r="CJ199" s="1"/>
      <c r="CK199" s="1"/>
      <c r="CL199" s="1"/>
      <c r="CM199" s="1"/>
      <c r="CN199" s="1"/>
      <c r="CO199" s="1"/>
      <c r="CP199" s="1"/>
      <c r="CQ199" s="1"/>
      <c r="CR199" s="1"/>
      <c r="CS199" s="1"/>
      <c r="CT199" s="1"/>
      <c r="CU199" s="1"/>
      <c r="CV199" s="1"/>
      <c r="CW199" s="1"/>
      <c r="CX199" s="1"/>
      <c r="CY199" s="1"/>
      <c r="CZ199" s="1"/>
      <c r="DA199" s="1"/>
      <c r="DB199" s="1"/>
      <c r="DC199" s="1"/>
      <c r="DD199" s="1"/>
      <c r="DE199" s="1"/>
      <c r="DF199" s="1"/>
      <c r="DG199" s="1"/>
      <c r="DH199" s="1"/>
      <c r="DI199" s="1"/>
      <c r="DJ199" s="1"/>
      <c r="DK199" s="1"/>
      <c r="DL199" s="1"/>
      <c r="DM199" s="1"/>
      <c r="DN199" s="1"/>
      <c r="DO199" s="1"/>
      <c r="DP199" s="1"/>
      <c r="DQ199" s="1"/>
      <c r="DR199" s="1"/>
      <c r="DS199" s="1"/>
      <c r="DT199" s="1"/>
      <c r="DU199" s="1"/>
      <c r="DV199" s="1"/>
      <c r="DW199" s="1"/>
      <c r="DX199" s="1"/>
      <c r="DY199" s="1"/>
      <c r="DZ199" s="1"/>
      <c r="EA199" s="1"/>
      <c r="EB199" s="1"/>
      <c r="EC199" s="1"/>
      <c r="ED199" s="1"/>
      <c r="EE199" s="1"/>
      <c r="EF199" s="1"/>
    </row>
    <row r="200" spans="1:136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  <c r="BL200" s="1"/>
      <c r="BM200" s="1"/>
      <c r="BN200" s="1"/>
      <c r="BO200" s="1"/>
      <c r="BP200" s="1"/>
      <c r="BQ200" s="1"/>
      <c r="BR200" s="1"/>
      <c r="BS200" s="1"/>
      <c r="BT200" s="1"/>
      <c r="BU200" s="1"/>
      <c r="BV200" s="1"/>
      <c r="BW200" s="1"/>
      <c r="BX200" s="1"/>
      <c r="BY200" s="1"/>
      <c r="BZ200" s="1"/>
      <c r="CA200" s="1"/>
      <c r="CB200" s="1"/>
      <c r="CC200" s="1"/>
      <c r="CD200" s="1"/>
      <c r="CE200" s="1"/>
      <c r="CF200" s="1"/>
      <c r="CG200" s="1"/>
      <c r="CH200" s="1"/>
      <c r="CI200" s="1"/>
      <c r="CJ200" s="1"/>
      <c r="CK200" s="1"/>
      <c r="CL200" s="1"/>
      <c r="CM200" s="1"/>
      <c r="CN200" s="1"/>
      <c r="CO200" s="1"/>
      <c r="CP200" s="1"/>
      <c r="CQ200" s="1"/>
      <c r="CR200" s="1"/>
      <c r="CS200" s="1"/>
      <c r="CT200" s="1"/>
      <c r="CU200" s="1"/>
      <c r="CV200" s="1"/>
      <c r="CW200" s="1"/>
      <c r="CX200" s="1"/>
      <c r="CY200" s="1"/>
      <c r="CZ200" s="1"/>
      <c r="DA200" s="1"/>
      <c r="DB200" s="1"/>
      <c r="DC200" s="1"/>
      <c r="DD200" s="1"/>
      <c r="DE200" s="1"/>
      <c r="DF200" s="1"/>
      <c r="DG200" s="1"/>
      <c r="DH200" s="1"/>
      <c r="DI200" s="1"/>
      <c r="DJ200" s="1"/>
      <c r="DK200" s="1"/>
      <c r="DL200" s="1"/>
      <c r="DM200" s="1"/>
      <c r="DN200" s="1"/>
      <c r="DO200" s="1"/>
      <c r="DP200" s="1"/>
      <c r="DQ200" s="1"/>
      <c r="DR200" s="1"/>
      <c r="DS200" s="1"/>
      <c r="DT200" s="1"/>
      <c r="DU200" s="1"/>
      <c r="DV200" s="1"/>
      <c r="DW200" s="1"/>
      <c r="DX200" s="1"/>
      <c r="DY200" s="1"/>
      <c r="DZ200" s="1"/>
      <c r="EA200" s="1"/>
      <c r="EB200" s="1"/>
      <c r="EC200" s="1"/>
      <c r="ED200" s="1"/>
      <c r="EE200" s="1"/>
      <c r="EF200" s="1"/>
    </row>
    <row r="201" spans="1:136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  <c r="BI201" s="1"/>
      <c r="BJ201" s="1"/>
      <c r="BK201" s="1"/>
      <c r="BL201" s="1"/>
      <c r="BM201" s="1"/>
      <c r="BN201" s="1"/>
      <c r="BO201" s="1"/>
      <c r="BP201" s="1"/>
      <c r="BQ201" s="1"/>
      <c r="BR201" s="1"/>
      <c r="BS201" s="1"/>
      <c r="BT201" s="1"/>
      <c r="BU201" s="1"/>
      <c r="BV201" s="1"/>
      <c r="BW201" s="1"/>
      <c r="BX201" s="1"/>
      <c r="BY201" s="1"/>
      <c r="BZ201" s="1"/>
      <c r="CA201" s="1"/>
      <c r="CB201" s="1"/>
      <c r="CC201" s="1"/>
      <c r="CD201" s="1"/>
      <c r="CE201" s="1"/>
      <c r="CF201" s="1"/>
      <c r="CG201" s="1"/>
      <c r="CH201" s="1"/>
      <c r="CI201" s="1"/>
      <c r="CJ201" s="1"/>
      <c r="CK201" s="1"/>
      <c r="CL201" s="1"/>
      <c r="CM201" s="1"/>
      <c r="CN201" s="1"/>
      <c r="CO201" s="1"/>
      <c r="CP201" s="1"/>
      <c r="CQ201" s="1"/>
      <c r="CR201" s="1"/>
      <c r="CS201" s="1"/>
      <c r="CT201" s="1"/>
      <c r="CU201" s="1"/>
      <c r="CV201" s="1"/>
      <c r="CW201" s="1"/>
      <c r="CX201" s="1"/>
      <c r="CY201" s="1"/>
      <c r="CZ201" s="1"/>
      <c r="DA201" s="1"/>
      <c r="DB201" s="1"/>
      <c r="DC201" s="1"/>
      <c r="DD201" s="1"/>
      <c r="DE201" s="1"/>
      <c r="DF201" s="1"/>
      <c r="DG201" s="1"/>
      <c r="DH201" s="1"/>
      <c r="DI201" s="1"/>
      <c r="DJ201" s="1"/>
      <c r="DK201" s="1"/>
      <c r="DL201" s="1"/>
      <c r="DM201" s="1"/>
      <c r="DN201" s="1"/>
      <c r="DO201" s="1"/>
      <c r="DP201" s="1"/>
      <c r="DQ201" s="1"/>
      <c r="DR201" s="1"/>
      <c r="DS201" s="1"/>
      <c r="DT201" s="1"/>
      <c r="DU201" s="1"/>
      <c r="DV201" s="1"/>
      <c r="DW201" s="1"/>
      <c r="DX201" s="1"/>
      <c r="DY201" s="1"/>
      <c r="DZ201" s="1"/>
      <c r="EA201" s="1"/>
      <c r="EB201" s="1"/>
      <c r="EC201" s="1"/>
      <c r="ED201" s="1"/>
      <c r="EE201" s="1"/>
      <c r="EF201" s="1"/>
    </row>
    <row r="202" spans="1:136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  <c r="BG202" s="1"/>
      <c r="BH202" s="1"/>
      <c r="BI202" s="1"/>
      <c r="BJ202" s="1"/>
      <c r="BK202" s="1"/>
      <c r="BL202" s="1"/>
      <c r="BM202" s="1"/>
      <c r="BN202" s="1"/>
      <c r="BO202" s="1"/>
      <c r="BP202" s="1"/>
      <c r="BQ202" s="1"/>
      <c r="BR202" s="1"/>
      <c r="BS202" s="1"/>
      <c r="BT202" s="1"/>
      <c r="BU202" s="1"/>
      <c r="BV202" s="1"/>
      <c r="BW202" s="1"/>
      <c r="BX202" s="1"/>
      <c r="BY202" s="1"/>
      <c r="BZ202" s="1"/>
      <c r="CA202" s="1"/>
      <c r="CB202" s="1"/>
      <c r="CC202" s="1"/>
      <c r="CD202" s="1"/>
      <c r="CE202" s="1"/>
      <c r="CF202" s="1"/>
      <c r="CG202" s="1"/>
      <c r="CH202" s="1"/>
      <c r="CI202" s="1"/>
      <c r="CJ202" s="1"/>
      <c r="CK202" s="1"/>
      <c r="CL202" s="1"/>
      <c r="CM202" s="1"/>
      <c r="CN202" s="1"/>
      <c r="CO202" s="1"/>
      <c r="CP202" s="1"/>
      <c r="CQ202" s="1"/>
      <c r="CR202" s="1"/>
      <c r="CS202" s="1"/>
      <c r="CT202" s="1"/>
      <c r="CU202" s="1"/>
      <c r="CV202" s="1"/>
      <c r="CW202" s="1"/>
      <c r="CX202" s="1"/>
      <c r="CY202" s="1"/>
      <c r="CZ202" s="1"/>
      <c r="DA202" s="1"/>
      <c r="DB202" s="1"/>
      <c r="DC202" s="1"/>
      <c r="DD202" s="1"/>
      <c r="DE202" s="1"/>
      <c r="DF202" s="1"/>
      <c r="DG202" s="1"/>
      <c r="DH202" s="1"/>
      <c r="DI202" s="1"/>
      <c r="DJ202" s="1"/>
      <c r="DK202" s="1"/>
      <c r="DL202" s="1"/>
      <c r="DM202" s="1"/>
      <c r="DN202" s="1"/>
      <c r="DO202" s="1"/>
      <c r="DP202" s="1"/>
      <c r="DQ202" s="1"/>
      <c r="DR202" s="1"/>
      <c r="DS202" s="1"/>
      <c r="DT202" s="1"/>
      <c r="DU202" s="1"/>
      <c r="DV202" s="1"/>
      <c r="DW202" s="1"/>
      <c r="DX202" s="1"/>
      <c r="DY202" s="1"/>
      <c r="DZ202" s="1"/>
      <c r="EA202" s="1"/>
      <c r="EB202" s="1"/>
      <c r="EC202" s="1"/>
      <c r="ED202" s="1"/>
      <c r="EE202" s="1"/>
      <c r="EF202" s="1"/>
    </row>
    <row r="203" spans="1:136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  <c r="BK203" s="1"/>
      <c r="BL203" s="1"/>
      <c r="BM203" s="1"/>
      <c r="BN203" s="1"/>
      <c r="BO203" s="1"/>
      <c r="BP203" s="1"/>
      <c r="BQ203" s="1"/>
      <c r="BR203" s="1"/>
      <c r="BS203" s="1"/>
      <c r="BT203" s="1"/>
      <c r="BU203" s="1"/>
      <c r="BV203" s="1"/>
      <c r="BW203" s="1"/>
      <c r="BX203" s="1"/>
      <c r="BY203" s="1"/>
      <c r="BZ203" s="1"/>
      <c r="CA203" s="1"/>
      <c r="CB203" s="1"/>
      <c r="CC203" s="1"/>
      <c r="CD203" s="1"/>
      <c r="CE203" s="1"/>
      <c r="CF203" s="1"/>
      <c r="CG203" s="1"/>
      <c r="CH203" s="1"/>
      <c r="CI203" s="1"/>
      <c r="CJ203" s="1"/>
      <c r="CK203" s="1"/>
      <c r="CL203" s="1"/>
      <c r="CM203" s="1"/>
      <c r="CN203" s="1"/>
      <c r="CO203" s="1"/>
      <c r="CP203" s="1"/>
      <c r="CQ203" s="1"/>
      <c r="CR203" s="1"/>
      <c r="CS203" s="1"/>
      <c r="CT203" s="1"/>
      <c r="CU203" s="1"/>
      <c r="CV203" s="1"/>
      <c r="CW203" s="1"/>
      <c r="CX203" s="1"/>
      <c r="CY203" s="1"/>
      <c r="CZ203" s="1"/>
      <c r="DA203" s="1"/>
      <c r="DB203" s="1"/>
      <c r="DC203" s="1"/>
      <c r="DD203" s="1"/>
      <c r="DE203" s="1"/>
      <c r="DF203" s="1"/>
      <c r="DG203" s="1"/>
      <c r="DH203" s="1"/>
      <c r="DI203" s="1"/>
      <c r="DJ203" s="1"/>
      <c r="DK203" s="1"/>
      <c r="DL203" s="1"/>
      <c r="DM203" s="1"/>
      <c r="DN203" s="1"/>
      <c r="DO203" s="1"/>
      <c r="DP203" s="1"/>
      <c r="DQ203" s="1"/>
      <c r="DR203" s="1"/>
      <c r="DS203" s="1"/>
      <c r="DT203" s="1"/>
      <c r="DU203" s="1"/>
      <c r="DV203" s="1"/>
      <c r="DW203" s="1"/>
      <c r="DX203" s="1"/>
      <c r="DY203" s="1"/>
      <c r="DZ203" s="1"/>
      <c r="EA203" s="1"/>
      <c r="EB203" s="1"/>
      <c r="EC203" s="1"/>
      <c r="ED203" s="1"/>
      <c r="EE203" s="1"/>
      <c r="EF203" s="1"/>
    </row>
    <row r="204" spans="1:136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  <c r="BG204" s="1"/>
      <c r="BH204" s="1"/>
      <c r="BI204" s="1"/>
      <c r="BJ204" s="1"/>
      <c r="BK204" s="1"/>
      <c r="BL204" s="1"/>
      <c r="BM204" s="1"/>
      <c r="BN204" s="1"/>
      <c r="BO204" s="1"/>
      <c r="BP204" s="1"/>
      <c r="BQ204" s="1"/>
      <c r="BR204" s="1"/>
      <c r="BS204" s="1"/>
      <c r="BT204" s="1"/>
      <c r="BU204" s="1"/>
      <c r="BV204" s="1"/>
      <c r="BW204" s="1"/>
      <c r="BX204" s="1"/>
      <c r="BY204" s="1"/>
      <c r="BZ204" s="1"/>
      <c r="CA204" s="1"/>
      <c r="CB204" s="1"/>
      <c r="CC204" s="1"/>
      <c r="CD204" s="1"/>
      <c r="CE204" s="1"/>
      <c r="CF204" s="1"/>
      <c r="CG204" s="1"/>
      <c r="CH204" s="1"/>
      <c r="CI204" s="1"/>
      <c r="CJ204" s="1"/>
      <c r="CK204" s="1"/>
      <c r="CL204" s="1"/>
      <c r="CM204" s="1"/>
      <c r="CN204" s="1"/>
      <c r="CO204" s="1"/>
      <c r="CP204" s="1"/>
      <c r="CQ204" s="1"/>
      <c r="CR204" s="1"/>
      <c r="CS204" s="1"/>
      <c r="CT204" s="1"/>
      <c r="CU204" s="1"/>
      <c r="CV204" s="1"/>
      <c r="CW204" s="1"/>
      <c r="CX204" s="1"/>
      <c r="CY204" s="1"/>
      <c r="CZ204" s="1"/>
      <c r="DA204" s="1"/>
      <c r="DB204" s="1"/>
      <c r="DC204" s="1"/>
      <c r="DD204" s="1"/>
      <c r="DE204" s="1"/>
      <c r="DF204" s="1"/>
      <c r="DG204" s="1"/>
      <c r="DH204" s="1"/>
      <c r="DI204" s="1"/>
      <c r="DJ204" s="1"/>
      <c r="DK204" s="1"/>
      <c r="DL204" s="1"/>
      <c r="DM204" s="1"/>
      <c r="DN204" s="1"/>
      <c r="DO204" s="1"/>
      <c r="DP204" s="1"/>
      <c r="DQ204" s="1"/>
      <c r="DR204" s="1"/>
      <c r="DS204" s="1"/>
      <c r="DT204" s="1"/>
      <c r="DU204" s="1"/>
      <c r="DV204" s="1"/>
      <c r="DW204" s="1"/>
      <c r="DX204" s="1"/>
      <c r="DY204" s="1"/>
      <c r="DZ204" s="1"/>
      <c r="EA204" s="1"/>
      <c r="EB204" s="1"/>
      <c r="EC204" s="1"/>
      <c r="ED204" s="1"/>
      <c r="EE204" s="1"/>
      <c r="EF204" s="1"/>
    </row>
    <row r="205" spans="1:136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  <c r="BE205" s="1"/>
      <c r="BF205" s="1"/>
      <c r="BG205" s="1"/>
      <c r="BH205" s="1"/>
      <c r="BI205" s="1"/>
      <c r="BJ205" s="1"/>
      <c r="BK205" s="1"/>
      <c r="BL205" s="1"/>
      <c r="BM205" s="1"/>
      <c r="BN205" s="1"/>
      <c r="BO205" s="1"/>
      <c r="BP205" s="1"/>
      <c r="BQ205" s="1"/>
      <c r="BR205" s="1"/>
      <c r="BS205" s="1"/>
      <c r="BT205" s="1"/>
      <c r="BU205" s="1"/>
      <c r="BV205" s="1"/>
      <c r="BW205" s="1"/>
      <c r="BX205" s="1"/>
      <c r="BY205" s="1"/>
      <c r="BZ205" s="1"/>
      <c r="CA205" s="1"/>
      <c r="CB205" s="1"/>
      <c r="CC205" s="1"/>
      <c r="CD205" s="1"/>
      <c r="CE205" s="1"/>
      <c r="CF205" s="1"/>
      <c r="CG205" s="1"/>
      <c r="CH205" s="1"/>
      <c r="CI205" s="1"/>
      <c r="CJ205" s="1"/>
      <c r="CK205" s="1"/>
      <c r="CL205" s="1"/>
      <c r="CM205" s="1"/>
      <c r="CN205" s="1"/>
      <c r="CO205" s="1"/>
      <c r="CP205" s="1"/>
      <c r="CQ205" s="1"/>
      <c r="CR205" s="1"/>
      <c r="CS205" s="1"/>
      <c r="CT205" s="1"/>
      <c r="CU205" s="1"/>
      <c r="CV205" s="1"/>
      <c r="CW205" s="1"/>
      <c r="CX205" s="1"/>
      <c r="CY205" s="1"/>
      <c r="CZ205" s="1"/>
      <c r="DA205" s="1"/>
      <c r="DB205" s="1"/>
      <c r="DC205" s="1"/>
      <c r="DD205" s="1"/>
      <c r="DE205" s="1"/>
      <c r="DF205" s="1"/>
      <c r="DG205" s="1"/>
      <c r="DH205" s="1"/>
      <c r="DI205" s="1"/>
      <c r="DJ205" s="1"/>
      <c r="DK205" s="1"/>
      <c r="DL205" s="1"/>
      <c r="DM205" s="1"/>
      <c r="DN205" s="1"/>
      <c r="DO205" s="1"/>
      <c r="DP205" s="1"/>
      <c r="DQ205" s="1"/>
      <c r="DR205" s="1"/>
      <c r="DS205" s="1"/>
      <c r="DT205" s="1"/>
      <c r="DU205" s="1"/>
      <c r="DV205" s="1"/>
      <c r="DW205" s="1"/>
      <c r="DX205" s="1"/>
      <c r="DY205" s="1"/>
      <c r="DZ205" s="1"/>
      <c r="EA205" s="1"/>
      <c r="EB205" s="1"/>
      <c r="EC205" s="1"/>
      <c r="ED205" s="1"/>
      <c r="EE205" s="1"/>
      <c r="EF205" s="1"/>
    </row>
    <row r="206" spans="1:136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  <c r="BE206" s="1"/>
      <c r="BF206" s="1"/>
      <c r="BG206" s="1"/>
      <c r="BH206" s="1"/>
      <c r="BI206" s="1"/>
      <c r="BJ206" s="1"/>
      <c r="BK206" s="1"/>
      <c r="BL206" s="1"/>
      <c r="BM206" s="1"/>
      <c r="BN206" s="1"/>
      <c r="BO206" s="1"/>
      <c r="BP206" s="1"/>
      <c r="BQ206" s="1"/>
      <c r="BR206" s="1"/>
      <c r="BS206" s="1"/>
      <c r="BT206" s="1"/>
      <c r="BU206" s="1"/>
      <c r="BV206" s="1"/>
      <c r="BW206" s="1"/>
      <c r="BX206" s="1"/>
      <c r="BY206" s="1"/>
      <c r="BZ206" s="1"/>
      <c r="CA206" s="1"/>
      <c r="CB206" s="1"/>
      <c r="CC206" s="1"/>
      <c r="CD206" s="1"/>
      <c r="CE206" s="1"/>
      <c r="CF206" s="1"/>
      <c r="CG206" s="1"/>
      <c r="CH206" s="1"/>
      <c r="CI206" s="1"/>
      <c r="CJ206" s="1"/>
      <c r="CK206" s="1"/>
      <c r="CL206" s="1"/>
      <c r="CM206" s="1"/>
      <c r="CN206" s="1"/>
      <c r="CO206" s="1"/>
      <c r="CP206" s="1"/>
      <c r="CQ206" s="1"/>
      <c r="CR206" s="1"/>
      <c r="CS206" s="1"/>
      <c r="CT206" s="1"/>
      <c r="CU206" s="1"/>
      <c r="CV206" s="1"/>
      <c r="CW206" s="1"/>
      <c r="CX206" s="1"/>
      <c r="CY206" s="1"/>
      <c r="CZ206" s="1"/>
      <c r="DA206" s="1"/>
      <c r="DB206" s="1"/>
      <c r="DC206" s="1"/>
      <c r="DD206" s="1"/>
      <c r="DE206" s="1"/>
      <c r="DF206" s="1"/>
      <c r="DG206" s="1"/>
      <c r="DH206" s="1"/>
      <c r="DI206" s="1"/>
      <c r="DJ206" s="1"/>
      <c r="DK206" s="1"/>
      <c r="DL206" s="1"/>
      <c r="DM206" s="1"/>
      <c r="DN206" s="1"/>
      <c r="DO206" s="1"/>
      <c r="DP206" s="1"/>
      <c r="DQ206" s="1"/>
      <c r="DR206" s="1"/>
      <c r="DS206" s="1"/>
      <c r="DT206" s="1"/>
      <c r="DU206" s="1"/>
      <c r="DV206" s="1"/>
      <c r="DW206" s="1"/>
      <c r="DX206" s="1"/>
      <c r="DY206" s="1"/>
      <c r="DZ206" s="1"/>
      <c r="EA206" s="1"/>
      <c r="EB206" s="1"/>
      <c r="EC206" s="1"/>
      <c r="ED206" s="1"/>
      <c r="EE206" s="1"/>
      <c r="EF206" s="1"/>
    </row>
    <row r="207" spans="1:136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  <c r="BG207" s="1"/>
      <c r="BH207" s="1"/>
      <c r="BI207" s="1"/>
      <c r="BJ207" s="1"/>
      <c r="BK207" s="1"/>
      <c r="BL207" s="1"/>
      <c r="BM207" s="1"/>
      <c r="BN207" s="1"/>
      <c r="BO207" s="1"/>
      <c r="BP207" s="1"/>
      <c r="BQ207" s="1"/>
      <c r="BR207" s="1"/>
      <c r="BS207" s="1"/>
      <c r="BT207" s="1"/>
      <c r="BU207" s="1"/>
      <c r="BV207" s="1"/>
      <c r="BW207" s="1"/>
      <c r="BX207" s="1"/>
      <c r="BY207" s="1"/>
      <c r="BZ207" s="1"/>
      <c r="CA207" s="1"/>
      <c r="CB207" s="1"/>
      <c r="CC207" s="1"/>
      <c r="CD207" s="1"/>
      <c r="CE207" s="1"/>
      <c r="CF207" s="1"/>
      <c r="CG207" s="1"/>
      <c r="CH207" s="1"/>
      <c r="CI207" s="1"/>
      <c r="CJ207" s="1"/>
      <c r="CK207" s="1"/>
      <c r="CL207" s="1"/>
      <c r="CM207" s="1"/>
      <c r="CN207" s="1"/>
      <c r="CO207" s="1"/>
      <c r="CP207" s="1"/>
      <c r="CQ207" s="1"/>
      <c r="CR207" s="1"/>
      <c r="CS207" s="1"/>
      <c r="CT207" s="1"/>
      <c r="CU207" s="1"/>
      <c r="CV207" s="1"/>
      <c r="CW207" s="1"/>
      <c r="CX207" s="1"/>
      <c r="CY207" s="1"/>
      <c r="CZ207" s="1"/>
      <c r="DA207" s="1"/>
      <c r="DB207" s="1"/>
      <c r="DC207" s="1"/>
      <c r="DD207" s="1"/>
      <c r="DE207" s="1"/>
      <c r="DF207" s="1"/>
      <c r="DG207" s="1"/>
      <c r="DH207" s="1"/>
      <c r="DI207" s="1"/>
      <c r="DJ207" s="1"/>
      <c r="DK207" s="1"/>
      <c r="DL207" s="1"/>
      <c r="DM207" s="1"/>
      <c r="DN207" s="1"/>
      <c r="DO207" s="1"/>
      <c r="DP207" s="1"/>
      <c r="DQ207" s="1"/>
      <c r="DR207" s="1"/>
      <c r="DS207" s="1"/>
      <c r="DT207" s="1"/>
      <c r="DU207" s="1"/>
      <c r="DV207" s="1"/>
      <c r="DW207" s="1"/>
      <c r="DX207" s="1"/>
      <c r="DY207" s="1"/>
      <c r="DZ207" s="1"/>
      <c r="EA207" s="1"/>
      <c r="EB207" s="1"/>
      <c r="EC207" s="1"/>
      <c r="ED207" s="1"/>
      <c r="EE207" s="1"/>
      <c r="EF207" s="1"/>
    </row>
    <row r="208" spans="1:136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1"/>
      <c r="BK208" s="1"/>
      <c r="BL208" s="1"/>
      <c r="BM208" s="1"/>
      <c r="BN208" s="1"/>
      <c r="BO208" s="1"/>
      <c r="BP208" s="1"/>
      <c r="BQ208" s="1"/>
      <c r="BR208" s="1"/>
      <c r="BS208" s="1"/>
      <c r="BT208" s="1"/>
      <c r="BU208" s="1"/>
      <c r="BV208" s="1"/>
      <c r="BW208" s="1"/>
      <c r="BX208" s="1"/>
      <c r="BY208" s="1"/>
      <c r="BZ208" s="1"/>
      <c r="CA208" s="1"/>
      <c r="CB208" s="1"/>
      <c r="CC208" s="1"/>
      <c r="CD208" s="1"/>
      <c r="CE208" s="1"/>
      <c r="CF208" s="1"/>
      <c r="CG208" s="1"/>
      <c r="CH208" s="1"/>
      <c r="CI208" s="1"/>
      <c r="CJ208" s="1"/>
      <c r="CK208" s="1"/>
      <c r="CL208" s="1"/>
      <c r="CM208" s="1"/>
      <c r="CN208" s="1"/>
      <c r="CO208" s="1"/>
      <c r="CP208" s="1"/>
      <c r="CQ208" s="1"/>
      <c r="CR208" s="1"/>
      <c r="CS208" s="1"/>
      <c r="CT208" s="1"/>
      <c r="CU208" s="1"/>
      <c r="CV208" s="1"/>
      <c r="CW208" s="1"/>
      <c r="CX208" s="1"/>
      <c r="CY208" s="1"/>
      <c r="CZ208" s="1"/>
      <c r="DA208" s="1"/>
      <c r="DB208" s="1"/>
      <c r="DC208" s="1"/>
      <c r="DD208" s="1"/>
      <c r="DE208" s="1"/>
      <c r="DF208" s="1"/>
      <c r="DG208" s="1"/>
      <c r="DH208" s="1"/>
      <c r="DI208" s="1"/>
      <c r="DJ208" s="1"/>
      <c r="DK208" s="1"/>
      <c r="DL208" s="1"/>
      <c r="DM208" s="1"/>
      <c r="DN208" s="1"/>
      <c r="DO208" s="1"/>
      <c r="DP208" s="1"/>
      <c r="DQ208" s="1"/>
      <c r="DR208" s="1"/>
      <c r="DS208" s="1"/>
      <c r="DT208" s="1"/>
      <c r="DU208" s="1"/>
      <c r="DV208" s="1"/>
      <c r="DW208" s="1"/>
      <c r="DX208" s="1"/>
      <c r="DY208" s="1"/>
      <c r="DZ208" s="1"/>
      <c r="EA208" s="1"/>
      <c r="EB208" s="1"/>
      <c r="EC208" s="1"/>
      <c r="ED208" s="1"/>
      <c r="EE208" s="1"/>
      <c r="EF208" s="1"/>
    </row>
    <row r="209" spans="1:136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  <c r="BE209" s="1"/>
      <c r="BF209" s="1"/>
      <c r="BG209" s="1"/>
      <c r="BH209" s="1"/>
      <c r="BI209" s="1"/>
      <c r="BJ209" s="1"/>
      <c r="BK209" s="1"/>
      <c r="BL209" s="1"/>
      <c r="BM209" s="1"/>
      <c r="BN209" s="1"/>
      <c r="BO209" s="1"/>
      <c r="BP209" s="1"/>
      <c r="BQ209" s="1"/>
      <c r="BR209" s="1"/>
      <c r="BS209" s="1"/>
      <c r="BT209" s="1"/>
      <c r="BU209" s="1"/>
      <c r="BV209" s="1"/>
      <c r="BW209" s="1"/>
      <c r="BX209" s="1"/>
      <c r="BY209" s="1"/>
      <c r="BZ209" s="1"/>
      <c r="CA209" s="1"/>
      <c r="CB209" s="1"/>
      <c r="CC209" s="1"/>
      <c r="CD209" s="1"/>
      <c r="CE209" s="1"/>
      <c r="CF209" s="1"/>
      <c r="CG209" s="1"/>
      <c r="CH209" s="1"/>
      <c r="CI209" s="1"/>
      <c r="CJ209" s="1"/>
      <c r="CK209" s="1"/>
      <c r="CL209" s="1"/>
      <c r="CM209" s="1"/>
      <c r="CN209" s="1"/>
      <c r="CO209" s="1"/>
      <c r="CP209" s="1"/>
      <c r="CQ209" s="1"/>
      <c r="CR209" s="1"/>
      <c r="CS209" s="1"/>
      <c r="CT209" s="1"/>
      <c r="CU209" s="1"/>
      <c r="CV209" s="1"/>
      <c r="CW209" s="1"/>
      <c r="CX209" s="1"/>
      <c r="CY209" s="1"/>
      <c r="CZ209" s="1"/>
      <c r="DA209" s="1"/>
      <c r="DB209" s="1"/>
      <c r="DC209" s="1"/>
      <c r="DD209" s="1"/>
      <c r="DE209" s="1"/>
      <c r="DF209" s="1"/>
      <c r="DG209" s="1"/>
      <c r="DH209" s="1"/>
      <c r="DI209" s="1"/>
      <c r="DJ209" s="1"/>
      <c r="DK209" s="1"/>
      <c r="DL209" s="1"/>
      <c r="DM209" s="1"/>
      <c r="DN209" s="1"/>
      <c r="DO209" s="1"/>
      <c r="DP209" s="1"/>
      <c r="DQ209" s="1"/>
      <c r="DR209" s="1"/>
      <c r="DS209" s="1"/>
      <c r="DT209" s="1"/>
      <c r="DU209" s="1"/>
      <c r="DV209" s="1"/>
      <c r="DW209" s="1"/>
      <c r="DX209" s="1"/>
      <c r="DY209" s="1"/>
      <c r="DZ209" s="1"/>
      <c r="EA209" s="1"/>
      <c r="EB209" s="1"/>
      <c r="EC209" s="1"/>
      <c r="ED209" s="1"/>
      <c r="EE209" s="1"/>
      <c r="EF209" s="1"/>
    </row>
    <row r="210" spans="1:136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 s="1"/>
      <c r="BM210" s="1"/>
      <c r="BN210" s="1"/>
      <c r="BO210" s="1"/>
      <c r="BP210" s="1"/>
      <c r="BQ210" s="1"/>
      <c r="BR210" s="1"/>
      <c r="BS210" s="1"/>
      <c r="BT210" s="1"/>
      <c r="BU210" s="1"/>
      <c r="BV210" s="1"/>
      <c r="BW210" s="1"/>
      <c r="BX210" s="1"/>
      <c r="BY210" s="1"/>
      <c r="BZ210" s="1"/>
      <c r="CA210" s="1"/>
      <c r="CB210" s="1"/>
      <c r="CC210" s="1"/>
      <c r="CD210" s="1"/>
      <c r="CE210" s="1"/>
      <c r="CF210" s="1"/>
      <c r="CG210" s="1"/>
      <c r="CH210" s="1"/>
      <c r="CI210" s="1"/>
      <c r="CJ210" s="1"/>
      <c r="CK210" s="1"/>
      <c r="CL210" s="1"/>
      <c r="CM210" s="1"/>
      <c r="CN210" s="1"/>
      <c r="CO210" s="1"/>
      <c r="CP210" s="1"/>
      <c r="CQ210" s="1"/>
      <c r="CR210" s="1"/>
      <c r="CS210" s="1"/>
      <c r="CT210" s="1"/>
      <c r="CU210" s="1"/>
      <c r="CV210" s="1"/>
      <c r="CW210" s="1"/>
      <c r="CX210" s="1"/>
      <c r="CY210" s="1"/>
      <c r="CZ210" s="1"/>
      <c r="DA210" s="1"/>
      <c r="DB210" s="1"/>
      <c r="DC210" s="1"/>
      <c r="DD210" s="1"/>
      <c r="DE210" s="1"/>
      <c r="DF210" s="1"/>
      <c r="DG210" s="1"/>
      <c r="DH210" s="1"/>
      <c r="DI210" s="1"/>
      <c r="DJ210" s="1"/>
      <c r="DK210" s="1"/>
      <c r="DL210" s="1"/>
      <c r="DM210" s="1"/>
      <c r="DN210" s="1"/>
      <c r="DO210" s="1"/>
      <c r="DP210" s="1"/>
      <c r="DQ210" s="1"/>
      <c r="DR210" s="1"/>
      <c r="DS210" s="1"/>
      <c r="DT210" s="1"/>
      <c r="DU210" s="1"/>
      <c r="DV210" s="1"/>
      <c r="DW210" s="1"/>
      <c r="DX210" s="1"/>
      <c r="DY210" s="1"/>
      <c r="DZ210" s="1"/>
      <c r="EA210" s="1"/>
      <c r="EB210" s="1"/>
      <c r="EC210" s="1"/>
      <c r="ED210" s="1"/>
      <c r="EE210" s="1"/>
      <c r="EF210" s="1"/>
    </row>
    <row r="211" spans="1:136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  <c r="BL211" s="1"/>
      <c r="BM211" s="1"/>
      <c r="BN211" s="1"/>
      <c r="BO211" s="1"/>
      <c r="BP211" s="1"/>
      <c r="BQ211" s="1"/>
      <c r="BR211" s="1"/>
      <c r="BS211" s="1"/>
      <c r="BT211" s="1"/>
      <c r="BU211" s="1"/>
      <c r="BV211" s="1"/>
      <c r="BW211" s="1"/>
      <c r="BX211" s="1"/>
      <c r="BY211" s="1"/>
      <c r="BZ211" s="1"/>
      <c r="CA211" s="1"/>
      <c r="CB211" s="1"/>
      <c r="CC211" s="1"/>
      <c r="CD211" s="1"/>
      <c r="CE211" s="1"/>
      <c r="CF211" s="1"/>
      <c r="CG211" s="1"/>
      <c r="CH211" s="1"/>
      <c r="CI211" s="1"/>
      <c r="CJ211" s="1"/>
      <c r="CK211" s="1"/>
      <c r="CL211" s="1"/>
      <c r="CM211" s="1"/>
      <c r="CN211" s="1"/>
      <c r="CO211" s="1"/>
      <c r="CP211" s="1"/>
      <c r="CQ211" s="1"/>
      <c r="CR211" s="1"/>
      <c r="CS211" s="1"/>
      <c r="CT211" s="1"/>
      <c r="CU211" s="1"/>
      <c r="CV211" s="1"/>
      <c r="CW211" s="1"/>
      <c r="CX211" s="1"/>
      <c r="CY211" s="1"/>
      <c r="CZ211" s="1"/>
      <c r="DA211" s="1"/>
      <c r="DB211" s="1"/>
      <c r="DC211" s="1"/>
      <c r="DD211" s="1"/>
      <c r="DE211" s="1"/>
      <c r="DF211" s="1"/>
      <c r="DG211" s="1"/>
      <c r="DH211" s="1"/>
      <c r="DI211" s="1"/>
      <c r="DJ211" s="1"/>
      <c r="DK211" s="1"/>
      <c r="DL211" s="1"/>
      <c r="DM211" s="1"/>
      <c r="DN211" s="1"/>
      <c r="DO211" s="1"/>
      <c r="DP211" s="1"/>
      <c r="DQ211" s="1"/>
      <c r="DR211" s="1"/>
      <c r="DS211" s="1"/>
      <c r="DT211" s="1"/>
      <c r="DU211" s="1"/>
      <c r="DV211" s="1"/>
      <c r="DW211" s="1"/>
      <c r="DX211" s="1"/>
      <c r="DY211" s="1"/>
      <c r="DZ211" s="1"/>
      <c r="EA211" s="1"/>
      <c r="EB211" s="1"/>
      <c r="EC211" s="1"/>
      <c r="ED211" s="1"/>
      <c r="EE211" s="1"/>
      <c r="EF211" s="1"/>
    </row>
    <row r="212" spans="1:136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  <c r="BL212" s="1"/>
      <c r="BM212" s="1"/>
      <c r="BN212" s="1"/>
      <c r="BO212" s="1"/>
      <c r="BP212" s="1"/>
      <c r="BQ212" s="1"/>
      <c r="BR212" s="1"/>
      <c r="BS212" s="1"/>
      <c r="BT212" s="1"/>
      <c r="BU212" s="1"/>
      <c r="BV212" s="1"/>
      <c r="BW212" s="1"/>
      <c r="BX212" s="1"/>
      <c r="BY212" s="1"/>
      <c r="BZ212" s="1"/>
      <c r="CA212" s="1"/>
      <c r="CB212" s="1"/>
      <c r="CC212" s="1"/>
      <c r="CD212" s="1"/>
      <c r="CE212" s="1"/>
      <c r="CF212" s="1"/>
      <c r="CG212" s="1"/>
      <c r="CH212" s="1"/>
      <c r="CI212" s="1"/>
      <c r="CJ212" s="1"/>
      <c r="CK212" s="1"/>
      <c r="CL212" s="1"/>
      <c r="CM212" s="1"/>
      <c r="CN212" s="1"/>
      <c r="CO212" s="1"/>
      <c r="CP212" s="1"/>
      <c r="CQ212" s="1"/>
      <c r="CR212" s="1"/>
      <c r="CS212" s="1"/>
      <c r="CT212" s="1"/>
      <c r="CU212" s="1"/>
      <c r="CV212" s="1"/>
      <c r="CW212" s="1"/>
      <c r="CX212" s="1"/>
      <c r="CY212" s="1"/>
      <c r="CZ212" s="1"/>
      <c r="DA212" s="1"/>
      <c r="DB212" s="1"/>
      <c r="DC212" s="1"/>
      <c r="DD212" s="1"/>
      <c r="DE212" s="1"/>
      <c r="DF212" s="1"/>
      <c r="DG212" s="1"/>
      <c r="DH212" s="1"/>
      <c r="DI212" s="1"/>
      <c r="DJ212" s="1"/>
      <c r="DK212" s="1"/>
      <c r="DL212" s="1"/>
      <c r="DM212" s="1"/>
      <c r="DN212" s="1"/>
      <c r="DO212" s="1"/>
      <c r="DP212" s="1"/>
      <c r="DQ212" s="1"/>
      <c r="DR212" s="1"/>
      <c r="DS212" s="1"/>
      <c r="DT212" s="1"/>
      <c r="DU212" s="1"/>
      <c r="DV212" s="1"/>
      <c r="DW212" s="1"/>
      <c r="DX212" s="1"/>
      <c r="DY212" s="1"/>
      <c r="DZ212" s="1"/>
      <c r="EA212" s="1"/>
      <c r="EB212" s="1"/>
      <c r="EC212" s="1"/>
      <c r="ED212" s="1"/>
      <c r="EE212" s="1"/>
      <c r="EF212" s="1"/>
    </row>
    <row r="213" spans="1:136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  <c r="BE213" s="1"/>
      <c r="BF213" s="1"/>
      <c r="BG213" s="1"/>
      <c r="BH213" s="1"/>
      <c r="BI213" s="1"/>
      <c r="BJ213" s="1"/>
      <c r="BK213" s="1"/>
      <c r="BL213" s="1"/>
      <c r="BM213" s="1"/>
      <c r="BN213" s="1"/>
      <c r="BO213" s="1"/>
      <c r="BP213" s="1"/>
      <c r="BQ213" s="1"/>
      <c r="BR213" s="1"/>
      <c r="BS213" s="1"/>
      <c r="BT213" s="1"/>
      <c r="BU213" s="1"/>
      <c r="BV213" s="1"/>
      <c r="BW213" s="1"/>
      <c r="BX213" s="1"/>
      <c r="BY213" s="1"/>
      <c r="BZ213" s="1"/>
      <c r="CA213" s="1"/>
      <c r="CB213" s="1"/>
      <c r="CC213" s="1"/>
      <c r="CD213" s="1"/>
      <c r="CE213" s="1"/>
      <c r="CF213" s="1"/>
      <c r="CG213" s="1"/>
      <c r="CH213" s="1"/>
      <c r="CI213" s="1"/>
      <c r="CJ213" s="1"/>
      <c r="CK213" s="1"/>
      <c r="CL213" s="1"/>
      <c r="CM213" s="1"/>
      <c r="CN213" s="1"/>
      <c r="CO213" s="1"/>
      <c r="CP213" s="1"/>
      <c r="CQ213" s="1"/>
      <c r="CR213" s="1"/>
      <c r="CS213" s="1"/>
      <c r="CT213" s="1"/>
      <c r="CU213" s="1"/>
      <c r="CV213" s="1"/>
      <c r="CW213" s="1"/>
      <c r="CX213" s="1"/>
      <c r="CY213" s="1"/>
      <c r="CZ213" s="1"/>
      <c r="DA213" s="1"/>
      <c r="DB213" s="1"/>
      <c r="DC213" s="1"/>
      <c r="DD213" s="1"/>
      <c r="DE213" s="1"/>
      <c r="DF213" s="1"/>
      <c r="DG213" s="1"/>
      <c r="DH213" s="1"/>
      <c r="DI213" s="1"/>
      <c r="DJ213" s="1"/>
      <c r="DK213" s="1"/>
      <c r="DL213" s="1"/>
      <c r="DM213" s="1"/>
      <c r="DN213" s="1"/>
      <c r="DO213" s="1"/>
      <c r="DP213" s="1"/>
      <c r="DQ213" s="1"/>
      <c r="DR213" s="1"/>
      <c r="DS213" s="1"/>
      <c r="DT213" s="1"/>
      <c r="DU213" s="1"/>
      <c r="DV213" s="1"/>
      <c r="DW213" s="1"/>
      <c r="DX213" s="1"/>
      <c r="DY213" s="1"/>
      <c r="DZ213" s="1"/>
      <c r="EA213" s="1"/>
      <c r="EB213" s="1"/>
      <c r="EC213" s="1"/>
      <c r="ED213" s="1"/>
      <c r="EE213" s="1"/>
      <c r="EF213" s="1"/>
    </row>
    <row r="214" spans="1:136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  <c r="BG214" s="1"/>
      <c r="BH214" s="1"/>
      <c r="BI214" s="1"/>
      <c r="BJ214" s="1"/>
      <c r="BK214" s="1"/>
      <c r="BL214" s="1"/>
      <c r="BM214" s="1"/>
      <c r="BN214" s="1"/>
      <c r="BO214" s="1"/>
      <c r="BP214" s="1"/>
      <c r="BQ214" s="1"/>
      <c r="BR214" s="1"/>
      <c r="BS214" s="1"/>
      <c r="BT214" s="1"/>
      <c r="BU214" s="1"/>
      <c r="BV214" s="1"/>
      <c r="BW214" s="1"/>
      <c r="BX214" s="1"/>
      <c r="BY214" s="1"/>
      <c r="BZ214" s="1"/>
      <c r="CA214" s="1"/>
      <c r="CB214" s="1"/>
      <c r="CC214" s="1"/>
      <c r="CD214" s="1"/>
      <c r="CE214" s="1"/>
      <c r="CF214" s="1"/>
      <c r="CG214" s="1"/>
      <c r="CH214" s="1"/>
      <c r="CI214" s="1"/>
      <c r="CJ214" s="1"/>
      <c r="CK214" s="1"/>
      <c r="CL214" s="1"/>
      <c r="CM214" s="1"/>
      <c r="CN214" s="1"/>
      <c r="CO214" s="1"/>
      <c r="CP214" s="1"/>
      <c r="CQ214" s="1"/>
      <c r="CR214" s="1"/>
      <c r="CS214" s="1"/>
      <c r="CT214" s="1"/>
      <c r="CU214" s="1"/>
      <c r="CV214" s="1"/>
      <c r="CW214" s="1"/>
      <c r="CX214" s="1"/>
      <c r="CY214" s="1"/>
      <c r="CZ214" s="1"/>
      <c r="DA214" s="1"/>
      <c r="DB214" s="1"/>
      <c r="DC214" s="1"/>
      <c r="DD214" s="1"/>
      <c r="DE214" s="1"/>
      <c r="DF214" s="1"/>
      <c r="DG214" s="1"/>
      <c r="DH214" s="1"/>
      <c r="DI214" s="1"/>
      <c r="DJ214" s="1"/>
      <c r="DK214" s="1"/>
      <c r="DL214" s="1"/>
      <c r="DM214" s="1"/>
      <c r="DN214" s="1"/>
      <c r="DO214" s="1"/>
      <c r="DP214" s="1"/>
      <c r="DQ214" s="1"/>
      <c r="DR214" s="1"/>
      <c r="DS214" s="1"/>
      <c r="DT214" s="1"/>
      <c r="DU214" s="1"/>
      <c r="DV214" s="1"/>
      <c r="DW214" s="1"/>
      <c r="DX214" s="1"/>
      <c r="DY214" s="1"/>
      <c r="DZ214" s="1"/>
      <c r="EA214" s="1"/>
      <c r="EB214" s="1"/>
      <c r="EC214" s="1"/>
      <c r="ED214" s="1"/>
      <c r="EE214" s="1"/>
      <c r="EF214" s="1"/>
    </row>
    <row r="215" spans="1:136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  <c r="BE215" s="1"/>
      <c r="BF215" s="1"/>
      <c r="BG215" s="1"/>
      <c r="BH215" s="1"/>
      <c r="BI215" s="1"/>
      <c r="BJ215" s="1"/>
      <c r="BK215" s="1"/>
      <c r="BL215" s="1"/>
      <c r="BM215" s="1"/>
      <c r="BN215" s="1"/>
      <c r="BO215" s="1"/>
      <c r="BP215" s="1"/>
      <c r="BQ215" s="1"/>
      <c r="BR215" s="1"/>
      <c r="BS215" s="1"/>
      <c r="BT215" s="1"/>
      <c r="BU215" s="1"/>
      <c r="BV215" s="1"/>
      <c r="BW215" s="1"/>
      <c r="BX215" s="1"/>
      <c r="BY215" s="1"/>
      <c r="BZ215" s="1"/>
      <c r="CA215" s="1"/>
      <c r="CB215" s="1"/>
      <c r="CC215" s="1"/>
      <c r="CD215" s="1"/>
      <c r="CE215" s="1"/>
      <c r="CF215" s="1"/>
      <c r="CG215" s="1"/>
      <c r="CH215" s="1"/>
      <c r="CI215" s="1"/>
      <c r="CJ215" s="1"/>
      <c r="CK215" s="1"/>
      <c r="CL215" s="1"/>
      <c r="CM215" s="1"/>
      <c r="CN215" s="1"/>
      <c r="CO215" s="1"/>
      <c r="CP215" s="1"/>
      <c r="CQ215" s="1"/>
      <c r="CR215" s="1"/>
      <c r="CS215" s="1"/>
      <c r="CT215" s="1"/>
      <c r="CU215" s="1"/>
      <c r="CV215" s="1"/>
      <c r="CW215" s="1"/>
      <c r="CX215" s="1"/>
      <c r="CY215" s="1"/>
      <c r="CZ215" s="1"/>
      <c r="DA215" s="1"/>
      <c r="DB215" s="1"/>
      <c r="DC215" s="1"/>
      <c r="DD215" s="1"/>
      <c r="DE215" s="1"/>
      <c r="DF215" s="1"/>
      <c r="DG215" s="1"/>
      <c r="DH215" s="1"/>
      <c r="DI215" s="1"/>
      <c r="DJ215" s="1"/>
      <c r="DK215" s="1"/>
      <c r="DL215" s="1"/>
      <c r="DM215" s="1"/>
      <c r="DN215" s="1"/>
      <c r="DO215" s="1"/>
      <c r="DP215" s="1"/>
      <c r="DQ215" s="1"/>
      <c r="DR215" s="1"/>
      <c r="DS215" s="1"/>
      <c r="DT215" s="1"/>
      <c r="DU215" s="1"/>
      <c r="DV215" s="1"/>
      <c r="DW215" s="1"/>
      <c r="DX215" s="1"/>
      <c r="DY215" s="1"/>
      <c r="DZ215" s="1"/>
      <c r="EA215" s="1"/>
      <c r="EB215" s="1"/>
      <c r="EC215" s="1"/>
      <c r="ED215" s="1"/>
      <c r="EE215" s="1"/>
      <c r="EF215" s="1"/>
    </row>
    <row r="216" spans="1:136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  <c r="BE216" s="1"/>
      <c r="BF216" s="1"/>
      <c r="BG216" s="1"/>
      <c r="BH216" s="1"/>
      <c r="BI216" s="1"/>
      <c r="BJ216" s="1"/>
      <c r="BK216" s="1"/>
      <c r="BL216" s="1"/>
      <c r="BM216" s="1"/>
      <c r="BN216" s="1"/>
      <c r="BO216" s="1"/>
      <c r="BP216" s="1"/>
      <c r="BQ216" s="1"/>
      <c r="BR216" s="1"/>
      <c r="BS216" s="1"/>
      <c r="BT216" s="1"/>
      <c r="BU216" s="1"/>
      <c r="BV216" s="1"/>
      <c r="BW216" s="1"/>
      <c r="BX216" s="1"/>
      <c r="BY216" s="1"/>
      <c r="BZ216" s="1"/>
      <c r="CA216" s="1"/>
      <c r="CB216" s="1"/>
      <c r="CC216" s="1"/>
      <c r="CD216" s="1"/>
      <c r="CE216" s="1"/>
      <c r="CF216" s="1"/>
      <c r="CG216" s="1"/>
      <c r="CH216" s="1"/>
      <c r="CI216" s="1"/>
      <c r="CJ216" s="1"/>
      <c r="CK216" s="1"/>
      <c r="CL216" s="1"/>
      <c r="CM216" s="1"/>
      <c r="CN216" s="1"/>
      <c r="CO216" s="1"/>
      <c r="CP216" s="1"/>
      <c r="CQ216" s="1"/>
      <c r="CR216" s="1"/>
      <c r="CS216" s="1"/>
      <c r="CT216" s="1"/>
      <c r="CU216" s="1"/>
      <c r="CV216" s="1"/>
      <c r="CW216" s="1"/>
      <c r="CX216" s="1"/>
      <c r="CY216" s="1"/>
      <c r="CZ216" s="1"/>
      <c r="DA216" s="1"/>
      <c r="DB216" s="1"/>
      <c r="DC216" s="1"/>
      <c r="DD216" s="1"/>
      <c r="DE216" s="1"/>
      <c r="DF216" s="1"/>
      <c r="DG216" s="1"/>
      <c r="DH216" s="1"/>
      <c r="DI216" s="1"/>
      <c r="DJ216" s="1"/>
      <c r="DK216" s="1"/>
      <c r="DL216" s="1"/>
      <c r="DM216" s="1"/>
      <c r="DN216" s="1"/>
      <c r="DO216" s="1"/>
      <c r="DP216" s="1"/>
      <c r="DQ216" s="1"/>
      <c r="DR216" s="1"/>
      <c r="DS216" s="1"/>
      <c r="DT216" s="1"/>
      <c r="DU216" s="1"/>
      <c r="DV216" s="1"/>
      <c r="DW216" s="1"/>
      <c r="DX216" s="1"/>
      <c r="DY216" s="1"/>
      <c r="DZ216" s="1"/>
      <c r="EA216" s="1"/>
      <c r="EB216" s="1"/>
      <c r="EC216" s="1"/>
      <c r="ED216" s="1"/>
      <c r="EE216" s="1"/>
      <c r="EF216" s="1"/>
    </row>
    <row r="217" spans="1:136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  <c r="BE217" s="1"/>
      <c r="BF217" s="1"/>
      <c r="BG217" s="1"/>
      <c r="BH217" s="1"/>
      <c r="BI217" s="1"/>
      <c r="BJ217" s="1"/>
      <c r="BK217" s="1"/>
      <c r="BL217" s="1"/>
      <c r="BM217" s="1"/>
      <c r="BN217" s="1"/>
      <c r="BO217" s="1"/>
      <c r="BP217" s="1"/>
      <c r="BQ217" s="1"/>
      <c r="BR217" s="1"/>
      <c r="BS217" s="1"/>
      <c r="BT217" s="1"/>
      <c r="BU217" s="1"/>
      <c r="BV217" s="1"/>
      <c r="BW217" s="1"/>
      <c r="BX217" s="1"/>
      <c r="BY217" s="1"/>
      <c r="BZ217" s="1"/>
      <c r="CA217" s="1"/>
      <c r="CB217" s="1"/>
      <c r="CC217" s="1"/>
      <c r="CD217" s="1"/>
      <c r="CE217" s="1"/>
      <c r="CF217" s="1"/>
      <c r="CG217" s="1"/>
      <c r="CH217" s="1"/>
      <c r="CI217" s="1"/>
      <c r="CJ217" s="1"/>
      <c r="CK217" s="1"/>
      <c r="CL217" s="1"/>
      <c r="CM217" s="1"/>
      <c r="CN217" s="1"/>
      <c r="CO217" s="1"/>
      <c r="CP217" s="1"/>
      <c r="CQ217" s="1"/>
      <c r="CR217" s="1"/>
      <c r="CS217" s="1"/>
      <c r="CT217" s="1"/>
      <c r="CU217" s="1"/>
      <c r="CV217" s="1"/>
      <c r="CW217" s="1"/>
      <c r="CX217" s="1"/>
      <c r="CY217" s="1"/>
      <c r="CZ217" s="1"/>
      <c r="DA217" s="1"/>
      <c r="DB217" s="1"/>
      <c r="DC217" s="1"/>
      <c r="DD217" s="1"/>
      <c r="DE217" s="1"/>
      <c r="DF217" s="1"/>
      <c r="DG217" s="1"/>
      <c r="DH217" s="1"/>
      <c r="DI217" s="1"/>
      <c r="DJ217" s="1"/>
      <c r="DK217" s="1"/>
      <c r="DL217" s="1"/>
      <c r="DM217" s="1"/>
      <c r="DN217" s="1"/>
      <c r="DO217" s="1"/>
      <c r="DP217" s="1"/>
      <c r="DQ217" s="1"/>
      <c r="DR217" s="1"/>
      <c r="DS217" s="1"/>
      <c r="DT217" s="1"/>
      <c r="DU217" s="1"/>
      <c r="DV217" s="1"/>
      <c r="DW217" s="1"/>
      <c r="DX217" s="1"/>
      <c r="DY217" s="1"/>
      <c r="DZ217" s="1"/>
      <c r="EA217" s="1"/>
      <c r="EB217" s="1"/>
      <c r="EC217" s="1"/>
      <c r="ED217" s="1"/>
      <c r="EE217" s="1"/>
      <c r="EF217" s="1"/>
    </row>
    <row r="218" spans="1:136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  <c r="BE218" s="1"/>
      <c r="BF218" s="1"/>
      <c r="BG218" s="1"/>
      <c r="BH218" s="1"/>
      <c r="BI218" s="1"/>
      <c r="BJ218" s="1"/>
      <c r="BK218" s="1"/>
      <c r="BL218" s="1"/>
      <c r="BM218" s="1"/>
      <c r="BN218" s="1"/>
      <c r="BO218" s="1"/>
      <c r="BP218" s="1"/>
      <c r="BQ218" s="1"/>
      <c r="BR218" s="1"/>
      <c r="BS218" s="1"/>
      <c r="BT218" s="1"/>
      <c r="BU218" s="1"/>
      <c r="BV218" s="1"/>
      <c r="BW218" s="1"/>
      <c r="BX218" s="1"/>
      <c r="BY218" s="1"/>
      <c r="BZ218" s="1"/>
      <c r="CA218" s="1"/>
      <c r="CB218" s="1"/>
      <c r="CC218" s="1"/>
      <c r="CD218" s="1"/>
      <c r="CE218" s="1"/>
      <c r="CF218" s="1"/>
      <c r="CG218" s="1"/>
      <c r="CH218" s="1"/>
      <c r="CI218" s="1"/>
      <c r="CJ218" s="1"/>
      <c r="CK218" s="1"/>
      <c r="CL218" s="1"/>
      <c r="CM218" s="1"/>
      <c r="CN218" s="1"/>
      <c r="CO218" s="1"/>
      <c r="CP218" s="1"/>
      <c r="CQ218" s="1"/>
      <c r="CR218" s="1"/>
      <c r="CS218" s="1"/>
      <c r="CT218" s="1"/>
      <c r="CU218" s="1"/>
      <c r="CV218" s="1"/>
      <c r="CW218" s="1"/>
      <c r="CX218" s="1"/>
      <c r="CY218" s="1"/>
      <c r="CZ218" s="1"/>
      <c r="DA218" s="1"/>
      <c r="DB218" s="1"/>
      <c r="DC218" s="1"/>
      <c r="DD218" s="1"/>
      <c r="DE218" s="1"/>
      <c r="DF218" s="1"/>
      <c r="DG218" s="1"/>
      <c r="DH218" s="1"/>
      <c r="DI218" s="1"/>
      <c r="DJ218" s="1"/>
      <c r="DK218" s="1"/>
      <c r="DL218" s="1"/>
      <c r="DM218" s="1"/>
      <c r="DN218" s="1"/>
      <c r="DO218" s="1"/>
      <c r="DP218" s="1"/>
      <c r="DQ218" s="1"/>
      <c r="DR218" s="1"/>
      <c r="DS218" s="1"/>
      <c r="DT218" s="1"/>
      <c r="DU218" s="1"/>
      <c r="DV218" s="1"/>
      <c r="DW218" s="1"/>
      <c r="DX218" s="1"/>
      <c r="DY218" s="1"/>
      <c r="DZ218" s="1"/>
      <c r="EA218" s="1"/>
      <c r="EB218" s="1"/>
      <c r="EC218" s="1"/>
      <c r="ED218" s="1"/>
      <c r="EE218" s="1"/>
      <c r="EF218" s="1"/>
    </row>
    <row r="219" spans="1:136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  <c r="BE219" s="1"/>
      <c r="BF219" s="1"/>
      <c r="BG219" s="1"/>
      <c r="BH219" s="1"/>
      <c r="BI219" s="1"/>
      <c r="BJ219" s="1"/>
      <c r="BK219" s="1"/>
      <c r="BL219" s="1"/>
      <c r="BM219" s="1"/>
      <c r="BN219" s="1"/>
      <c r="BO219" s="1"/>
      <c r="BP219" s="1"/>
      <c r="BQ219" s="1"/>
      <c r="BR219" s="1"/>
      <c r="BS219" s="1"/>
      <c r="BT219" s="1"/>
      <c r="BU219" s="1"/>
      <c r="BV219" s="1"/>
      <c r="BW219" s="1"/>
      <c r="BX219" s="1"/>
      <c r="BY219" s="1"/>
      <c r="BZ219" s="1"/>
      <c r="CA219" s="1"/>
      <c r="CB219" s="1"/>
      <c r="CC219" s="1"/>
      <c r="CD219" s="1"/>
      <c r="CE219" s="1"/>
      <c r="CF219" s="1"/>
      <c r="CG219" s="1"/>
      <c r="CH219" s="1"/>
      <c r="CI219" s="1"/>
      <c r="CJ219" s="1"/>
      <c r="CK219" s="1"/>
      <c r="CL219" s="1"/>
      <c r="CM219" s="1"/>
      <c r="CN219" s="1"/>
      <c r="CO219" s="1"/>
      <c r="CP219" s="1"/>
      <c r="CQ219" s="1"/>
      <c r="CR219" s="1"/>
      <c r="CS219" s="1"/>
      <c r="CT219" s="1"/>
      <c r="CU219" s="1"/>
      <c r="CV219" s="1"/>
      <c r="CW219" s="1"/>
      <c r="CX219" s="1"/>
      <c r="CY219" s="1"/>
      <c r="CZ219" s="1"/>
      <c r="DA219" s="1"/>
      <c r="DB219" s="1"/>
      <c r="DC219" s="1"/>
      <c r="DD219" s="1"/>
      <c r="DE219" s="1"/>
      <c r="DF219" s="1"/>
      <c r="DG219" s="1"/>
      <c r="DH219" s="1"/>
      <c r="DI219" s="1"/>
      <c r="DJ219" s="1"/>
      <c r="DK219" s="1"/>
      <c r="DL219" s="1"/>
      <c r="DM219" s="1"/>
      <c r="DN219" s="1"/>
      <c r="DO219" s="1"/>
      <c r="DP219" s="1"/>
      <c r="DQ219" s="1"/>
      <c r="DR219" s="1"/>
      <c r="DS219" s="1"/>
      <c r="DT219" s="1"/>
      <c r="DU219" s="1"/>
      <c r="DV219" s="1"/>
      <c r="DW219" s="1"/>
      <c r="DX219" s="1"/>
      <c r="DY219" s="1"/>
      <c r="DZ219" s="1"/>
      <c r="EA219" s="1"/>
      <c r="EB219" s="1"/>
      <c r="EC219" s="1"/>
      <c r="ED219" s="1"/>
      <c r="EE219" s="1"/>
      <c r="EF219" s="1"/>
    </row>
    <row r="220" spans="1:136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  <c r="BE220" s="1"/>
      <c r="BF220" s="1"/>
      <c r="BG220" s="1"/>
      <c r="BH220" s="1"/>
      <c r="BI220" s="1"/>
      <c r="BJ220" s="1"/>
      <c r="BK220" s="1"/>
      <c r="BL220" s="1"/>
      <c r="BM220" s="1"/>
      <c r="BN220" s="1"/>
      <c r="BO220" s="1"/>
      <c r="BP220" s="1"/>
      <c r="BQ220" s="1"/>
      <c r="BR220" s="1"/>
      <c r="BS220" s="1"/>
      <c r="BT220" s="1"/>
      <c r="BU220" s="1"/>
      <c r="BV220" s="1"/>
      <c r="BW220" s="1"/>
      <c r="BX220" s="1"/>
      <c r="BY220" s="1"/>
      <c r="BZ220" s="1"/>
      <c r="CA220" s="1"/>
      <c r="CB220" s="1"/>
      <c r="CC220" s="1"/>
      <c r="CD220" s="1"/>
      <c r="CE220" s="1"/>
      <c r="CF220" s="1"/>
      <c r="CG220" s="1"/>
      <c r="CH220" s="1"/>
      <c r="CI220" s="1"/>
      <c r="CJ220" s="1"/>
      <c r="CK220" s="1"/>
      <c r="CL220" s="1"/>
      <c r="CM220" s="1"/>
      <c r="CN220" s="1"/>
      <c r="CO220" s="1"/>
      <c r="CP220" s="1"/>
      <c r="CQ220" s="1"/>
      <c r="CR220" s="1"/>
      <c r="CS220" s="1"/>
      <c r="CT220" s="1"/>
      <c r="CU220" s="1"/>
      <c r="CV220" s="1"/>
      <c r="CW220" s="1"/>
      <c r="CX220" s="1"/>
      <c r="CY220" s="1"/>
      <c r="CZ220" s="1"/>
      <c r="DA220" s="1"/>
      <c r="DB220" s="1"/>
      <c r="DC220" s="1"/>
      <c r="DD220" s="1"/>
      <c r="DE220" s="1"/>
      <c r="DF220" s="1"/>
      <c r="DG220" s="1"/>
      <c r="DH220" s="1"/>
      <c r="DI220" s="1"/>
      <c r="DJ220" s="1"/>
      <c r="DK220" s="1"/>
      <c r="DL220" s="1"/>
      <c r="DM220" s="1"/>
      <c r="DN220" s="1"/>
      <c r="DO220" s="1"/>
      <c r="DP220" s="1"/>
      <c r="DQ220" s="1"/>
      <c r="DR220" s="1"/>
      <c r="DS220" s="1"/>
      <c r="DT220" s="1"/>
      <c r="DU220" s="1"/>
      <c r="DV220" s="1"/>
      <c r="DW220" s="1"/>
      <c r="DX220" s="1"/>
      <c r="DY220" s="1"/>
      <c r="DZ220" s="1"/>
      <c r="EA220" s="1"/>
      <c r="EB220" s="1"/>
      <c r="EC220" s="1"/>
      <c r="ED220" s="1"/>
      <c r="EE220" s="1"/>
      <c r="EF220" s="1"/>
    </row>
    <row r="221" spans="1:136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  <c r="BE221" s="1"/>
      <c r="BF221" s="1"/>
      <c r="BG221" s="1"/>
      <c r="BH221" s="1"/>
      <c r="BI221" s="1"/>
      <c r="BJ221" s="1"/>
      <c r="BK221" s="1"/>
      <c r="BL221" s="1"/>
      <c r="BM221" s="1"/>
      <c r="BN221" s="1"/>
      <c r="BO221" s="1"/>
      <c r="BP221" s="1"/>
      <c r="BQ221" s="1"/>
      <c r="BR221" s="1"/>
      <c r="BS221" s="1"/>
      <c r="BT221" s="1"/>
      <c r="BU221" s="1"/>
      <c r="BV221" s="1"/>
      <c r="BW221" s="1"/>
      <c r="BX221" s="1"/>
      <c r="BY221" s="1"/>
      <c r="BZ221" s="1"/>
      <c r="CA221" s="1"/>
      <c r="CB221" s="1"/>
      <c r="CC221" s="1"/>
      <c r="CD221" s="1"/>
      <c r="CE221" s="1"/>
      <c r="CF221" s="1"/>
      <c r="CG221" s="1"/>
      <c r="CH221" s="1"/>
      <c r="CI221" s="1"/>
      <c r="CJ221" s="1"/>
      <c r="CK221" s="1"/>
      <c r="CL221" s="1"/>
      <c r="CM221" s="1"/>
      <c r="CN221" s="1"/>
      <c r="CO221" s="1"/>
      <c r="CP221" s="1"/>
      <c r="CQ221" s="1"/>
      <c r="CR221" s="1"/>
      <c r="CS221" s="1"/>
      <c r="CT221" s="1"/>
      <c r="CU221" s="1"/>
      <c r="CV221" s="1"/>
      <c r="CW221" s="1"/>
      <c r="CX221" s="1"/>
      <c r="CY221" s="1"/>
      <c r="CZ221" s="1"/>
      <c r="DA221" s="1"/>
      <c r="DB221" s="1"/>
      <c r="DC221" s="1"/>
      <c r="DD221" s="1"/>
      <c r="DE221" s="1"/>
      <c r="DF221" s="1"/>
      <c r="DG221" s="1"/>
      <c r="DH221" s="1"/>
      <c r="DI221" s="1"/>
      <c r="DJ221" s="1"/>
      <c r="DK221" s="1"/>
      <c r="DL221" s="1"/>
      <c r="DM221" s="1"/>
      <c r="DN221" s="1"/>
      <c r="DO221" s="1"/>
      <c r="DP221" s="1"/>
      <c r="DQ221" s="1"/>
      <c r="DR221" s="1"/>
      <c r="DS221" s="1"/>
      <c r="DT221" s="1"/>
      <c r="DU221" s="1"/>
      <c r="DV221" s="1"/>
      <c r="DW221" s="1"/>
      <c r="DX221" s="1"/>
      <c r="DY221" s="1"/>
      <c r="DZ221" s="1"/>
      <c r="EA221" s="1"/>
      <c r="EB221" s="1"/>
      <c r="EC221" s="1"/>
      <c r="ED221" s="1"/>
      <c r="EE221" s="1"/>
      <c r="EF221" s="1"/>
    </row>
    <row r="222" spans="1:136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  <c r="BE222" s="1"/>
      <c r="BF222" s="1"/>
      <c r="BG222" s="1"/>
      <c r="BH222" s="1"/>
      <c r="BI222" s="1"/>
      <c r="BJ222" s="1"/>
      <c r="BK222" s="1"/>
      <c r="BL222" s="1"/>
      <c r="BM222" s="1"/>
      <c r="BN222" s="1"/>
      <c r="BO222" s="1"/>
      <c r="BP222" s="1"/>
      <c r="BQ222" s="1"/>
      <c r="BR222" s="1"/>
      <c r="BS222" s="1"/>
      <c r="BT222" s="1"/>
      <c r="BU222" s="1"/>
      <c r="BV222" s="1"/>
      <c r="BW222" s="1"/>
      <c r="BX222" s="1"/>
      <c r="BY222" s="1"/>
      <c r="BZ222" s="1"/>
      <c r="CA222" s="1"/>
      <c r="CB222" s="1"/>
      <c r="CC222" s="1"/>
      <c r="CD222" s="1"/>
      <c r="CE222" s="1"/>
      <c r="CF222" s="1"/>
      <c r="CG222" s="1"/>
      <c r="CH222" s="1"/>
      <c r="CI222" s="1"/>
      <c r="CJ222" s="1"/>
      <c r="CK222" s="1"/>
      <c r="CL222" s="1"/>
      <c r="CM222" s="1"/>
      <c r="CN222" s="1"/>
      <c r="CO222" s="1"/>
      <c r="CP222" s="1"/>
      <c r="CQ222" s="1"/>
      <c r="CR222" s="1"/>
      <c r="CS222" s="1"/>
      <c r="CT222" s="1"/>
      <c r="CU222" s="1"/>
      <c r="CV222" s="1"/>
      <c r="CW222" s="1"/>
      <c r="CX222" s="1"/>
      <c r="CY222" s="1"/>
      <c r="CZ222" s="1"/>
      <c r="DA222" s="1"/>
      <c r="DB222" s="1"/>
      <c r="DC222" s="1"/>
      <c r="DD222" s="1"/>
      <c r="DE222" s="1"/>
      <c r="DF222" s="1"/>
      <c r="DG222" s="1"/>
      <c r="DH222" s="1"/>
      <c r="DI222" s="1"/>
      <c r="DJ222" s="1"/>
      <c r="DK222" s="1"/>
      <c r="DL222" s="1"/>
      <c r="DM222" s="1"/>
      <c r="DN222" s="1"/>
      <c r="DO222" s="1"/>
      <c r="DP222" s="1"/>
      <c r="DQ222" s="1"/>
      <c r="DR222" s="1"/>
      <c r="DS222" s="1"/>
      <c r="DT222" s="1"/>
      <c r="DU222" s="1"/>
      <c r="DV222" s="1"/>
      <c r="DW222" s="1"/>
      <c r="DX222" s="1"/>
      <c r="DY222" s="1"/>
      <c r="DZ222" s="1"/>
      <c r="EA222" s="1"/>
      <c r="EB222" s="1"/>
      <c r="EC222" s="1"/>
      <c r="ED222" s="1"/>
      <c r="EE222" s="1"/>
      <c r="EF222" s="1"/>
    </row>
    <row r="223" spans="1:136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  <c r="BE223" s="1"/>
      <c r="BF223" s="1"/>
      <c r="BG223" s="1"/>
      <c r="BH223" s="1"/>
      <c r="BI223" s="1"/>
      <c r="BJ223" s="1"/>
      <c r="BK223" s="1"/>
      <c r="BL223" s="1"/>
      <c r="BM223" s="1"/>
      <c r="BN223" s="1"/>
      <c r="BO223" s="1"/>
      <c r="BP223" s="1"/>
      <c r="BQ223" s="1"/>
      <c r="BR223" s="1"/>
      <c r="BS223" s="1"/>
      <c r="BT223" s="1"/>
      <c r="BU223" s="1"/>
      <c r="BV223" s="1"/>
      <c r="BW223" s="1"/>
      <c r="BX223" s="1"/>
      <c r="BY223" s="1"/>
      <c r="BZ223" s="1"/>
      <c r="CA223" s="1"/>
      <c r="CB223" s="1"/>
      <c r="CC223" s="1"/>
      <c r="CD223" s="1"/>
      <c r="CE223" s="1"/>
      <c r="CF223" s="1"/>
      <c r="CG223" s="1"/>
      <c r="CH223" s="1"/>
      <c r="CI223" s="1"/>
      <c r="CJ223" s="1"/>
      <c r="CK223" s="1"/>
      <c r="CL223" s="1"/>
      <c r="CM223" s="1"/>
      <c r="CN223" s="1"/>
      <c r="CO223" s="1"/>
      <c r="CP223" s="1"/>
      <c r="CQ223" s="1"/>
      <c r="CR223" s="1"/>
      <c r="CS223" s="1"/>
      <c r="CT223" s="1"/>
      <c r="CU223" s="1"/>
      <c r="CV223" s="1"/>
      <c r="CW223" s="1"/>
      <c r="CX223" s="1"/>
      <c r="CY223" s="1"/>
      <c r="CZ223" s="1"/>
      <c r="DA223" s="1"/>
      <c r="DB223" s="1"/>
      <c r="DC223" s="1"/>
      <c r="DD223" s="1"/>
      <c r="DE223" s="1"/>
      <c r="DF223" s="1"/>
      <c r="DG223" s="1"/>
      <c r="DH223" s="1"/>
      <c r="DI223" s="1"/>
      <c r="DJ223" s="1"/>
      <c r="DK223" s="1"/>
      <c r="DL223" s="1"/>
      <c r="DM223" s="1"/>
      <c r="DN223" s="1"/>
      <c r="DO223" s="1"/>
      <c r="DP223" s="1"/>
      <c r="DQ223" s="1"/>
      <c r="DR223" s="1"/>
      <c r="DS223" s="1"/>
      <c r="DT223" s="1"/>
      <c r="DU223" s="1"/>
      <c r="DV223" s="1"/>
      <c r="DW223" s="1"/>
      <c r="DX223" s="1"/>
      <c r="DY223" s="1"/>
      <c r="DZ223" s="1"/>
      <c r="EA223" s="1"/>
      <c r="EB223" s="1"/>
      <c r="EC223" s="1"/>
      <c r="ED223" s="1"/>
      <c r="EE223" s="1"/>
      <c r="EF223" s="1"/>
    </row>
    <row r="224" spans="1:136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  <c r="BE224" s="1"/>
      <c r="BF224" s="1"/>
      <c r="BG224" s="1"/>
      <c r="BH224" s="1"/>
      <c r="BI224" s="1"/>
      <c r="BJ224" s="1"/>
      <c r="BK224" s="1"/>
      <c r="BL224" s="1"/>
      <c r="BM224" s="1"/>
      <c r="BN224" s="1"/>
      <c r="BO224" s="1"/>
      <c r="BP224" s="1"/>
      <c r="BQ224" s="1"/>
      <c r="BR224" s="1"/>
      <c r="BS224" s="1"/>
      <c r="BT224" s="1"/>
      <c r="BU224" s="1"/>
      <c r="BV224" s="1"/>
      <c r="BW224" s="1"/>
      <c r="BX224" s="1"/>
      <c r="BY224" s="1"/>
      <c r="BZ224" s="1"/>
      <c r="CA224" s="1"/>
      <c r="CB224" s="1"/>
      <c r="CC224" s="1"/>
      <c r="CD224" s="1"/>
      <c r="CE224" s="1"/>
      <c r="CF224" s="1"/>
      <c r="CG224" s="1"/>
      <c r="CH224" s="1"/>
      <c r="CI224" s="1"/>
      <c r="CJ224" s="1"/>
      <c r="CK224" s="1"/>
      <c r="CL224" s="1"/>
      <c r="CM224" s="1"/>
      <c r="CN224" s="1"/>
      <c r="CO224" s="1"/>
      <c r="CP224" s="1"/>
      <c r="CQ224" s="1"/>
      <c r="CR224" s="1"/>
      <c r="CS224" s="1"/>
      <c r="CT224" s="1"/>
      <c r="CU224" s="1"/>
      <c r="CV224" s="1"/>
      <c r="CW224" s="1"/>
      <c r="CX224" s="1"/>
      <c r="CY224" s="1"/>
      <c r="CZ224" s="1"/>
      <c r="DA224" s="1"/>
      <c r="DB224" s="1"/>
      <c r="DC224" s="1"/>
      <c r="DD224" s="1"/>
      <c r="DE224" s="1"/>
      <c r="DF224" s="1"/>
      <c r="DG224" s="1"/>
      <c r="DH224" s="1"/>
      <c r="DI224" s="1"/>
      <c r="DJ224" s="1"/>
      <c r="DK224" s="1"/>
      <c r="DL224" s="1"/>
      <c r="DM224" s="1"/>
      <c r="DN224" s="1"/>
      <c r="DO224" s="1"/>
      <c r="DP224" s="1"/>
      <c r="DQ224" s="1"/>
      <c r="DR224" s="1"/>
      <c r="DS224" s="1"/>
      <c r="DT224" s="1"/>
      <c r="DU224" s="1"/>
      <c r="DV224" s="1"/>
      <c r="DW224" s="1"/>
      <c r="DX224" s="1"/>
      <c r="DY224" s="1"/>
      <c r="DZ224" s="1"/>
      <c r="EA224" s="1"/>
      <c r="EB224" s="1"/>
      <c r="EC224" s="1"/>
      <c r="ED224" s="1"/>
      <c r="EE224" s="1"/>
      <c r="EF224" s="1"/>
    </row>
    <row r="225" spans="1:136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  <c r="BE225" s="1"/>
      <c r="BF225" s="1"/>
      <c r="BG225" s="1"/>
      <c r="BH225" s="1"/>
      <c r="BI225" s="1"/>
      <c r="BJ225" s="1"/>
      <c r="BK225" s="1"/>
      <c r="BL225" s="1"/>
      <c r="BM225" s="1"/>
      <c r="BN225" s="1"/>
      <c r="BO225" s="1"/>
      <c r="BP225" s="1"/>
      <c r="BQ225" s="1"/>
      <c r="BR225" s="1"/>
      <c r="BS225" s="1"/>
      <c r="BT225" s="1"/>
      <c r="BU225" s="1"/>
      <c r="BV225" s="1"/>
      <c r="BW225" s="1"/>
      <c r="BX225" s="1"/>
      <c r="BY225" s="1"/>
      <c r="BZ225" s="1"/>
      <c r="CA225" s="1"/>
      <c r="CB225" s="1"/>
      <c r="CC225" s="1"/>
      <c r="CD225" s="1"/>
      <c r="CE225" s="1"/>
      <c r="CF225" s="1"/>
      <c r="CG225" s="1"/>
      <c r="CH225" s="1"/>
      <c r="CI225" s="1"/>
      <c r="CJ225" s="1"/>
      <c r="CK225" s="1"/>
      <c r="CL225" s="1"/>
      <c r="CM225" s="1"/>
      <c r="CN225" s="1"/>
      <c r="CO225" s="1"/>
      <c r="CP225" s="1"/>
      <c r="CQ225" s="1"/>
      <c r="CR225" s="1"/>
      <c r="CS225" s="1"/>
      <c r="CT225" s="1"/>
      <c r="CU225" s="1"/>
      <c r="CV225" s="1"/>
      <c r="CW225" s="1"/>
      <c r="CX225" s="1"/>
      <c r="CY225" s="1"/>
      <c r="CZ225" s="1"/>
      <c r="DA225" s="1"/>
      <c r="DB225" s="1"/>
      <c r="DC225" s="1"/>
      <c r="DD225" s="1"/>
      <c r="DE225" s="1"/>
      <c r="DF225" s="1"/>
      <c r="DG225" s="1"/>
      <c r="DH225" s="1"/>
      <c r="DI225" s="1"/>
      <c r="DJ225" s="1"/>
      <c r="DK225" s="1"/>
      <c r="DL225" s="1"/>
      <c r="DM225" s="1"/>
      <c r="DN225" s="1"/>
      <c r="DO225" s="1"/>
      <c r="DP225" s="1"/>
      <c r="DQ225" s="1"/>
      <c r="DR225" s="1"/>
      <c r="DS225" s="1"/>
      <c r="DT225" s="1"/>
      <c r="DU225" s="1"/>
      <c r="DV225" s="1"/>
      <c r="DW225" s="1"/>
      <c r="DX225" s="1"/>
      <c r="DY225" s="1"/>
      <c r="DZ225" s="1"/>
      <c r="EA225" s="1"/>
      <c r="EB225" s="1"/>
      <c r="EC225" s="1"/>
      <c r="ED225" s="1"/>
      <c r="EE225" s="1"/>
      <c r="EF225" s="1"/>
    </row>
    <row r="226" spans="1:136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  <c r="BE226" s="1"/>
      <c r="BF226" s="1"/>
      <c r="BG226" s="1"/>
      <c r="BH226" s="1"/>
      <c r="BI226" s="1"/>
      <c r="BJ226" s="1"/>
      <c r="BK226" s="1"/>
      <c r="BL226" s="1"/>
      <c r="BM226" s="1"/>
      <c r="BN226" s="1"/>
      <c r="BO226" s="1"/>
      <c r="BP226" s="1"/>
      <c r="BQ226" s="1"/>
      <c r="BR226" s="1"/>
      <c r="BS226" s="1"/>
      <c r="BT226" s="1"/>
      <c r="BU226" s="1"/>
      <c r="BV226" s="1"/>
      <c r="BW226" s="1"/>
      <c r="BX226" s="1"/>
      <c r="BY226" s="1"/>
      <c r="BZ226" s="1"/>
      <c r="CA226" s="1"/>
      <c r="CB226" s="1"/>
      <c r="CC226" s="1"/>
      <c r="CD226" s="1"/>
      <c r="CE226" s="1"/>
      <c r="CF226" s="1"/>
      <c r="CG226" s="1"/>
      <c r="CH226" s="1"/>
      <c r="CI226" s="1"/>
      <c r="CJ226" s="1"/>
      <c r="CK226" s="1"/>
      <c r="CL226" s="1"/>
      <c r="CM226" s="1"/>
      <c r="CN226" s="1"/>
      <c r="CO226" s="1"/>
      <c r="CP226" s="1"/>
      <c r="CQ226" s="1"/>
      <c r="CR226" s="1"/>
      <c r="CS226" s="1"/>
      <c r="CT226" s="1"/>
      <c r="CU226" s="1"/>
      <c r="CV226" s="1"/>
      <c r="CW226" s="1"/>
      <c r="CX226" s="1"/>
      <c r="CY226" s="1"/>
      <c r="CZ226" s="1"/>
      <c r="DA226" s="1"/>
      <c r="DB226" s="1"/>
      <c r="DC226" s="1"/>
      <c r="DD226" s="1"/>
      <c r="DE226" s="1"/>
      <c r="DF226" s="1"/>
      <c r="DG226" s="1"/>
      <c r="DH226" s="1"/>
      <c r="DI226" s="1"/>
      <c r="DJ226" s="1"/>
      <c r="DK226" s="1"/>
      <c r="DL226" s="1"/>
      <c r="DM226" s="1"/>
      <c r="DN226" s="1"/>
      <c r="DO226" s="1"/>
      <c r="DP226" s="1"/>
      <c r="DQ226" s="1"/>
      <c r="DR226" s="1"/>
      <c r="DS226" s="1"/>
      <c r="DT226" s="1"/>
      <c r="DU226" s="1"/>
      <c r="DV226" s="1"/>
      <c r="DW226" s="1"/>
      <c r="DX226" s="1"/>
      <c r="DY226" s="1"/>
      <c r="DZ226" s="1"/>
      <c r="EA226" s="1"/>
      <c r="EB226" s="1"/>
      <c r="EC226" s="1"/>
      <c r="ED226" s="1"/>
      <c r="EE226" s="1"/>
      <c r="EF226" s="1"/>
    </row>
    <row r="227" spans="1:136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  <c r="BE227" s="1"/>
      <c r="BF227" s="1"/>
      <c r="BG227" s="1"/>
      <c r="BH227" s="1"/>
      <c r="BI227" s="1"/>
      <c r="BJ227" s="1"/>
      <c r="BK227" s="1"/>
      <c r="BL227" s="1"/>
      <c r="BM227" s="1"/>
      <c r="BN227" s="1"/>
      <c r="BO227" s="1"/>
      <c r="BP227" s="1"/>
      <c r="BQ227" s="1"/>
      <c r="BR227" s="1"/>
      <c r="BS227" s="1"/>
      <c r="BT227" s="1"/>
      <c r="BU227" s="1"/>
      <c r="BV227" s="1"/>
      <c r="BW227" s="1"/>
      <c r="BX227" s="1"/>
      <c r="BY227" s="1"/>
      <c r="BZ227" s="1"/>
      <c r="CA227" s="1"/>
      <c r="CB227" s="1"/>
      <c r="CC227" s="1"/>
      <c r="CD227" s="1"/>
      <c r="CE227" s="1"/>
      <c r="CF227" s="1"/>
      <c r="CG227" s="1"/>
      <c r="CH227" s="1"/>
      <c r="CI227" s="1"/>
      <c r="CJ227" s="1"/>
      <c r="CK227" s="1"/>
      <c r="CL227" s="1"/>
      <c r="CM227" s="1"/>
      <c r="CN227" s="1"/>
      <c r="CO227" s="1"/>
      <c r="CP227" s="1"/>
      <c r="CQ227" s="1"/>
      <c r="CR227" s="1"/>
      <c r="CS227" s="1"/>
      <c r="CT227" s="1"/>
      <c r="CU227" s="1"/>
      <c r="CV227" s="1"/>
      <c r="CW227" s="1"/>
      <c r="CX227" s="1"/>
      <c r="CY227" s="1"/>
      <c r="CZ227" s="1"/>
      <c r="DA227" s="1"/>
      <c r="DB227" s="1"/>
      <c r="DC227" s="1"/>
      <c r="DD227" s="1"/>
      <c r="DE227" s="1"/>
      <c r="DF227" s="1"/>
      <c r="DG227" s="1"/>
      <c r="DH227" s="1"/>
      <c r="DI227" s="1"/>
      <c r="DJ227" s="1"/>
      <c r="DK227" s="1"/>
      <c r="DL227" s="1"/>
      <c r="DM227" s="1"/>
      <c r="DN227" s="1"/>
      <c r="DO227" s="1"/>
      <c r="DP227" s="1"/>
      <c r="DQ227" s="1"/>
      <c r="DR227" s="1"/>
      <c r="DS227" s="1"/>
      <c r="DT227" s="1"/>
      <c r="DU227" s="1"/>
      <c r="DV227" s="1"/>
      <c r="DW227" s="1"/>
      <c r="DX227" s="1"/>
      <c r="DY227" s="1"/>
      <c r="DZ227" s="1"/>
      <c r="EA227" s="1"/>
      <c r="EB227" s="1"/>
      <c r="EC227" s="1"/>
      <c r="ED227" s="1"/>
      <c r="EE227" s="1"/>
      <c r="EF227" s="1"/>
    </row>
    <row r="228" spans="1:136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  <c r="BE228" s="1"/>
      <c r="BF228" s="1"/>
      <c r="BG228" s="1"/>
      <c r="BH228" s="1"/>
      <c r="BI228" s="1"/>
      <c r="BJ228" s="1"/>
      <c r="BK228" s="1"/>
      <c r="BL228" s="1"/>
      <c r="BM228" s="1"/>
      <c r="BN228" s="1"/>
      <c r="BO228" s="1"/>
      <c r="BP228" s="1"/>
      <c r="BQ228" s="1"/>
      <c r="BR228" s="1"/>
      <c r="BS228" s="1"/>
      <c r="BT228" s="1"/>
      <c r="BU228" s="1"/>
      <c r="BV228" s="1"/>
      <c r="BW228" s="1"/>
      <c r="BX228" s="1"/>
      <c r="BY228" s="1"/>
      <c r="BZ228" s="1"/>
      <c r="CA228" s="1"/>
      <c r="CB228" s="1"/>
      <c r="CC228" s="1"/>
      <c r="CD228" s="1"/>
      <c r="CE228" s="1"/>
      <c r="CF228" s="1"/>
      <c r="CG228" s="1"/>
      <c r="CH228" s="1"/>
      <c r="CI228" s="1"/>
      <c r="CJ228" s="1"/>
      <c r="CK228" s="1"/>
      <c r="CL228" s="1"/>
      <c r="CM228" s="1"/>
      <c r="CN228" s="1"/>
      <c r="CO228" s="1"/>
      <c r="CP228" s="1"/>
      <c r="CQ228" s="1"/>
      <c r="CR228" s="1"/>
      <c r="CS228" s="1"/>
      <c r="CT228" s="1"/>
      <c r="CU228" s="1"/>
      <c r="CV228" s="1"/>
      <c r="CW228" s="1"/>
      <c r="CX228" s="1"/>
      <c r="CY228" s="1"/>
      <c r="CZ228" s="1"/>
      <c r="DA228" s="1"/>
      <c r="DB228" s="1"/>
      <c r="DC228" s="1"/>
      <c r="DD228" s="1"/>
      <c r="DE228" s="1"/>
      <c r="DF228" s="1"/>
      <c r="DG228" s="1"/>
      <c r="DH228" s="1"/>
      <c r="DI228" s="1"/>
      <c r="DJ228" s="1"/>
      <c r="DK228" s="1"/>
      <c r="DL228" s="1"/>
      <c r="DM228" s="1"/>
      <c r="DN228" s="1"/>
      <c r="DO228" s="1"/>
      <c r="DP228" s="1"/>
      <c r="DQ228" s="1"/>
      <c r="DR228" s="1"/>
      <c r="DS228" s="1"/>
      <c r="DT228" s="1"/>
      <c r="DU228" s="1"/>
      <c r="DV228" s="1"/>
      <c r="DW228" s="1"/>
      <c r="DX228" s="1"/>
      <c r="DY228" s="1"/>
      <c r="DZ228" s="1"/>
      <c r="EA228" s="1"/>
      <c r="EB228" s="1"/>
      <c r="EC228" s="1"/>
      <c r="ED228" s="1"/>
      <c r="EE228" s="1"/>
      <c r="EF228" s="1"/>
    </row>
    <row r="229" spans="1:136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  <c r="BE229" s="1"/>
      <c r="BF229" s="1"/>
      <c r="BG229" s="1"/>
      <c r="BH229" s="1"/>
      <c r="BI229" s="1"/>
      <c r="BJ229" s="1"/>
      <c r="BK229" s="1"/>
      <c r="BL229" s="1"/>
      <c r="BM229" s="1"/>
      <c r="BN229" s="1"/>
      <c r="BO229" s="1"/>
      <c r="BP229" s="1"/>
      <c r="BQ229" s="1"/>
      <c r="BR229" s="1"/>
      <c r="BS229" s="1"/>
      <c r="BT229" s="1"/>
      <c r="BU229" s="1"/>
      <c r="BV229" s="1"/>
      <c r="BW229" s="1"/>
      <c r="BX229" s="1"/>
      <c r="BY229" s="1"/>
      <c r="BZ229" s="1"/>
      <c r="CA229" s="1"/>
      <c r="CB229" s="1"/>
      <c r="CC229" s="1"/>
      <c r="CD229" s="1"/>
      <c r="CE229" s="1"/>
      <c r="CF229" s="1"/>
      <c r="CG229" s="1"/>
      <c r="CH229" s="1"/>
      <c r="CI229" s="1"/>
      <c r="CJ229" s="1"/>
      <c r="CK229" s="1"/>
      <c r="CL229" s="1"/>
      <c r="CM229" s="1"/>
      <c r="CN229" s="1"/>
      <c r="CO229" s="1"/>
      <c r="CP229" s="1"/>
      <c r="CQ229" s="1"/>
      <c r="CR229" s="1"/>
      <c r="CS229" s="1"/>
      <c r="CT229" s="1"/>
      <c r="CU229" s="1"/>
      <c r="CV229" s="1"/>
      <c r="CW229" s="1"/>
      <c r="CX229" s="1"/>
      <c r="CY229" s="1"/>
      <c r="CZ229" s="1"/>
      <c r="DA229" s="1"/>
      <c r="DB229" s="1"/>
      <c r="DC229" s="1"/>
      <c r="DD229" s="1"/>
      <c r="DE229" s="1"/>
      <c r="DF229" s="1"/>
      <c r="DG229" s="1"/>
      <c r="DH229" s="1"/>
      <c r="DI229" s="1"/>
      <c r="DJ229" s="1"/>
      <c r="DK229" s="1"/>
      <c r="DL229" s="1"/>
      <c r="DM229" s="1"/>
      <c r="DN229" s="1"/>
      <c r="DO229" s="1"/>
      <c r="DP229" s="1"/>
      <c r="DQ229" s="1"/>
      <c r="DR229" s="1"/>
      <c r="DS229" s="1"/>
      <c r="DT229" s="1"/>
      <c r="DU229" s="1"/>
      <c r="DV229" s="1"/>
      <c r="DW229" s="1"/>
      <c r="DX229" s="1"/>
      <c r="DY229" s="1"/>
      <c r="DZ229" s="1"/>
      <c r="EA229" s="1"/>
      <c r="EB229" s="1"/>
      <c r="EC229" s="1"/>
      <c r="ED229" s="1"/>
      <c r="EE229" s="1"/>
      <c r="EF229" s="1"/>
    </row>
    <row r="230" spans="1:136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  <c r="BE230" s="1"/>
      <c r="BF230" s="1"/>
      <c r="BG230" s="1"/>
      <c r="BH230" s="1"/>
      <c r="BI230" s="1"/>
      <c r="BJ230" s="1"/>
      <c r="BK230" s="1"/>
      <c r="BL230" s="1"/>
      <c r="BM230" s="1"/>
      <c r="BN230" s="1"/>
      <c r="BO230" s="1"/>
      <c r="BP230" s="1"/>
      <c r="BQ230" s="1"/>
      <c r="BR230" s="1"/>
      <c r="BS230" s="1"/>
      <c r="BT230" s="1"/>
      <c r="BU230" s="1"/>
      <c r="BV230" s="1"/>
      <c r="BW230" s="1"/>
      <c r="BX230" s="1"/>
      <c r="BY230" s="1"/>
      <c r="BZ230" s="1"/>
      <c r="CA230" s="1"/>
      <c r="CB230" s="1"/>
      <c r="CC230" s="1"/>
      <c r="CD230" s="1"/>
      <c r="CE230" s="1"/>
      <c r="CF230" s="1"/>
      <c r="CG230" s="1"/>
      <c r="CH230" s="1"/>
      <c r="CI230" s="1"/>
      <c r="CJ230" s="1"/>
      <c r="CK230" s="1"/>
      <c r="CL230" s="1"/>
      <c r="CM230" s="1"/>
      <c r="CN230" s="1"/>
      <c r="CO230" s="1"/>
      <c r="CP230" s="1"/>
      <c r="CQ230" s="1"/>
      <c r="CR230" s="1"/>
      <c r="CS230" s="1"/>
      <c r="CT230" s="1"/>
      <c r="CU230" s="1"/>
      <c r="CV230" s="1"/>
      <c r="CW230" s="1"/>
      <c r="CX230" s="1"/>
      <c r="CY230" s="1"/>
      <c r="CZ230" s="1"/>
      <c r="DA230" s="1"/>
      <c r="DB230" s="1"/>
      <c r="DC230" s="1"/>
      <c r="DD230" s="1"/>
      <c r="DE230" s="1"/>
      <c r="DF230" s="1"/>
      <c r="DG230" s="1"/>
      <c r="DH230" s="1"/>
      <c r="DI230" s="1"/>
      <c r="DJ230" s="1"/>
      <c r="DK230" s="1"/>
      <c r="DL230" s="1"/>
      <c r="DM230" s="1"/>
      <c r="DN230" s="1"/>
      <c r="DO230" s="1"/>
      <c r="DP230" s="1"/>
      <c r="DQ230" s="1"/>
      <c r="DR230" s="1"/>
      <c r="DS230" s="1"/>
      <c r="DT230" s="1"/>
      <c r="DU230" s="1"/>
      <c r="DV230" s="1"/>
      <c r="DW230" s="1"/>
      <c r="DX230" s="1"/>
      <c r="DY230" s="1"/>
      <c r="DZ230" s="1"/>
      <c r="EA230" s="1"/>
      <c r="EB230" s="1"/>
      <c r="EC230" s="1"/>
      <c r="ED230" s="1"/>
      <c r="EE230" s="1"/>
      <c r="EF230" s="1"/>
    </row>
    <row r="231" spans="1:136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  <c r="BE231" s="1"/>
      <c r="BF231" s="1"/>
      <c r="BG231" s="1"/>
      <c r="BH231" s="1"/>
      <c r="BI231" s="1"/>
      <c r="BJ231" s="1"/>
      <c r="BK231" s="1"/>
      <c r="BL231" s="1"/>
      <c r="BM231" s="1"/>
      <c r="BN231" s="1"/>
      <c r="BO231" s="1"/>
      <c r="BP231" s="1"/>
      <c r="BQ231" s="1"/>
      <c r="BR231" s="1"/>
      <c r="BS231" s="1"/>
      <c r="BT231" s="1"/>
      <c r="BU231" s="1"/>
      <c r="BV231" s="1"/>
      <c r="BW231" s="1"/>
      <c r="BX231" s="1"/>
      <c r="BY231" s="1"/>
      <c r="BZ231" s="1"/>
      <c r="CA231" s="1"/>
      <c r="CB231" s="1"/>
      <c r="CC231" s="1"/>
      <c r="CD231" s="1"/>
      <c r="CE231" s="1"/>
      <c r="CF231" s="1"/>
      <c r="CG231" s="1"/>
      <c r="CH231" s="1"/>
      <c r="CI231" s="1"/>
      <c r="CJ231" s="1"/>
      <c r="CK231" s="1"/>
      <c r="CL231" s="1"/>
      <c r="CM231" s="1"/>
      <c r="CN231" s="1"/>
      <c r="CO231" s="1"/>
      <c r="CP231" s="1"/>
      <c r="CQ231" s="1"/>
      <c r="CR231" s="1"/>
      <c r="CS231" s="1"/>
      <c r="CT231" s="1"/>
      <c r="CU231" s="1"/>
      <c r="CV231" s="1"/>
      <c r="CW231" s="1"/>
      <c r="CX231" s="1"/>
      <c r="CY231" s="1"/>
      <c r="CZ231" s="1"/>
      <c r="DA231" s="1"/>
      <c r="DB231" s="1"/>
      <c r="DC231" s="1"/>
      <c r="DD231" s="1"/>
      <c r="DE231" s="1"/>
      <c r="DF231" s="1"/>
      <c r="DG231" s="1"/>
      <c r="DH231" s="1"/>
      <c r="DI231" s="1"/>
      <c r="DJ231" s="1"/>
      <c r="DK231" s="1"/>
      <c r="DL231" s="1"/>
      <c r="DM231" s="1"/>
      <c r="DN231" s="1"/>
      <c r="DO231" s="1"/>
      <c r="DP231" s="1"/>
      <c r="DQ231" s="1"/>
      <c r="DR231" s="1"/>
      <c r="DS231" s="1"/>
      <c r="DT231" s="1"/>
      <c r="DU231" s="1"/>
      <c r="DV231" s="1"/>
      <c r="DW231" s="1"/>
      <c r="DX231" s="1"/>
      <c r="DY231" s="1"/>
      <c r="DZ231" s="1"/>
      <c r="EA231" s="1"/>
      <c r="EB231" s="1"/>
      <c r="EC231" s="1"/>
      <c r="ED231" s="1"/>
      <c r="EE231" s="1"/>
      <c r="EF231" s="1"/>
    </row>
    <row r="232" spans="1:136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  <c r="BE232" s="1"/>
      <c r="BF232" s="1"/>
      <c r="BG232" s="1"/>
      <c r="BH232" s="1"/>
      <c r="BI232" s="1"/>
      <c r="BJ232" s="1"/>
      <c r="BK232" s="1"/>
      <c r="BL232" s="1"/>
      <c r="BM232" s="1"/>
      <c r="BN232" s="1"/>
      <c r="BO232" s="1"/>
      <c r="BP232" s="1"/>
      <c r="BQ232" s="1"/>
      <c r="BR232" s="1"/>
      <c r="BS232" s="1"/>
      <c r="BT232" s="1"/>
      <c r="BU232" s="1"/>
      <c r="BV232" s="1"/>
      <c r="BW232" s="1"/>
      <c r="BX232" s="1"/>
      <c r="BY232" s="1"/>
      <c r="BZ232" s="1"/>
      <c r="CA232" s="1"/>
      <c r="CB232" s="1"/>
      <c r="CC232" s="1"/>
      <c r="CD232" s="1"/>
      <c r="CE232" s="1"/>
      <c r="CF232" s="1"/>
      <c r="CG232" s="1"/>
      <c r="CH232" s="1"/>
      <c r="CI232" s="1"/>
      <c r="CJ232" s="1"/>
      <c r="CK232" s="1"/>
      <c r="CL232" s="1"/>
      <c r="CM232" s="1"/>
      <c r="CN232" s="1"/>
      <c r="CO232" s="1"/>
      <c r="CP232" s="1"/>
      <c r="CQ232" s="1"/>
      <c r="CR232" s="1"/>
      <c r="CS232" s="1"/>
      <c r="CT232" s="1"/>
      <c r="CU232" s="1"/>
      <c r="CV232" s="1"/>
      <c r="CW232" s="1"/>
      <c r="CX232" s="1"/>
      <c r="CY232" s="1"/>
      <c r="CZ232" s="1"/>
      <c r="DA232" s="1"/>
      <c r="DB232" s="1"/>
      <c r="DC232" s="1"/>
      <c r="DD232" s="1"/>
      <c r="DE232" s="1"/>
      <c r="DF232" s="1"/>
      <c r="DG232" s="1"/>
      <c r="DH232" s="1"/>
      <c r="DI232" s="1"/>
      <c r="DJ232" s="1"/>
      <c r="DK232" s="1"/>
      <c r="DL232" s="1"/>
      <c r="DM232" s="1"/>
      <c r="DN232" s="1"/>
      <c r="DO232" s="1"/>
      <c r="DP232" s="1"/>
      <c r="DQ232" s="1"/>
      <c r="DR232" s="1"/>
      <c r="DS232" s="1"/>
      <c r="DT232" s="1"/>
      <c r="DU232" s="1"/>
      <c r="DV232" s="1"/>
      <c r="DW232" s="1"/>
      <c r="DX232" s="1"/>
      <c r="DY232" s="1"/>
      <c r="DZ232" s="1"/>
      <c r="EA232" s="1"/>
      <c r="EB232" s="1"/>
      <c r="EC232" s="1"/>
      <c r="ED232" s="1"/>
      <c r="EE232" s="1"/>
      <c r="EF232" s="1"/>
    </row>
    <row r="233" spans="1:136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  <c r="BE233" s="1"/>
      <c r="BF233" s="1"/>
      <c r="BG233" s="1"/>
      <c r="BH233" s="1"/>
      <c r="BI233" s="1"/>
      <c r="BJ233" s="1"/>
      <c r="BK233" s="1"/>
      <c r="BL233" s="1"/>
      <c r="BM233" s="1"/>
      <c r="BN233" s="1"/>
      <c r="BO233" s="1"/>
      <c r="BP233" s="1"/>
      <c r="BQ233" s="1"/>
      <c r="BR233" s="1"/>
      <c r="BS233" s="1"/>
      <c r="BT233" s="1"/>
      <c r="BU233" s="1"/>
      <c r="BV233" s="1"/>
      <c r="BW233" s="1"/>
      <c r="BX233" s="1"/>
      <c r="BY233" s="1"/>
      <c r="BZ233" s="1"/>
      <c r="CA233" s="1"/>
      <c r="CB233" s="1"/>
      <c r="CC233" s="1"/>
      <c r="CD233" s="1"/>
      <c r="CE233" s="1"/>
      <c r="CF233" s="1"/>
      <c r="CG233" s="1"/>
      <c r="CH233" s="1"/>
      <c r="CI233" s="1"/>
      <c r="CJ233" s="1"/>
      <c r="CK233" s="1"/>
      <c r="CL233" s="1"/>
      <c r="CM233" s="1"/>
      <c r="CN233" s="1"/>
      <c r="CO233" s="1"/>
      <c r="CP233" s="1"/>
      <c r="CQ233" s="1"/>
      <c r="CR233" s="1"/>
      <c r="CS233" s="1"/>
      <c r="CT233" s="1"/>
      <c r="CU233" s="1"/>
      <c r="CV233" s="1"/>
      <c r="CW233" s="1"/>
      <c r="CX233" s="1"/>
      <c r="CY233" s="1"/>
      <c r="CZ233" s="1"/>
      <c r="DA233" s="1"/>
      <c r="DB233" s="1"/>
      <c r="DC233" s="1"/>
      <c r="DD233" s="1"/>
      <c r="DE233" s="1"/>
      <c r="DF233" s="1"/>
      <c r="DG233" s="1"/>
      <c r="DH233" s="1"/>
      <c r="DI233" s="1"/>
      <c r="DJ233" s="1"/>
      <c r="DK233" s="1"/>
      <c r="DL233" s="1"/>
      <c r="DM233" s="1"/>
      <c r="DN233" s="1"/>
      <c r="DO233" s="1"/>
      <c r="DP233" s="1"/>
      <c r="DQ233" s="1"/>
      <c r="DR233" s="1"/>
      <c r="DS233" s="1"/>
      <c r="DT233" s="1"/>
      <c r="DU233" s="1"/>
      <c r="DV233" s="1"/>
      <c r="DW233" s="1"/>
      <c r="DX233" s="1"/>
      <c r="DY233" s="1"/>
      <c r="DZ233" s="1"/>
      <c r="EA233" s="1"/>
      <c r="EB233" s="1"/>
      <c r="EC233" s="1"/>
      <c r="ED233" s="1"/>
      <c r="EE233" s="1"/>
      <c r="EF233" s="1"/>
    </row>
    <row r="234" spans="1:136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  <c r="BE234" s="1"/>
      <c r="BF234" s="1"/>
      <c r="BG234" s="1"/>
      <c r="BH234" s="1"/>
      <c r="BI234" s="1"/>
      <c r="BJ234" s="1"/>
      <c r="BK234" s="1"/>
      <c r="BL234" s="1"/>
      <c r="BM234" s="1"/>
      <c r="BN234" s="1"/>
      <c r="BO234" s="1"/>
      <c r="BP234" s="1"/>
      <c r="BQ234" s="1"/>
      <c r="BR234" s="1"/>
      <c r="BS234" s="1"/>
      <c r="BT234" s="1"/>
      <c r="BU234" s="1"/>
      <c r="BV234" s="1"/>
      <c r="BW234" s="1"/>
      <c r="BX234" s="1"/>
      <c r="BY234" s="1"/>
      <c r="BZ234" s="1"/>
      <c r="CA234" s="1"/>
      <c r="CB234" s="1"/>
      <c r="CC234" s="1"/>
      <c r="CD234" s="1"/>
      <c r="CE234" s="1"/>
      <c r="CF234" s="1"/>
      <c r="CG234" s="1"/>
      <c r="CH234" s="1"/>
      <c r="CI234" s="1"/>
      <c r="CJ234" s="1"/>
      <c r="CK234" s="1"/>
      <c r="CL234" s="1"/>
      <c r="CM234" s="1"/>
      <c r="CN234" s="1"/>
      <c r="CO234" s="1"/>
      <c r="CP234" s="1"/>
      <c r="CQ234" s="1"/>
      <c r="CR234" s="1"/>
      <c r="CS234" s="1"/>
      <c r="CT234" s="1"/>
      <c r="CU234" s="1"/>
      <c r="CV234" s="1"/>
      <c r="CW234" s="1"/>
      <c r="CX234" s="1"/>
      <c r="CY234" s="1"/>
      <c r="CZ234" s="1"/>
      <c r="DA234" s="1"/>
      <c r="DB234" s="1"/>
      <c r="DC234" s="1"/>
      <c r="DD234" s="1"/>
      <c r="DE234" s="1"/>
      <c r="DF234" s="1"/>
      <c r="DG234" s="1"/>
      <c r="DH234" s="1"/>
      <c r="DI234" s="1"/>
      <c r="DJ234" s="1"/>
      <c r="DK234" s="1"/>
      <c r="DL234" s="1"/>
      <c r="DM234" s="1"/>
      <c r="DN234" s="1"/>
      <c r="DO234" s="1"/>
      <c r="DP234" s="1"/>
      <c r="DQ234" s="1"/>
      <c r="DR234" s="1"/>
      <c r="DS234" s="1"/>
      <c r="DT234" s="1"/>
      <c r="DU234" s="1"/>
      <c r="DV234" s="1"/>
      <c r="DW234" s="1"/>
      <c r="DX234" s="1"/>
      <c r="DY234" s="1"/>
      <c r="DZ234" s="1"/>
      <c r="EA234" s="1"/>
      <c r="EB234" s="1"/>
      <c r="EC234" s="1"/>
      <c r="ED234" s="1"/>
      <c r="EE234" s="1"/>
      <c r="EF234" s="1"/>
    </row>
    <row r="235" spans="1:136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  <c r="BE235" s="1"/>
      <c r="BF235" s="1"/>
      <c r="BG235" s="1"/>
      <c r="BH235" s="1"/>
      <c r="BI235" s="1"/>
      <c r="BJ235" s="1"/>
      <c r="BK235" s="1"/>
      <c r="BL235" s="1"/>
      <c r="BM235" s="1"/>
      <c r="BN235" s="1"/>
      <c r="BO235" s="1"/>
      <c r="BP235" s="1"/>
      <c r="BQ235" s="1"/>
      <c r="BR235" s="1"/>
      <c r="BS235" s="1"/>
      <c r="BT235" s="1"/>
      <c r="BU235" s="1"/>
      <c r="BV235" s="1"/>
      <c r="BW235" s="1"/>
      <c r="BX235" s="1"/>
      <c r="BY235" s="1"/>
      <c r="BZ235" s="1"/>
      <c r="CA235" s="1"/>
      <c r="CB235" s="1"/>
      <c r="CC235" s="1"/>
      <c r="CD235" s="1"/>
      <c r="CE235" s="1"/>
      <c r="CF235" s="1"/>
      <c r="CG235" s="1"/>
      <c r="CH235" s="1"/>
      <c r="CI235" s="1"/>
      <c r="CJ235" s="1"/>
      <c r="CK235" s="1"/>
      <c r="CL235" s="1"/>
      <c r="CM235" s="1"/>
      <c r="CN235" s="1"/>
      <c r="CO235" s="1"/>
      <c r="CP235" s="1"/>
      <c r="CQ235" s="1"/>
      <c r="CR235" s="1"/>
      <c r="CS235" s="1"/>
      <c r="CT235" s="1"/>
      <c r="CU235" s="1"/>
      <c r="CV235" s="1"/>
      <c r="CW235" s="1"/>
      <c r="CX235" s="1"/>
      <c r="CY235" s="1"/>
      <c r="CZ235" s="1"/>
      <c r="DA235" s="1"/>
      <c r="DB235" s="1"/>
      <c r="DC235" s="1"/>
      <c r="DD235" s="1"/>
      <c r="DE235" s="1"/>
      <c r="DF235" s="1"/>
      <c r="DG235" s="1"/>
      <c r="DH235" s="1"/>
      <c r="DI235" s="1"/>
      <c r="DJ235" s="1"/>
      <c r="DK235" s="1"/>
      <c r="DL235" s="1"/>
      <c r="DM235" s="1"/>
      <c r="DN235" s="1"/>
      <c r="DO235" s="1"/>
      <c r="DP235" s="1"/>
      <c r="DQ235" s="1"/>
      <c r="DR235" s="1"/>
      <c r="DS235" s="1"/>
      <c r="DT235" s="1"/>
      <c r="DU235" s="1"/>
      <c r="DV235" s="1"/>
      <c r="DW235" s="1"/>
      <c r="DX235" s="1"/>
      <c r="DY235" s="1"/>
      <c r="DZ235" s="1"/>
      <c r="EA235" s="1"/>
      <c r="EB235" s="1"/>
      <c r="EC235" s="1"/>
      <c r="ED235" s="1"/>
      <c r="EE235" s="1"/>
      <c r="EF235" s="1"/>
    </row>
    <row r="236" spans="1:136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  <c r="BE236" s="1"/>
      <c r="BF236" s="1"/>
      <c r="BG236" s="1"/>
      <c r="BH236" s="1"/>
      <c r="BI236" s="1"/>
      <c r="BJ236" s="1"/>
      <c r="BK236" s="1"/>
      <c r="BL236" s="1"/>
      <c r="BM236" s="1"/>
      <c r="BN236" s="1"/>
      <c r="BO236" s="1"/>
      <c r="BP236" s="1"/>
      <c r="BQ236" s="1"/>
      <c r="BR236" s="1"/>
      <c r="BS236" s="1"/>
      <c r="BT236" s="1"/>
      <c r="BU236" s="1"/>
      <c r="BV236" s="1"/>
      <c r="BW236" s="1"/>
      <c r="BX236" s="1"/>
      <c r="BY236" s="1"/>
      <c r="BZ236" s="1"/>
      <c r="CA236" s="1"/>
      <c r="CB236" s="1"/>
      <c r="CC236" s="1"/>
      <c r="CD236" s="1"/>
      <c r="CE236" s="1"/>
      <c r="CF236" s="1"/>
      <c r="CG236" s="1"/>
      <c r="CH236" s="1"/>
      <c r="CI236" s="1"/>
      <c r="CJ236" s="1"/>
      <c r="CK236" s="1"/>
      <c r="CL236" s="1"/>
      <c r="CM236" s="1"/>
      <c r="CN236" s="1"/>
      <c r="CO236" s="1"/>
      <c r="CP236" s="1"/>
      <c r="CQ236" s="1"/>
      <c r="CR236" s="1"/>
      <c r="CS236" s="1"/>
      <c r="CT236" s="1"/>
      <c r="CU236" s="1"/>
      <c r="CV236" s="1"/>
      <c r="CW236" s="1"/>
      <c r="CX236" s="1"/>
      <c r="CY236" s="1"/>
      <c r="CZ236" s="1"/>
      <c r="DA236" s="1"/>
      <c r="DB236" s="1"/>
      <c r="DC236" s="1"/>
      <c r="DD236" s="1"/>
      <c r="DE236" s="1"/>
      <c r="DF236" s="1"/>
      <c r="DG236" s="1"/>
      <c r="DH236" s="1"/>
      <c r="DI236" s="1"/>
      <c r="DJ236" s="1"/>
      <c r="DK236" s="1"/>
      <c r="DL236" s="1"/>
      <c r="DM236" s="1"/>
      <c r="DN236" s="1"/>
      <c r="DO236" s="1"/>
      <c r="DP236" s="1"/>
      <c r="DQ236" s="1"/>
      <c r="DR236" s="1"/>
      <c r="DS236" s="1"/>
      <c r="DT236" s="1"/>
      <c r="DU236" s="1"/>
      <c r="DV236" s="1"/>
      <c r="DW236" s="1"/>
      <c r="DX236" s="1"/>
      <c r="DY236" s="1"/>
      <c r="DZ236" s="1"/>
      <c r="EA236" s="1"/>
      <c r="EB236" s="1"/>
      <c r="EC236" s="1"/>
      <c r="ED236" s="1"/>
      <c r="EE236" s="1"/>
      <c r="EF236" s="1"/>
    </row>
    <row r="237" spans="1:136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  <c r="BE237" s="1"/>
      <c r="BF237" s="1"/>
      <c r="BG237" s="1"/>
      <c r="BH237" s="1"/>
      <c r="BI237" s="1"/>
      <c r="BJ237" s="1"/>
      <c r="BK237" s="1"/>
      <c r="BL237" s="1"/>
      <c r="BM237" s="1"/>
      <c r="BN237" s="1"/>
      <c r="BO237" s="1"/>
      <c r="BP237" s="1"/>
      <c r="BQ237" s="1"/>
      <c r="BR237" s="1"/>
      <c r="BS237" s="1"/>
      <c r="BT237" s="1"/>
      <c r="BU237" s="1"/>
      <c r="BV237" s="1"/>
      <c r="BW237" s="1"/>
      <c r="BX237" s="1"/>
      <c r="BY237" s="1"/>
      <c r="BZ237" s="1"/>
      <c r="CA237" s="1"/>
      <c r="CB237" s="1"/>
      <c r="CC237" s="1"/>
      <c r="CD237" s="1"/>
      <c r="CE237" s="1"/>
      <c r="CF237" s="1"/>
      <c r="CG237" s="1"/>
      <c r="CH237" s="1"/>
      <c r="CI237" s="1"/>
      <c r="CJ237" s="1"/>
      <c r="CK237" s="1"/>
      <c r="CL237" s="1"/>
      <c r="CM237" s="1"/>
      <c r="CN237" s="1"/>
      <c r="CO237" s="1"/>
      <c r="CP237" s="1"/>
      <c r="CQ237" s="1"/>
      <c r="CR237" s="1"/>
      <c r="CS237" s="1"/>
      <c r="CT237" s="1"/>
      <c r="CU237" s="1"/>
      <c r="CV237" s="1"/>
      <c r="CW237" s="1"/>
      <c r="CX237" s="1"/>
      <c r="CY237" s="1"/>
      <c r="CZ237" s="1"/>
      <c r="DA237" s="1"/>
      <c r="DB237" s="1"/>
      <c r="DC237" s="1"/>
      <c r="DD237" s="1"/>
      <c r="DE237" s="1"/>
      <c r="DF237" s="1"/>
      <c r="DG237" s="1"/>
      <c r="DH237" s="1"/>
      <c r="DI237" s="1"/>
      <c r="DJ237" s="1"/>
      <c r="DK237" s="1"/>
      <c r="DL237" s="1"/>
      <c r="DM237" s="1"/>
      <c r="DN237" s="1"/>
      <c r="DO237" s="1"/>
      <c r="DP237" s="1"/>
      <c r="DQ237" s="1"/>
      <c r="DR237" s="1"/>
      <c r="DS237" s="1"/>
      <c r="DT237" s="1"/>
      <c r="DU237" s="1"/>
      <c r="DV237" s="1"/>
      <c r="DW237" s="1"/>
      <c r="DX237" s="1"/>
      <c r="DY237" s="1"/>
      <c r="DZ237" s="1"/>
      <c r="EA237" s="1"/>
      <c r="EB237" s="1"/>
      <c r="EC237" s="1"/>
      <c r="ED237" s="1"/>
      <c r="EE237" s="1"/>
      <c r="EF237" s="1"/>
    </row>
    <row r="238" spans="1:136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  <c r="BE238" s="1"/>
      <c r="BF238" s="1"/>
      <c r="BG238" s="1"/>
      <c r="BH238" s="1"/>
      <c r="BI238" s="1"/>
      <c r="BJ238" s="1"/>
      <c r="BK238" s="1"/>
      <c r="BL238" s="1"/>
      <c r="BM238" s="1"/>
      <c r="BN238" s="1"/>
      <c r="BO238" s="1"/>
      <c r="BP238" s="1"/>
      <c r="BQ238" s="1"/>
      <c r="BR238" s="1"/>
      <c r="BS238" s="1"/>
      <c r="BT238" s="1"/>
      <c r="BU238" s="1"/>
      <c r="BV238" s="1"/>
      <c r="BW238" s="1"/>
      <c r="BX238" s="1"/>
      <c r="BY238" s="1"/>
      <c r="BZ238" s="1"/>
      <c r="CA238" s="1"/>
      <c r="CB238" s="1"/>
      <c r="CC238" s="1"/>
      <c r="CD238" s="1"/>
      <c r="CE238" s="1"/>
      <c r="CF238" s="1"/>
      <c r="CG238" s="1"/>
      <c r="CH238" s="1"/>
      <c r="CI238" s="1"/>
      <c r="CJ238" s="1"/>
      <c r="CK238" s="1"/>
      <c r="CL238" s="1"/>
      <c r="CM238" s="1"/>
      <c r="CN238" s="1"/>
      <c r="CO238" s="1"/>
      <c r="CP238" s="1"/>
      <c r="CQ238" s="1"/>
      <c r="CR238" s="1"/>
      <c r="CS238" s="1"/>
      <c r="CT238" s="1"/>
      <c r="CU238" s="1"/>
      <c r="CV238" s="1"/>
      <c r="CW238" s="1"/>
      <c r="CX238" s="1"/>
      <c r="CY238" s="1"/>
      <c r="CZ238" s="1"/>
      <c r="DA238" s="1"/>
      <c r="DB238" s="1"/>
      <c r="DC238" s="1"/>
      <c r="DD238" s="1"/>
      <c r="DE238" s="1"/>
      <c r="DF238" s="1"/>
      <c r="DG238" s="1"/>
      <c r="DH238" s="1"/>
      <c r="DI238" s="1"/>
      <c r="DJ238" s="1"/>
      <c r="DK238" s="1"/>
      <c r="DL238" s="1"/>
      <c r="DM238" s="1"/>
      <c r="DN238" s="1"/>
      <c r="DO238" s="1"/>
      <c r="DP238" s="1"/>
      <c r="DQ238" s="1"/>
      <c r="DR238" s="1"/>
      <c r="DS238" s="1"/>
      <c r="DT238" s="1"/>
      <c r="DU238" s="1"/>
      <c r="DV238" s="1"/>
      <c r="DW238" s="1"/>
      <c r="DX238" s="1"/>
      <c r="DY238" s="1"/>
      <c r="DZ238" s="1"/>
      <c r="EA238" s="1"/>
      <c r="EB238" s="1"/>
      <c r="EC238" s="1"/>
      <c r="ED238" s="1"/>
      <c r="EE238" s="1"/>
      <c r="EF238" s="1"/>
    </row>
    <row r="239" spans="1:136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  <c r="BE239" s="1"/>
      <c r="BF239" s="1"/>
      <c r="BG239" s="1"/>
      <c r="BH239" s="1"/>
      <c r="BI239" s="1"/>
      <c r="BJ239" s="1"/>
      <c r="BK239" s="1"/>
      <c r="BL239" s="1"/>
      <c r="BM239" s="1"/>
      <c r="BN239" s="1"/>
      <c r="BO239" s="1"/>
      <c r="BP239" s="1"/>
      <c r="BQ239" s="1"/>
      <c r="BR239" s="1"/>
      <c r="BS239" s="1"/>
      <c r="BT239" s="1"/>
      <c r="BU239" s="1"/>
      <c r="BV239" s="1"/>
      <c r="BW239" s="1"/>
      <c r="BX239" s="1"/>
      <c r="BY239" s="1"/>
      <c r="BZ239" s="1"/>
      <c r="CA239" s="1"/>
      <c r="CB239" s="1"/>
      <c r="CC239" s="1"/>
      <c r="CD239" s="1"/>
      <c r="CE239" s="1"/>
      <c r="CF239" s="1"/>
      <c r="CG239" s="1"/>
      <c r="CH239" s="1"/>
      <c r="CI239" s="1"/>
      <c r="CJ239" s="1"/>
      <c r="CK239" s="1"/>
      <c r="CL239" s="1"/>
      <c r="CM239" s="1"/>
      <c r="CN239" s="1"/>
      <c r="CO239" s="1"/>
      <c r="CP239" s="1"/>
      <c r="CQ239" s="1"/>
      <c r="CR239" s="1"/>
      <c r="CS239" s="1"/>
      <c r="CT239" s="1"/>
      <c r="CU239" s="1"/>
      <c r="CV239" s="1"/>
      <c r="CW239" s="1"/>
      <c r="CX239" s="1"/>
      <c r="CY239" s="1"/>
      <c r="CZ239" s="1"/>
      <c r="DA239" s="1"/>
      <c r="DB239" s="1"/>
      <c r="DC239" s="1"/>
      <c r="DD239" s="1"/>
      <c r="DE239" s="1"/>
      <c r="DF239" s="1"/>
      <c r="DG239" s="1"/>
      <c r="DH239" s="1"/>
      <c r="DI239" s="1"/>
      <c r="DJ239" s="1"/>
      <c r="DK239" s="1"/>
      <c r="DL239" s="1"/>
      <c r="DM239" s="1"/>
      <c r="DN239" s="1"/>
      <c r="DO239" s="1"/>
      <c r="DP239" s="1"/>
      <c r="DQ239" s="1"/>
      <c r="DR239" s="1"/>
      <c r="DS239" s="1"/>
      <c r="DT239" s="1"/>
      <c r="DU239" s="1"/>
      <c r="DV239" s="1"/>
      <c r="DW239" s="1"/>
      <c r="DX239" s="1"/>
      <c r="DY239" s="1"/>
      <c r="DZ239" s="1"/>
      <c r="EA239" s="1"/>
      <c r="EB239" s="1"/>
      <c r="EC239" s="1"/>
      <c r="ED239" s="1"/>
      <c r="EE239" s="1"/>
      <c r="EF239" s="1"/>
    </row>
    <row r="240" spans="1:136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  <c r="BE240" s="1"/>
      <c r="BF240" s="1"/>
      <c r="BG240" s="1"/>
      <c r="BH240" s="1"/>
      <c r="BI240" s="1"/>
      <c r="BJ240" s="1"/>
      <c r="BK240" s="1"/>
      <c r="BL240" s="1"/>
      <c r="BM240" s="1"/>
      <c r="BN240" s="1"/>
      <c r="BO240" s="1"/>
      <c r="BP240" s="1"/>
      <c r="BQ240" s="1"/>
      <c r="BR240" s="1"/>
      <c r="BS240" s="1"/>
      <c r="BT240" s="1"/>
      <c r="BU240" s="1"/>
      <c r="BV240" s="1"/>
      <c r="BW240" s="1"/>
      <c r="BX240" s="1"/>
      <c r="BY240" s="1"/>
      <c r="BZ240" s="1"/>
      <c r="CA240" s="1"/>
      <c r="CB240" s="1"/>
      <c r="CC240" s="1"/>
      <c r="CD240" s="1"/>
      <c r="CE240" s="1"/>
      <c r="CF240" s="1"/>
      <c r="CG240" s="1"/>
      <c r="CH240" s="1"/>
      <c r="CI240" s="1"/>
      <c r="CJ240" s="1"/>
      <c r="CK240" s="1"/>
      <c r="CL240" s="1"/>
      <c r="CM240" s="1"/>
      <c r="CN240" s="1"/>
      <c r="CO240" s="1"/>
      <c r="CP240" s="1"/>
      <c r="CQ240" s="1"/>
      <c r="CR240" s="1"/>
      <c r="CS240" s="1"/>
      <c r="CT240" s="1"/>
      <c r="CU240" s="1"/>
      <c r="CV240" s="1"/>
      <c r="CW240" s="1"/>
      <c r="CX240" s="1"/>
      <c r="CY240" s="1"/>
      <c r="CZ240" s="1"/>
      <c r="DA240" s="1"/>
      <c r="DB240" s="1"/>
      <c r="DC240" s="1"/>
      <c r="DD240" s="1"/>
      <c r="DE240" s="1"/>
      <c r="DF240" s="1"/>
      <c r="DG240" s="1"/>
      <c r="DH240" s="1"/>
      <c r="DI240" s="1"/>
      <c r="DJ240" s="1"/>
      <c r="DK240" s="1"/>
      <c r="DL240" s="1"/>
      <c r="DM240" s="1"/>
      <c r="DN240" s="1"/>
      <c r="DO240" s="1"/>
      <c r="DP240" s="1"/>
      <c r="DQ240" s="1"/>
      <c r="DR240" s="1"/>
      <c r="DS240" s="1"/>
      <c r="DT240" s="1"/>
      <c r="DU240" s="1"/>
      <c r="DV240" s="1"/>
      <c r="DW240" s="1"/>
      <c r="DX240" s="1"/>
      <c r="DY240" s="1"/>
      <c r="DZ240" s="1"/>
      <c r="EA240" s="1"/>
      <c r="EB240" s="1"/>
      <c r="EC240" s="1"/>
      <c r="ED240" s="1"/>
      <c r="EE240" s="1"/>
      <c r="EF240" s="1"/>
    </row>
    <row r="241" spans="1:136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  <c r="BE241" s="1"/>
      <c r="BF241" s="1"/>
      <c r="BG241" s="1"/>
      <c r="BH241" s="1"/>
      <c r="BI241" s="1"/>
      <c r="BJ241" s="1"/>
      <c r="BK241" s="1"/>
      <c r="BL241" s="1"/>
      <c r="BM241" s="1"/>
      <c r="BN241" s="1"/>
      <c r="BO241" s="1"/>
      <c r="BP241" s="1"/>
      <c r="BQ241" s="1"/>
      <c r="BR241" s="1"/>
      <c r="BS241" s="1"/>
      <c r="BT241" s="1"/>
      <c r="BU241" s="1"/>
      <c r="BV241" s="1"/>
      <c r="BW241" s="1"/>
      <c r="BX241" s="1"/>
      <c r="BY241" s="1"/>
      <c r="BZ241" s="1"/>
      <c r="CA241" s="1"/>
      <c r="CB241" s="1"/>
      <c r="CC241" s="1"/>
      <c r="CD241" s="1"/>
      <c r="CE241" s="1"/>
      <c r="CF241" s="1"/>
      <c r="CG241" s="1"/>
      <c r="CH241" s="1"/>
      <c r="CI241" s="1"/>
      <c r="CJ241" s="1"/>
      <c r="CK241" s="1"/>
      <c r="CL241" s="1"/>
      <c r="CM241" s="1"/>
      <c r="CN241" s="1"/>
      <c r="CO241" s="1"/>
      <c r="CP241" s="1"/>
      <c r="CQ241" s="1"/>
      <c r="CR241" s="1"/>
      <c r="CS241" s="1"/>
      <c r="CT241" s="1"/>
      <c r="CU241" s="1"/>
      <c r="CV241" s="1"/>
      <c r="CW241" s="1"/>
      <c r="CX241" s="1"/>
      <c r="CY241" s="1"/>
      <c r="CZ241" s="1"/>
      <c r="DA241" s="1"/>
      <c r="DB241" s="1"/>
      <c r="DC241" s="1"/>
      <c r="DD241" s="1"/>
      <c r="DE241" s="1"/>
      <c r="DF241" s="1"/>
      <c r="DG241" s="1"/>
      <c r="DH241" s="1"/>
      <c r="DI241" s="1"/>
      <c r="DJ241" s="1"/>
      <c r="DK241" s="1"/>
      <c r="DL241" s="1"/>
      <c r="DM241" s="1"/>
      <c r="DN241" s="1"/>
      <c r="DO241" s="1"/>
      <c r="DP241" s="1"/>
      <c r="DQ241" s="1"/>
      <c r="DR241" s="1"/>
      <c r="DS241" s="1"/>
      <c r="DT241" s="1"/>
      <c r="DU241" s="1"/>
      <c r="DV241" s="1"/>
      <c r="DW241" s="1"/>
      <c r="DX241" s="1"/>
      <c r="DY241" s="1"/>
      <c r="DZ241" s="1"/>
      <c r="EA241" s="1"/>
      <c r="EB241" s="1"/>
      <c r="EC241" s="1"/>
      <c r="ED241" s="1"/>
      <c r="EE241" s="1"/>
      <c r="EF241" s="1"/>
    </row>
    <row r="242" spans="1:136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  <c r="BE242" s="1"/>
      <c r="BF242" s="1"/>
      <c r="BG242" s="1"/>
      <c r="BH242" s="1"/>
      <c r="BI242" s="1"/>
      <c r="BJ242" s="1"/>
      <c r="BK242" s="1"/>
      <c r="BL242" s="1"/>
      <c r="BM242" s="1"/>
      <c r="BN242" s="1"/>
      <c r="BO242" s="1"/>
      <c r="BP242" s="1"/>
      <c r="BQ242" s="1"/>
      <c r="BR242" s="1"/>
      <c r="BS242" s="1"/>
      <c r="BT242" s="1"/>
      <c r="BU242" s="1"/>
      <c r="BV242" s="1"/>
      <c r="BW242" s="1"/>
      <c r="BX242" s="1"/>
      <c r="BY242" s="1"/>
      <c r="BZ242" s="1"/>
      <c r="CA242" s="1"/>
      <c r="CB242" s="1"/>
      <c r="CC242" s="1"/>
      <c r="CD242" s="1"/>
      <c r="CE242" s="1"/>
      <c r="CF242" s="1"/>
      <c r="CG242" s="1"/>
      <c r="CH242" s="1"/>
      <c r="CI242" s="1"/>
      <c r="CJ242" s="1"/>
      <c r="CK242" s="1"/>
      <c r="CL242" s="1"/>
      <c r="CM242" s="1"/>
      <c r="CN242" s="1"/>
      <c r="CO242" s="1"/>
      <c r="CP242" s="1"/>
      <c r="CQ242" s="1"/>
      <c r="CR242" s="1"/>
      <c r="CS242" s="1"/>
      <c r="CT242" s="1"/>
      <c r="CU242" s="1"/>
      <c r="CV242" s="1"/>
      <c r="CW242" s="1"/>
      <c r="CX242" s="1"/>
      <c r="CY242" s="1"/>
      <c r="CZ242" s="1"/>
      <c r="DA242" s="1"/>
      <c r="DB242" s="1"/>
      <c r="DC242" s="1"/>
      <c r="DD242" s="1"/>
      <c r="DE242" s="1"/>
      <c r="DF242" s="1"/>
      <c r="DG242" s="1"/>
      <c r="DH242" s="1"/>
      <c r="DI242" s="1"/>
      <c r="DJ242" s="1"/>
      <c r="DK242" s="1"/>
      <c r="DL242" s="1"/>
      <c r="DM242" s="1"/>
      <c r="DN242" s="1"/>
      <c r="DO242" s="1"/>
      <c r="DP242" s="1"/>
      <c r="DQ242" s="1"/>
      <c r="DR242" s="1"/>
      <c r="DS242" s="1"/>
      <c r="DT242" s="1"/>
      <c r="DU242" s="1"/>
      <c r="DV242" s="1"/>
      <c r="DW242" s="1"/>
      <c r="DX242" s="1"/>
      <c r="DY242" s="1"/>
      <c r="DZ242" s="1"/>
      <c r="EA242" s="1"/>
      <c r="EB242" s="1"/>
      <c r="EC242" s="1"/>
      <c r="ED242" s="1"/>
      <c r="EE242" s="1"/>
      <c r="EF242" s="1"/>
    </row>
    <row r="243" spans="1:136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  <c r="BE243" s="1"/>
      <c r="BF243" s="1"/>
      <c r="BG243" s="1"/>
      <c r="BH243" s="1"/>
      <c r="BI243" s="1"/>
      <c r="BJ243" s="1"/>
      <c r="BK243" s="1"/>
      <c r="BL243" s="1"/>
      <c r="BM243" s="1"/>
      <c r="BN243" s="1"/>
      <c r="BO243" s="1"/>
      <c r="BP243" s="1"/>
      <c r="BQ243" s="1"/>
      <c r="BR243" s="1"/>
      <c r="BS243" s="1"/>
      <c r="BT243" s="1"/>
      <c r="BU243" s="1"/>
      <c r="BV243" s="1"/>
      <c r="BW243" s="1"/>
      <c r="BX243" s="1"/>
      <c r="BY243" s="1"/>
      <c r="BZ243" s="1"/>
      <c r="CA243" s="1"/>
      <c r="CB243" s="1"/>
      <c r="CC243" s="1"/>
      <c r="CD243" s="1"/>
      <c r="CE243" s="1"/>
      <c r="CF243" s="1"/>
      <c r="CG243" s="1"/>
      <c r="CH243" s="1"/>
      <c r="CI243" s="1"/>
      <c r="CJ243" s="1"/>
      <c r="CK243" s="1"/>
      <c r="CL243" s="1"/>
      <c r="CM243" s="1"/>
      <c r="CN243" s="1"/>
      <c r="CO243" s="1"/>
      <c r="CP243" s="1"/>
      <c r="CQ243" s="1"/>
      <c r="CR243" s="1"/>
      <c r="CS243" s="1"/>
      <c r="CT243" s="1"/>
      <c r="CU243" s="1"/>
      <c r="CV243" s="1"/>
      <c r="CW243" s="1"/>
      <c r="CX243" s="1"/>
      <c r="CY243" s="1"/>
      <c r="CZ243" s="1"/>
      <c r="DA243" s="1"/>
      <c r="DB243" s="1"/>
      <c r="DC243" s="1"/>
      <c r="DD243" s="1"/>
      <c r="DE243" s="1"/>
      <c r="DF243" s="1"/>
      <c r="DG243" s="1"/>
      <c r="DH243" s="1"/>
      <c r="DI243" s="1"/>
      <c r="DJ243" s="1"/>
      <c r="DK243" s="1"/>
      <c r="DL243" s="1"/>
      <c r="DM243" s="1"/>
      <c r="DN243" s="1"/>
      <c r="DO243" s="1"/>
      <c r="DP243" s="1"/>
      <c r="DQ243" s="1"/>
      <c r="DR243" s="1"/>
      <c r="DS243" s="1"/>
      <c r="DT243" s="1"/>
      <c r="DU243" s="1"/>
      <c r="DV243" s="1"/>
      <c r="DW243" s="1"/>
      <c r="DX243" s="1"/>
      <c r="DY243" s="1"/>
      <c r="DZ243" s="1"/>
      <c r="EA243" s="1"/>
      <c r="EB243" s="1"/>
      <c r="EC243" s="1"/>
      <c r="ED243" s="1"/>
      <c r="EE243" s="1"/>
      <c r="EF243" s="1"/>
    </row>
    <row r="244" spans="1:136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  <c r="BE244" s="1"/>
      <c r="BF244" s="1"/>
      <c r="BG244" s="1"/>
      <c r="BH244" s="1"/>
      <c r="BI244" s="1"/>
      <c r="BJ244" s="1"/>
      <c r="BK244" s="1"/>
      <c r="BL244" s="1"/>
      <c r="BM244" s="1"/>
      <c r="BN244" s="1"/>
      <c r="BO244" s="1"/>
      <c r="BP244" s="1"/>
      <c r="BQ244" s="1"/>
      <c r="BR244" s="1"/>
      <c r="BS244" s="1"/>
      <c r="BT244" s="1"/>
      <c r="BU244" s="1"/>
      <c r="BV244" s="1"/>
      <c r="BW244" s="1"/>
      <c r="BX244" s="1"/>
      <c r="BY244" s="1"/>
      <c r="BZ244" s="1"/>
      <c r="CA244" s="1"/>
      <c r="CB244" s="1"/>
      <c r="CC244" s="1"/>
      <c r="CD244" s="1"/>
      <c r="CE244" s="1"/>
      <c r="CF244" s="1"/>
      <c r="CG244" s="1"/>
      <c r="CH244" s="1"/>
      <c r="CI244" s="1"/>
      <c r="CJ244" s="1"/>
      <c r="CK244" s="1"/>
      <c r="CL244" s="1"/>
      <c r="CM244" s="1"/>
      <c r="CN244" s="1"/>
      <c r="CO244" s="1"/>
      <c r="CP244" s="1"/>
      <c r="CQ244" s="1"/>
      <c r="CR244" s="1"/>
      <c r="CS244" s="1"/>
      <c r="CT244" s="1"/>
      <c r="CU244" s="1"/>
      <c r="CV244" s="1"/>
      <c r="CW244" s="1"/>
      <c r="CX244" s="1"/>
      <c r="CY244" s="1"/>
      <c r="CZ244" s="1"/>
      <c r="DA244" s="1"/>
      <c r="DB244" s="1"/>
      <c r="DC244" s="1"/>
      <c r="DD244" s="1"/>
      <c r="DE244" s="1"/>
      <c r="DF244" s="1"/>
      <c r="DG244" s="1"/>
      <c r="DH244" s="1"/>
      <c r="DI244" s="1"/>
      <c r="DJ244" s="1"/>
      <c r="DK244" s="1"/>
      <c r="DL244" s="1"/>
      <c r="DM244" s="1"/>
      <c r="DN244" s="1"/>
      <c r="DO244" s="1"/>
      <c r="DP244" s="1"/>
      <c r="DQ244" s="1"/>
      <c r="DR244" s="1"/>
      <c r="DS244" s="1"/>
      <c r="DT244" s="1"/>
      <c r="DU244" s="1"/>
      <c r="DV244" s="1"/>
      <c r="DW244" s="1"/>
      <c r="DX244" s="1"/>
      <c r="DY244" s="1"/>
      <c r="DZ244" s="1"/>
      <c r="EA244" s="1"/>
      <c r="EB244" s="1"/>
      <c r="EC244" s="1"/>
      <c r="ED244" s="1"/>
      <c r="EE244" s="1"/>
      <c r="EF244" s="1"/>
    </row>
    <row r="245" spans="1:136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  <c r="BE245" s="1"/>
      <c r="BF245" s="1"/>
      <c r="BG245" s="1"/>
      <c r="BH245" s="1"/>
      <c r="BI245" s="1"/>
      <c r="BJ245" s="1"/>
      <c r="BK245" s="1"/>
      <c r="BL245" s="1"/>
      <c r="BM245" s="1"/>
      <c r="BN245" s="1"/>
      <c r="BO245" s="1"/>
      <c r="BP245" s="1"/>
      <c r="BQ245" s="1"/>
      <c r="BR245" s="1"/>
      <c r="BS245" s="1"/>
      <c r="BT245" s="1"/>
      <c r="BU245" s="1"/>
      <c r="BV245" s="1"/>
      <c r="BW245" s="1"/>
      <c r="BX245" s="1"/>
      <c r="BY245" s="1"/>
      <c r="BZ245" s="1"/>
      <c r="CA245" s="1"/>
      <c r="CB245" s="1"/>
      <c r="CC245" s="1"/>
      <c r="CD245" s="1"/>
      <c r="CE245" s="1"/>
      <c r="CF245" s="1"/>
      <c r="CG245" s="1"/>
      <c r="CH245" s="1"/>
      <c r="CI245" s="1"/>
      <c r="CJ245" s="1"/>
      <c r="CK245" s="1"/>
      <c r="CL245" s="1"/>
      <c r="CM245" s="1"/>
      <c r="CN245" s="1"/>
      <c r="CO245" s="1"/>
      <c r="CP245" s="1"/>
      <c r="CQ245" s="1"/>
      <c r="CR245" s="1"/>
      <c r="CS245" s="1"/>
      <c r="CT245" s="1"/>
      <c r="CU245" s="1"/>
      <c r="CV245" s="1"/>
      <c r="CW245" s="1"/>
      <c r="CX245" s="1"/>
      <c r="CY245" s="1"/>
      <c r="CZ245" s="1"/>
      <c r="DA245" s="1"/>
      <c r="DB245" s="1"/>
      <c r="DC245" s="1"/>
      <c r="DD245" s="1"/>
      <c r="DE245" s="1"/>
      <c r="DF245" s="1"/>
      <c r="DG245" s="1"/>
      <c r="DH245" s="1"/>
      <c r="DI245" s="1"/>
      <c r="DJ245" s="1"/>
      <c r="DK245" s="1"/>
      <c r="DL245" s="1"/>
      <c r="DM245" s="1"/>
      <c r="DN245" s="1"/>
      <c r="DO245" s="1"/>
      <c r="DP245" s="1"/>
      <c r="DQ245" s="1"/>
      <c r="DR245" s="1"/>
      <c r="DS245" s="1"/>
      <c r="DT245" s="1"/>
      <c r="DU245" s="1"/>
      <c r="DV245" s="1"/>
      <c r="DW245" s="1"/>
      <c r="DX245" s="1"/>
      <c r="DY245" s="1"/>
      <c r="DZ245" s="1"/>
      <c r="EA245" s="1"/>
      <c r="EB245" s="1"/>
      <c r="EC245" s="1"/>
      <c r="ED245" s="1"/>
      <c r="EE245" s="1"/>
      <c r="EF245" s="1"/>
    </row>
    <row r="246" spans="1:136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  <c r="BE246" s="1"/>
      <c r="BF246" s="1"/>
      <c r="BG246" s="1"/>
      <c r="BH246" s="1"/>
      <c r="BI246" s="1"/>
      <c r="BJ246" s="1"/>
      <c r="BK246" s="1"/>
      <c r="BL246" s="1"/>
      <c r="BM246" s="1"/>
      <c r="BN246" s="1"/>
      <c r="BO246" s="1"/>
      <c r="BP246" s="1"/>
      <c r="BQ246" s="1"/>
      <c r="BR246" s="1"/>
      <c r="BS246" s="1"/>
      <c r="BT246" s="1"/>
      <c r="BU246" s="1"/>
      <c r="BV246" s="1"/>
      <c r="BW246" s="1"/>
      <c r="BX246" s="1"/>
      <c r="BY246" s="1"/>
      <c r="BZ246" s="1"/>
      <c r="CA246" s="1"/>
      <c r="CB246" s="1"/>
      <c r="CC246" s="1"/>
      <c r="CD246" s="1"/>
      <c r="CE246" s="1"/>
      <c r="CF246" s="1"/>
      <c r="CG246" s="1"/>
      <c r="CH246" s="1"/>
      <c r="CI246" s="1"/>
      <c r="CJ246" s="1"/>
      <c r="CK246" s="1"/>
      <c r="CL246" s="1"/>
      <c r="CM246" s="1"/>
      <c r="CN246" s="1"/>
      <c r="CO246" s="1"/>
      <c r="CP246" s="1"/>
      <c r="CQ246" s="1"/>
      <c r="CR246" s="1"/>
      <c r="CS246" s="1"/>
      <c r="CT246" s="1"/>
      <c r="CU246" s="1"/>
      <c r="CV246" s="1"/>
      <c r="CW246" s="1"/>
      <c r="CX246" s="1"/>
      <c r="CY246" s="1"/>
      <c r="CZ246" s="1"/>
      <c r="DA246" s="1"/>
      <c r="DB246" s="1"/>
      <c r="DC246" s="1"/>
      <c r="DD246" s="1"/>
      <c r="DE246" s="1"/>
      <c r="DF246" s="1"/>
      <c r="DG246" s="1"/>
      <c r="DH246" s="1"/>
      <c r="DI246" s="1"/>
      <c r="DJ246" s="1"/>
      <c r="DK246" s="1"/>
      <c r="DL246" s="1"/>
      <c r="DM246" s="1"/>
      <c r="DN246" s="1"/>
      <c r="DO246" s="1"/>
      <c r="DP246" s="1"/>
      <c r="DQ246" s="1"/>
      <c r="DR246" s="1"/>
      <c r="DS246" s="1"/>
      <c r="DT246" s="1"/>
      <c r="DU246" s="1"/>
      <c r="DV246" s="1"/>
      <c r="DW246" s="1"/>
      <c r="DX246" s="1"/>
      <c r="DY246" s="1"/>
      <c r="DZ246" s="1"/>
      <c r="EA246" s="1"/>
      <c r="EB246" s="1"/>
      <c r="EC246" s="1"/>
      <c r="ED246" s="1"/>
      <c r="EE246" s="1"/>
      <c r="EF246" s="1"/>
    </row>
    <row r="247" spans="1:136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  <c r="BE247" s="1"/>
      <c r="BF247" s="1"/>
      <c r="BG247" s="1"/>
      <c r="BH247" s="1"/>
      <c r="BI247" s="1"/>
      <c r="BJ247" s="1"/>
      <c r="BK247" s="1"/>
      <c r="BL247" s="1"/>
      <c r="BM247" s="1"/>
      <c r="BN247" s="1"/>
      <c r="BO247" s="1"/>
      <c r="BP247" s="1"/>
      <c r="BQ247" s="1"/>
      <c r="BR247" s="1"/>
      <c r="BS247" s="1"/>
      <c r="BT247" s="1"/>
      <c r="BU247" s="1"/>
      <c r="BV247" s="1"/>
      <c r="BW247" s="1"/>
      <c r="BX247" s="1"/>
      <c r="BY247" s="1"/>
      <c r="BZ247" s="1"/>
      <c r="CA247" s="1"/>
      <c r="CB247" s="1"/>
      <c r="CC247" s="1"/>
      <c r="CD247" s="1"/>
      <c r="CE247" s="1"/>
      <c r="CF247" s="1"/>
      <c r="CG247" s="1"/>
      <c r="CH247" s="1"/>
      <c r="CI247" s="1"/>
      <c r="CJ247" s="1"/>
      <c r="CK247" s="1"/>
      <c r="CL247" s="1"/>
      <c r="CM247" s="1"/>
      <c r="CN247" s="1"/>
      <c r="CO247" s="1"/>
      <c r="CP247" s="1"/>
      <c r="CQ247" s="1"/>
      <c r="CR247" s="1"/>
      <c r="CS247" s="1"/>
      <c r="CT247" s="1"/>
      <c r="CU247" s="1"/>
      <c r="CV247" s="1"/>
      <c r="CW247" s="1"/>
      <c r="CX247" s="1"/>
      <c r="CY247" s="1"/>
      <c r="CZ247" s="1"/>
      <c r="DA247" s="1"/>
      <c r="DB247" s="1"/>
      <c r="DC247" s="1"/>
      <c r="DD247" s="1"/>
      <c r="DE247" s="1"/>
      <c r="DF247" s="1"/>
      <c r="DG247" s="1"/>
      <c r="DH247" s="1"/>
      <c r="DI247" s="1"/>
      <c r="DJ247" s="1"/>
      <c r="DK247" s="1"/>
      <c r="DL247" s="1"/>
      <c r="DM247" s="1"/>
      <c r="DN247" s="1"/>
      <c r="DO247" s="1"/>
      <c r="DP247" s="1"/>
      <c r="DQ247" s="1"/>
      <c r="DR247" s="1"/>
      <c r="DS247" s="1"/>
      <c r="DT247" s="1"/>
      <c r="DU247" s="1"/>
      <c r="DV247" s="1"/>
      <c r="DW247" s="1"/>
      <c r="DX247" s="1"/>
      <c r="DY247" s="1"/>
      <c r="DZ247" s="1"/>
      <c r="EA247" s="1"/>
      <c r="EB247" s="1"/>
      <c r="EC247" s="1"/>
      <c r="ED247" s="1"/>
      <c r="EE247" s="1"/>
      <c r="EF247" s="1"/>
    </row>
    <row r="248" spans="1:136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  <c r="BE248" s="1"/>
      <c r="BF248" s="1"/>
      <c r="BG248" s="1"/>
      <c r="BH248" s="1"/>
      <c r="BI248" s="1"/>
      <c r="BJ248" s="1"/>
      <c r="BK248" s="1"/>
      <c r="BL248" s="1"/>
      <c r="BM248" s="1"/>
      <c r="BN248" s="1"/>
      <c r="BO248" s="1"/>
      <c r="BP248" s="1"/>
      <c r="BQ248" s="1"/>
      <c r="BR248" s="1"/>
      <c r="BS248" s="1"/>
      <c r="BT248" s="1"/>
      <c r="BU248" s="1"/>
      <c r="BV248" s="1"/>
      <c r="BW248" s="1"/>
      <c r="BX248" s="1"/>
      <c r="BY248" s="1"/>
      <c r="BZ248" s="1"/>
      <c r="CA248" s="1"/>
      <c r="CB248" s="1"/>
      <c r="CC248" s="1"/>
      <c r="CD248" s="1"/>
      <c r="CE248" s="1"/>
      <c r="CF248" s="1"/>
      <c r="CG248" s="1"/>
      <c r="CH248" s="1"/>
      <c r="CI248" s="1"/>
      <c r="CJ248" s="1"/>
      <c r="CK248" s="1"/>
      <c r="CL248" s="1"/>
      <c r="CM248" s="1"/>
      <c r="CN248" s="1"/>
      <c r="CO248" s="1"/>
      <c r="CP248" s="1"/>
      <c r="CQ248" s="1"/>
      <c r="CR248" s="1"/>
      <c r="CS248" s="1"/>
      <c r="CT248" s="1"/>
      <c r="CU248" s="1"/>
      <c r="CV248" s="1"/>
      <c r="CW248" s="1"/>
      <c r="CX248" s="1"/>
      <c r="CY248" s="1"/>
      <c r="CZ248" s="1"/>
      <c r="DA248" s="1"/>
      <c r="DB248" s="1"/>
      <c r="DC248" s="1"/>
      <c r="DD248" s="1"/>
      <c r="DE248" s="1"/>
      <c r="DF248" s="1"/>
      <c r="DG248" s="1"/>
      <c r="DH248" s="1"/>
      <c r="DI248" s="1"/>
      <c r="DJ248" s="1"/>
      <c r="DK248" s="1"/>
      <c r="DL248" s="1"/>
      <c r="DM248" s="1"/>
      <c r="DN248" s="1"/>
      <c r="DO248" s="1"/>
      <c r="DP248" s="1"/>
      <c r="DQ248" s="1"/>
      <c r="DR248" s="1"/>
      <c r="DS248" s="1"/>
      <c r="DT248" s="1"/>
      <c r="DU248" s="1"/>
      <c r="DV248" s="1"/>
      <c r="DW248" s="1"/>
      <c r="DX248" s="1"/>
      <c r="DY248" s="1"/>
      <c r="DZ248" s="1"/>
      <c r="EA248" s="1"/>
      <c r="EB248" s="1"/>
      <c r="EC248" s="1"/>
      <c r="ED248" s="1"/>
      <c r="EE248" s="1"/>
      <c r="EF248" s="1"/>
    </row>
    <row r="249" spans="1:136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  <c r="BE249" s="1"/>
      <c r="BF249" s="1"/>
      <c r="BG249" s="1"/>
      <c r="BH249" s="1"/>
      <c r="BI249" s="1"/>
      <c r="BJ249" s="1"/>
      <c r="BK249" s="1"/>
      <c r="BL249" s="1"/>
      <c r="BM249" s="1"/>
      <c r="BN249" s="1"/>
      <c r="BO249" s="1"/>
      <c r="BP249" s="1"/>
      <c r="BQ249" s="1"/>
      <c r="BR249" s="1"/>
      <c r="BS249" s="1"/>
      <c r="BT249" s="1"/>
      <c r="BU249" s="1"/>
      <c r="BV249" s="1"/>
      <c r="BW249" s="1"/>
      <c r="BX249" s="1"/>
      <c r="BY249" s="1"/>
      <c r="BZ249" s="1"/>
      <c r="CA249" s="1"/>
      <c r="CB249" s="1"/>
      <c r="CC249" s="1"/>
      <c r="CD249" s="1"/>
      <c r="CE249" s="1"/>
      <c r="CF249" s="1"/>
      <c r="CG249" s="1"/>
      <c r="CH249" s="1"/>
      <c r="CI249" s="1"/>
      <c r="CJ249" s="1"/>
      <c r="CK249" s="1"/>
      <c r="CL249" s="1"/>
      <c r="CM249" s="1"/>
      <c r="CN249" s="1"/>
      <c r="CO249" s="1"/>
      <c r="CP249" s="1"/>
      <c r="CQ249" s="1"/>
      <c r="CR249" s="1"/>
      <c r="CS249" s="1"/>
      <c r="CT249" s="1"/>
      <c r="CU249" s="1"/>
      <c r="CV249" s="1"/>
      <c r="CW249" s="1"/>
      <c r="CX249" s="1"/>
      <c r="CY249" s="1"/>
      <c r="CZ249" s="1"/>
      <c r="DA249" s="1"/>
      <c r="DB249" s="1"/>
      <c r="DC249" s="1"/>
      <c r="DD249" s="1"/>
      <c r="DE249" s="1"/>
      <c r="DF249" s="1"/>
      <c r="DG249" s="1"/>
      <c r="DH249" s="1"/>
      <c r="DI249" s="1"/>
      <c r="DJ249" s="1"/>
      <c r="DK249" s="1"/>
      <c r="DL249" s="1"/>
      <c r="DM249" s="1"/>
      <c r="DN249" s="1"/>
      <c r="DO249" s="1"/>
      <c r="DP249" s="1"/>
      <c r="DQ249" s="1"/>
      <c r="DR249" s="1"/>
      <c r="DS249" s="1"/>
      <c r="DT249" s="1"/>
      <c r="DU249" s="1"/>
      <c r="DV249" s="1"/>
      <c r="DW249" s="1"/>
      <c r="DX249" s="1"/>
      <c r="DY249" s="1"/>
      <c r="DZ249" s="1"/>
      <c r="EA249" s="1"/>
      <c r="EB249" s="1"/>
      <c r="EC249" s="1"/>
      <c r="ED249" s="1"/>
      <c r="EE249" s="1"/>
      <c r="EF249" s="1"/>
    </row>
    <row r="250" spans="1:136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  <c r="BE250" s="1"/>
      <c r="BF250" s="1"/>
      <c r="BG250" s="1"/>
      <c r="BH250" s="1"/>
      <c r="BI250" s="1"/>
      <c r="BJ250" s="1"/>
      <c r="BK250" s="1"/>
      <c r="BL250" s="1"/>
      <c r="BM250" s="1"/>
      <c r="BN250" s="1"/>
      <c r="BO250" s="1"/>
      <c r="BP250" s="1"/>
      <c r="BQ250" s="1"/>
      <c r="BR250" s="1"/>
      <c r="BS250" s="1"/>
      <c r="BT250" s="1"/>
      <c r="BU250" s="1"/>
      <c r="BV250" s="1"/>
      <c r="BW250" s="1"/>
      <c r="BX250" s="1"/>
      <c r="BY250" s="1"/>
      <c r="BZ250" s="1"/>
      <c r="CA250" s="1"/>
      <c r="CB250" s="1"/>
      <c r="CC250" s="1"/>
      <c r="CD250" s="1"/>
      <c r="CE250" s="1"/>
      <c r="CF250" s="1"/>
      <c r="CG250" s="1"/>
      <c r="CH250" s="1"/>
      <c r="CI250" s="1"/>
      <c r="CJ250" s="1"/>
      <c r="CK250" s="1"/>
      <c r="CL250" s="1"/>
      <c r="CM250" s="1"/>
      <c r="CN250" s="1"/>
      <c r="CO250" s="1"/>
      <c r="CP250" s="1"/>
      <c r="CQ250" s="1"/>
      <c r="CR250" s="1"/>
      <c r="CS250" s="1"/>
      <c r="CT250" s="1"/>
      <c r="CU250" s="1"/>
      <c r="CV250" s="1"/>
      <c r="CW250" s="1"/>
      <c r="CX250" s="1"/>
      <c r="CY250" s="1"/>
      <c r="CZ250" s="1"/>
      <c r="DA250" s="1"/>
      <c r="DB250" s="1"/>
      <c r="DC250" s="1"/>
      <c r="DD250" s="1"/>
      <c r="DE250" s="1"/>
      <c r="DF250" s="1"/>
      <c r="DG250" s="1"/>
      <c r="DH250" s="1"/>
      <c r="DI250" s="1"/>
      <c r="DJ250" s="1"/>
      <c r="DK250" s="1"/>
      <c r="DL250" s="1"/>
      <c r="DM250" s="1"/>
      <c r="DN250" s="1"/>
      <c r="DO250" s="1"/>
      <c r="DP250" s="1"/>
      <c r="DQ250" s="1"/>
      <c r="DR250" s="1"/>
      <c r="DS250" s="1"/>
      <c r="DT250" s="1"/>
      <c r="DU250" s="1"/>
      <c r="DV250" s="1"/>
      <c r="DW250" s="1"/>
      <c r="DX250" s="1"/>
      <c r="DY250" s="1"/>
      <c r="DZ250" s="1"/>
      <c r="EA250" s="1"/>
      <c r="EB250" s="1"/>
      <c r="EC250" s="1"/>
      <c r="ED250" s="1"/>
      <c r="EE250" s="1"/>
      <c r="EF250" s="1"/>
    </row>
    <row r="251" spans="1:136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  <c r="BA251" s="1"/>
      <c r="BB251" s="1"/>
      <c r="BC251" s="1"/>
      <c r="BD251" s="1"/>
      <c r="BE251" s="1"/>
      <c r="BF251" s="1"/>
      <c r="BG251" s="1"/>
      <c r="BH251" s="1"/>
      <c r="BI251" s="1"/>
      <c r="BJ251" s="1"/>
      <c r="BK251" s="1"/>
      <c r="BL251" s="1"/>
      <c r="BM251" s="1"/>
      <c r="BN251" s="1"/>
      <c r="BO251" s="1"/>
      <c r="BP251" s="1"/>
      <c r="BQ251" s="1"/>
      <c r="BR251" s="1"/>
      <c r="BS251" s="1"/>
      <c r="BT251" s="1"/>
      <c r="BU251" s="1"/>
      <c r="BV251" s="1"/>
      <c r="BW251" s="1"/>
      <c r="BX251" s="1"/>
      <c r="BY251" s="1"/>
      <c r="BZ251" s="1"/>
      <c r="CA251" s="1"/>
      <c r="CB251" s="1"/>
      <c r="CC251" s="1"/>
      <c r="CD251" s="1"/>
      <c r="CE251" s="1"/>
      <c r="CF251" s="1"/>
      <c r="CG251" s="1"/>
      <c r="CH251" s="1"/>
      <c r="CI251" s="1"/>
      <c r="CJ251" s="1"/>
      <c r="CK251" s="1"/>
      <c r="CL251" s="1"/>
      <c r="CM251" s="1"/>
      <c r="CN251" s="1"/>
      <c r="CO251" s="1"/>
      <c r="CP251" s="1"/>
      <c r="CQ251" s="1"/>
      <c r="CR251" s="1"/>
      <c r="CS251" s="1"/>
      <c r="CT251" s="1"/>
      <c r="CU251" s="1"/>
      <c r="CV251" s="1"/>
      <c r="CW251" s="1"/>
      <c r="CX251" s="1"/>
      <c r="CY251" s="1"/>
      <c r="CZ251" s="1"/>
      <c r="DA251" s="1"/>
      <c r="DB251" s="1"/>
      <c r="DC251" s="1"/>
      <c r="DD251" s="1"/>
      <c r="DE251" s="1"/>
      <c r="DF251" s="1"/>
      <c r="DG251" s="1"/>
      <c r="DH251" s="1"/>
      <c r="DI251" s="1"/>
      <c r="DJ251" s="1"/>
      <c r="DK251" s="1"/>
      <c r="DL251" s="1"/>
      <c r="DM251" s="1"/>
      <c r="DN251" s="1"/>
      <c r="DO251" s="1"/>
      <c r="DP251" s="1"/>
      <c r="DQ251" s="1"/>
      <c r="DR251" s="1"/>
      <c r="DS251" s="1"/>
      <c r="DT251" s="1"/>
      <c r="DU251" s="1"/>
      <c r="DV251" s="1"/>
      <c r="DW251" s="1"/>
      <c r="DX251" s="1"/>
      <c r="DY251" s="1"/>
      <c r="DZ251" s="1"/>
      <c r="EA251" s="1"/>
      <c r="EB251" s="1"/>
      <c r="EC251" s="1"/>
      <c r="ED251" s="1"/>
      <c r="EE251" s="1"/>
      <c r="EF251" s="1"/>
    </row>
    <row r="252" spans="1:136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  <c r="BA252" s="1"/>
      <c r="BB252" s="1"/>
      <c r="BC252" s="1"/>
      <c r="BD252" s="1"/>
      <c r="BE252" s="1"/>
      <c r="BF252" s="1"/>
      <c r="BG252" s="1"/>
      <c r="BH252" s="1"/>
      <c r="BI252" s="1"/>
      <c r="BJ252" s="1"/>
      <c r="BK252" s="1"/>
      <c r="BL252" s="1"/>
      <c r="BM252" s="1"/>
      <c r="BN252" s="1"/>
      <c r="BO252" s="1"/>
      <c r="BP252" s="1"/>
      <c r="BQ252" s="1"/>
      <c r="BR252" s="1"/>
      <c r="BS252" s="1"/>
      <c r="BT252" s="1"/>
      <c r="BU252" s="1"/>
      <c r="BV252" s="1"/>
      <c r="BW252" s="1"/>
      <c r="BX252" s="1"/>
      <c r="BY252" s="1"/>
      <c r="BZ252" s="1"/>
      <c r="CA252" s="1"/>
      <c r="CB252" s="1"/>
      <c r="CC252" s="1"/>
      <c r="CD252" s="1"/>
      <c r="CE252" s="1"/>
      <c r="CF252" s="1"/>
      <c r="CG252" s="1"/>
      <c r="CH252" s="1"/>
      <c r="CI252" s="1"/>
      <c r="CJ252" s="1"/>
      <c r="CK252" s="1"/>
      <c r="CL252" s="1"/>
      <c r="CM252" s="1"/>
      <c r="CN252" s="1"/>
      <c r="CO252" s="1"/>
      <c r="CP252" s="1"/>
      <c r="CQ252" s="1"/>
      <c r="CR252" s="1"/>
      <c r="CS252" s="1"/>
      <c r="CT252" s="1"/>
      <c r="CU252" s="1"/>
      <c r="CV252" s="1"/>
      <c r="CW252" s="1"/>
      <c r="CX252" s="1"/>
      <c r="CY252" s="1"/>
      <c r="CZ252" s="1"/>
      <c r="DA252" s="1"/>
      <c r="DB252" s="1"/>
      <c r="DC252" s="1"/>
      <c r="DD252" s="1"/>
      <c r="DE252" s="1"/>
      <c r="DF252" s="1"/>
      <c r="DG252" s="1"/>
      <c r="DH252" s="1"/>
      <c r="DI252" s="1"/>
      <c r="DJ252" s="1"/>
      <c r="DK252" s="1"/>
      <c r="DL252" s="1"/>
      <c r="DM252" s="1"/>
      <c r="DN252" s="1"/>
      <c r="DO252" s="1"/>
      <c r="DP252" s="1"/>
      <c r="DQ252" s="1"/>
      <c r="DR252" s="1"/>
      <c r="DS252" s="1"/>
      <c r="DT252" s="1"/>
      <c r="DU252" s="1"/>
      <c r="DV252" s="1"/>
      <c r="DW252" s="1"/>
      <c r="DX252" s="1"/>
      <c r="DY252" s="1"/>
      <c r="DZ252" s="1"/>
      <c r="EA252" s="1"/>
      <c r="EB252" s="1"/>
      <c r="EC252" s="1"/>
      <c r="ED252" s="1"/>
      <c r="EE252" s="1"/>
      <c r="EF252" s="1"/>
    </row>
    <row r="253" spans="1:136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  <c r="BC253" s="1"/>
      <c r="BD253" s="1"/>
      <c r="BE253" s="1"/>
      <c r="BF253" s="1"/>
      <c r="BG253" s="1"/>
      <c r="BH253" s="1"/>
      <c r="BI253" s="1"/>
      <c r="BJ253" s="1"/>
      <c r="BK253" s="1"/>
      <c r="BL253" s="1"/>
      <c r="BM253" s="1"/>
      <c r="BN253" s="1"/>
      <c r="BO253" s="1"/>
      <c r="BP253" s="1"/>
      <c r="BQ253" s="1"/>
      <c r="BR253" s="1"/>
      <c r="BS253" s="1"/>
      <c r="BT253" s="1"/>
      <c r="BU253" s="1"/>
      <c r="BV253" s="1"/>
      <c r="BW253" s="1"/>
      <c r="BX253" s="1"/>
      <c r="BY253" s="1"/>
      <c r="BZ253" s="1"/>
      <c r="CA253" s="1"/>
      <c r="CB253" s="1"/>
      <c r="CC253" s="1"/>
      <c r="CD253" s="1"/>
      <c r="CE253" s="1"/>
      <c r="CF253" s="1"/>
      <c r="CG253" s="1"/>
      <c r="CH253" s="1"/>
      <c r="CI253" s="1"/>
      <c r="CJ253" s="1"/>
      <c r="CK253" s="1"/>
      <c r="CL253" s="1"/>
      <c r="CM253" s="1"/>
      <c r="CN253" s="1"/>
      <c r="CO253" s="1"/>
      <c r="CP253" s="1"/>
      <c r="CQ253" s="1"/>
      <c r="CR253" s="1"/>
      <c r="CS253" s="1"/>
      <c r="CT253" s="1"/>
      <c r="CU253" s="1"/>
      <c r="CV253" s="1"/>
      <c r="CW253" s="1"/>
      <c r="CX253" s="1"/>
      <c r="CY253" s="1"/>
      <c r="CZ253" s="1"/>
      <c r="DA253" s="1"/>
      <c r="DB253" s="1"/>
      <c r="DC253" s="1"/>
      <c r="DD253" s="1"/>
      <c r="DE253" s="1"/>
      <c r="DF253" s="1"/>
      <c r="DG253" s="1"/>
      <c r="DH253" s="1"/>
      <c r="DI253" s="1"/>
      <c r="DJ253" s="1"/>
      <c r="DK253" s="1"/>
      <c r="DL253" s="1"/>
      <c r="DM253" s="1"/>
      <c r="DN253" s="1"/>
      <c r="DO253" s="1"/>
      <c r="DP253" s="1"/>
      <c r="DQ253" s="1"/>
      <c r="DR253" s="1"/>
      <c r="DS253" s="1"/>
      <c r="DT253" s="1"/>
      <c r="DU253" s="1"/>
      <c r="DV253" s="1"/>
      <c r="DW253" s="1"/>
      <c r="DX253" s="1"/>
      <c r="DY253" s="1"/>
      <c r="DZ253" s="1"/>
      <c r="EA253" s="1"/>
      <c r="EB253" s="1"/>
      <c r="EC253" s="1"/>
      <c r="ED253" s="1"/>
      <c r="EE253" s="1"/>
      <c r="EF253" s="1"/>
    </row>
    <row r="254" spans="1:136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  <c r="BA254" s="1"/>
      <c r="BB254" s="1"/>
      <c r="BC254" s="1"/>
      <c r="BD254" s="1"/>
      <c r="BE254" s="1"/>
      <c r="BF254" s="1"/>
      <c r="BG254" s="1"/>
      <c r="BH254" s="1"/>
      <c r="BI254" s="1"/>
      <c r="BJ254" s="1"/>
      <c r="BK254" s="1"/>
      <c r="BL254" s="1"/>
      <c r="BM254" s="1"/>
      <c r="BN254" s="1"/>
      <c r="BO254" s="1"/>
      <c r="BP254" s="1"/>
      <c r="BQ254" s="1"/>
      <c r="BR254" s="1"/>
      <c r="BS254" s="1"/>
      <c r="BT254" s="1"/>
      <c r="BU254" s="1"/>
      <c r="BV254" s="1"/>
      <c r="BW254" s="1"/>
      <c r="BX254" s="1"/>
      <c r="BY254" s="1"/>
      <c r="BZ254" s="1"/>
      <c r="CA254" s="1"/>
      <c r="CB254" s="1"/>
      <c r="CC254" s="1"/>
      <c r="CD254" s="1"/>
      <c r="CE254" s="1"/>
      <c r="CF254" s="1"/>
      <c r="CG254" s="1"/>
      <c r="CH254" s="1"/>
      <c r="CI254" s="1"/>
      <c r="CJ254" s="1"/>
      <c r="CK254" s="1"/>
      <c r="CL254" s="1"/>
      <c r="CM254" s="1"/>
      <c r="CN254" s="1"/>
      <c r="CO254" s="1"/>
      <c r="CP254" s="1"/>
      <c r="CQ254" s="1"/>
      <c r="CR254" s="1"/>
      <c r="CS254" s="1"/>
      <c r="CT254" s="1"/>
      <c r="CU254" s="1"/>
      <c r="CV254" s="1"/>
      <c r="CW254" s="1"/>
      <c r="CX254" s="1"/>
      <c r="CY254" s="1"/>
      <c r="CZ254" s="1"/>
      <c r="DA254" s="1"/>
      <c r="DB254" s="1"/>
      <c r="DC254" s="1"/>
      <c r="DD254" s="1"/>
      <c r="DE254" s="1"/>
      <c r="DF254" s="1"/>
      <c r="DG254" s="1"/>
      <c r="DH254" s="1"/>
      <c r="DI254" s="1"/>
      <c r="DJ254" s="1"/>
      <c r="DK254" s="1"/>
      <c r="DL254" s="1"/>
      <c r="DM254" s="1"/>
      <c r="DN254" s="1"/>
      <c r="DO254" s="1"/>
      <c r="DP254" s="1"/>
      <c r="DQ254" s="1"/>
      <c r="DR254" s="1"/>
      <c r="DS254" s="1"/>
      <c r="DT254" s="1"/>
      <c r="DU254" s="1"/>
      <c r="DV254" s="1"/>
      <c r="DW254" s="1"/>
      <c r="DX254" s="1"/>
      <c r="DY254" s="1"/>
      <c r="DZ254" s="1"/>
      <c r="EA254" s="1"/>
      <c r="EB254" s="1"/>
      <c r="EC254" s="1"/>
      <c r="ED254" s="1"/>
      <c r="EE254" s="1"/>
      <c r="EF254" s="1"/>
    </row>
    <row r="255" spans="1:136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  <c r="BA255" s="1"/>
      <c r="BB255" s="1"/>
      <c r="BC255" s="1"/>
      <c r="BD255" s="1"/>
      <c r="BE255" s="1"/>
      <c r="BF255" s="1"/>
      <c r="BG255" s="1"/>
      <c r="BH255" s="1"/>
      <c r="BI255" s="1"/>
      <c r="BJ255" s="1"/>
      <c r="BK255" s="1"/>
      <c r="BL255" s="1"/>
      <c r="BM255" s="1"/>
      <c r="BN255" s="1"/>
      <c r="BO255" s="1"/>
      <c r="BP255" s="1"/>
      <c r="BQ255" s="1"/>
      <c r="BR255" s="1"/>
      <c r="BS255" s="1"/>
      <c r="BT255" s="1"/>
      <c r="BU255" s="1"/>
      <c r="BV255" s="1"/>
      <c r="BW255" s="1"/>
      <c r="BX255" s="1"/>
      <c r="BY255" s="1"/>
      <c r="BZ255" s="1"/>
      <c r="CA255" s="1"/>
      <c r="CB255" s="1"/>
      <c r="CC255" s="1"/>
      <c r="CD255" s="1"/>
      <c r="CE255" s="1"/>
      <c r="CF255" s="1"/>
      <c r="CG255" s="1"/>
      <c r="CH255" s="1"/>
      <c r="CI255" s="1"/>
      <c r="CJ255" s="1"/>
      <c r="CK255" s="1"/>
      <c r="CL255" s="1"/>
      <c r="CM255" s="1"/>
      <c r="CN255" s="1"/>
      <c r="CO255" s="1"/>
      <c r="CP255" s="1"/>
      <c r="CQ255" s="1"/>
      <c r="CR255" s="1"/>
      <c r="CS255" s="1"/>
      <c r="CT255" s="1"/>
      <c r="CU255" s="1"/>
      <c r="CV255" s="1"/>
      <c r="CW255" s="1"/>
      <c r="CX255" s="1"/>
      <c r="CY255" s="1"/>
      <c r="CZ255" s="1"/>
      <c r="DA255" s="1"/>
      <c r="DB255" s="1"/>
      <c r="DC255" s="1"/>
      <c r="DD255" s="1"/>
      <c r="DE255" s="1"/>
      <c r="DF255" s="1"/>
      <c r="DG255" s="1"/>
      <c r="DH255" s="1"/>
      <c r="DI255" s="1"/>
      <c r="DJ255" s="1"/>
      <c r="DK255" s="1"/>
      <c r="DL255" s="1"/>
      <c r="DM255" s="1"/>
      <c r="DN255" s="1"/>
      <c r="DO255" s="1"/>
      <c r="DP255" s="1"/>
      <c r="DQ255" s="1"/>
      <c r="DR255" s="1"/>
      <c r="DS255" s="1"/>
      <c r="DT255" s="1"/>
      <c r="DU255" s="1"/>
      <c r="DV255" s="1"/>
      <c r="DW255" s="1"/>
      <c r="DX255" s="1"/>
      <c r="DY255" s="1"/>
      <c r="DZ255" s="1"/>
      <c r="EA255" s="1"/>
      <c r="EB255" s="1"/>
      <c r="EC255" s="1"/>
      <c r="ED255" s="1"/>
      <c r="EE255" s="1"/>
      <c r="EF255" s="1"/>
    </row>
    <row r="256" spans="1:136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  <c r="BA256" s="1"/>
      <c r="BB256" s="1"/>
      <c r="BC256" s="1"/>
      <c r="BD256" s="1"/>
      <c r="BE256" s="1"/>
      <c r="BF256" s="1"/>
      <c r="BG256" s="1"/>
      <c r="BH256" s="1"/>
      <c r="BI256" s="1"/>
      <c r="BJ256" s="1"/>
      <c r="BK256" s="1"/>
      <c r="BL256" s="1"/>
      <c r="BM256" s="1"/>
      <c r="BN256" s="1"/>
      <c r="BO256" s="1"/>
      <c r="BP256" s="1"/>
      <c r="BQ256" s="1"/>
      <c r="BR256" s="1"/>
      <c r="BS256" s="1"/>
      <c r="BT256" s="1"/>
      <c r="BU256" s="1"/>
      <c r="BV256" s="1"/>
      <c r="BW256" s="1"/>
      <c r="BX256" s="1"/>
      <c r="BY256" s="1"/>
      <c r="BZ256" s="1"/>
      <c r="CA256" s="1"/>
      <c r="CB256" s="1"/>
      <c r="CC256" s="1"/>
      <c r="CD256" s="1"/>
      <c r="CE256" s="1"/>
      <c r="CF256" s="1"/>
      <c r="CG256" s="1"/>
      <c r="CH256" s="1"/>
      <c r="CI256" s="1"/>
      <c r="CJ256" s="1"/>
      <c r="CK256" s="1"/>
      <c r="CL256" s="1"/>
      <c r="CM256" s="1"/>
      <c r="CN256" s="1"/>
      <c r="CO256" s="1"/>
      <c r="CP256" s="1"/>
      <c r="CQ256" s="1"/>
      <c r="CR256" s="1"/>
      <c r="CS256" s="1"/>
      <c r="CT256" s="1"/>
      <c r="CU256" s="1"/>
      <c r="CV256" s="1"/>
      <c r="CW256" s="1"/>
      <c r="CX256" s="1"/>
      <c r="CY256" s="1"/>
      <c r="CZ256" s="1"/>
      <c r="DA256" s="1"/>
      <c r="DB256" s="1"/>
      <c r="DC256" s="1"/>
      <c r="DD256" s="1"/>
      <c r="DE256" s="1"/>
      <c r="DF256" s="1"/>
      <c r="DG256" s="1"/>
      <c r="DH256" s="1"/>
      <c r="DI256" s="1"/>
      <c r="DJ256" s="1"/>
      <c r="DK256" s="1"/>
      <c r="DL256" s="1"/>
      <c r="DM256" s="1"/>
      <c r="DN256" s="1"/>
      <c r="DO256" s="1"/>
      <c r="DP256" s="1"/>
      <c r="DQ256" s="1"/>
      <c r="DR256" s="1"/>
      <c r="DS256" s="1"/>
      <c r="DT256" s="1"/>
      <c r="DU256" s="1"/>
      <c r="DV256" s="1"/>
      <c r="DW256" s="1"/>
      <c r="DX256" s="1"/>
      <c r="DY256" s="1"/>
      <c r="DZ256" s="1"/>
      <c r="EA256" s="1"/>
      <c r="EB256" s="1"/>
      <c r="EC256" s="1"/>
      <c r="ED256" s="1"/>
      <c r="EE256" s="1"/>
      <c r="EF256" s="1"/>
    </row>
    <row r="257" spans="1:136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  <c r="BA257" s="1"/>
      <c r="BB257" s="1"/>
      <c r="BC257" s="1"/>
      <c r="BD257" s="1"/>
      <c r="BE257" s="1"/>
      <c r="BF257" s="1"/>
      <c r="BG257" s="1"/>
      <c r="BH257" s="1"/>
      <c r="BI257" s="1"/>
      <c r="BJ257" s="1"/>
      <c r="BK257" s="1"/>
      <c r="BL257" s="1"/>
      <c r="BM257" s="1"/>
      <c r="BN257" s="1"/>
      <c r="BO257" s="1"/>
      <c r="BP257" s="1"/>
      <c r="BQ257" s="1"/>
      <c r="BR257" s="1"/>
      <c r="BS257" s="1"/>
      <c r="BT257" s="1"/>
      <c r="BU257" s="1"/>
      <c r="BV257" s="1"/>
      <c r="BW257" s="1"/>
      <c r="BX257" s="1"/>
      <c r="BY257" s="1"/>
      <c r="BZ257" s="1"/>
      <c r="CA257" s="1"/>
      <c r="CB257" s="1"/>
      <c r="CC257" s="1"/>
      <c r="CD257" s="1"/>
      <c r="CE257" s="1"/>
      <c r="CF257" s="1"/>
      <c r="CG257" s="1"/>
      <c r="CH257" s="1"/>
      <c r="CI257" s="1"/>
      <c r="CJ257" s="1"/>
      <c r="CK257" s="1"/>
      <c r="CL257" s="1"/>
      <c r="CM257" s="1"/>
      <c r="CN257" s="1"/>
      <c r="CO257" s="1"/>
      <c r="CP257" s="1"/>
      <c r="CQ257" s="1"/>
      <c r="CR257" s="1"/>
      <c r="CS257" s="1"/>
      <c r="CT257" s="1"/>
      <c r="CU257" s="1"/>
      <c r="CV257" s="1"/>
      <c r="CW257" s="1"/>
      <c r="CX257" s="1"/>
      <c r="CY257" s="1"/>
      <c r="CZ257" s="1"/>
      <c r="DA257" s="1"/>
      <c r="DB257" s="1"/>
      <c r="DC257" s="1"/>
      <c r="DD257" s="1"/>
      <c r="DE257" s="1"/>
      <c r="DF257" s="1"/>
      <c r="DG257" s="1"/>
      <c r="DH257" s="1"/>
      <c r="DI257" s="1"/>
      <c r="DJ257" s="1"/>
      <c r="DK257" s="1"/>
      <c r="DL257" s="1"/>
      <c r="DM257" s="1"/>
      <c r="DN257" s="1"/>
      <c r="DO257" s="1"/>
      <c r="DP257" s="1"/>
      <c r="DQ257" s="1"/>
      <c r="DR257" s="1"/>
      <c r="DS257" s="1"/>
      <c r="DT257" s="1"/>
      <c r="DU257" s="1"/>
      <c r="DV257" s="1"/>
      <c r="DW257" s="1"/>
      <c r="DX257" s="1"/>
      <c r="DY257" s="1"/>
      <c r="DZ257" s="1"/>
      <c r="EA257" s="1"/>
      <c r="EB257" s="1"/>
      <c r="EC257" s="1"/>
      <c r="ED257" s="1"/>
      <c r="EE257" s="1"/>
      <c r="EF257" s="1"/>
    </row>
    <row r="258" spans="1:136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  <c r="BA258" s="1"/>
      <c r="BB258" s="1"/>
      <c r="BC258" s="1"/>
      <c r="BD258" s="1"/>
      <c r="BE258" s="1"/>
      <c r="BF258" s="1"/>
      <c r="BG258" s="1"/>
      <c r="BH258" s="1"/>
      <c r="BI258" s="1"/>
      <c r="BJ258" s="1"/>
      <c r="BK258" s="1"/>
      <c r="BL258" s="1"/>
      <c r="BM258" s="1"/>
      <c r="BN258" s="1"/>
      <c r="BO258" s="1"/>
      <c r="BP258" s="1"/>
      <c r="BQ258" s="1"/>
      <c r="BR258" s="1"/>
      <c r="BS258" s="1"/>
      <c r="BT258" s="1"/>
      <c r="BU258" s="1"/>
      <c r="BV258" s="1"/>
      <c r="BW258" s="1"/>
      <c r="BX258" s="1"/>
      <c r="BY258" s="1"/>
      <c r="BZ258" s="1"/>
      <c r="CA258" s="1"/>
      <c r="CB258" s="1"/>
      <c r="CC258" s="1"/>
      <c r="CD258" s="1"/>
      <c r="CE258" s="1"/>
      <c r="CF258" s="1"/>
      <c r="CG258" s="1"/>
      <c r="CH258" s="1"/>
      <c r="CI258" s="1"/>
      <c r="CJ258" s="1"/>
      <c r="CK258" s="1"/>
      <c r="CL258" s="1"/>
      <c r="CM258" s="1"/>
      <c r="CN258" s="1"/>
      <c r="CO258" s="1"/>
      <c r="CP258" s="1"/>
      <c r="CQ258" s="1"/>
      <c r="CR258" s="1"/>
      <c r="CS258" s="1"/>
      <c r="CT258" s="1"/>
      <c r="CU258" s="1"/>
      <c r="CV258" s="1"/>
      <c r="CW258" s="1"/>
      <c r="CX258" s="1"/>
      <c r="CY258" s="1"/>
      <c r="CZ258" s="1"/>
      <c r="DA258" s="1"/>
      <c r="DB258" s="1"/>
      <c r="DC258" s="1"/>
      <c r="DD258" s="1"/>
      <c r="DE258" s="1"/>
      <c r="DF258" s="1"/>
      <c r="DG258" s="1"/>
      <c r="DH258" s="1"/>
      <c r="DI258" s="1"/>
      <c r="DJ258" s="1"/>
      <c r="DK258" s="1"/>
      <c r="DL258" s="1"/>
      <c r="DM258" s="1"/>
      <c r="DN258" s="1"/>
      <c r="DO258" s="1"/>
      <c r="DP258" s="1"/>
      <c r="DQ258" s="1"/>
      <c r="DR258" s="1"/>
      <c r="DS258" s="1"/>
      <c r="DT258" s="1"/>
      <c r="DU258" s="1"/>
      <c r="DV258" s="1"/>
      <c r="DW258" s="1"/>
      <c r="DX258" s="1"/>
      <c r="DY258" s="1"/>
      <c r="DZ258" s="1"/>
      <c r="EA258" s="1"/>
      <c r="EB258" s="1"/>
      <c r="EC258" s="1"/>
      <c r="ED258" s="1"/>
      <c r="EE258" s="1"/>
      <c r="EF258" s="1"/>
    </row>
    <row r="259" spans="1:136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  <c r="BA259" s="1"/>
      <c r="BB259" s="1"/>
      <c r="BC259" s="1"/>
      <c r="BD259" s="1"/>
      <c r="BE259" s="1"/>
      <c r="BF259" s="1"/>
      <c r="BG259" s="1"/>
      <c r="BH259" s="1"/>
      <c r="BI259" s="1"/>
      <c r="BJ259" s="1"/>
      <c r="BK259" s="1"/>
      <c r="BL259" s="1"/>
      <c r="BM259" s="1"/>
      <c r="BN259" s="1"/>
      <c r="BO259" s="1"/>
      <c r="BP259" s="1"/>
      <c r="BQ259" s="1"/>
      <c r="BR259" s="1"/>
      <c r="BS259" s="1"/>
      <c r="BT259" s="1"/>
      <c r="BU259" s="1"/>
      <c r="BV259" s="1"/>
      <c r="BW259" s="1"/>
      <c r="BX259" s="1"/>
      <c r="BY259" s="1"/>
      <c r="BZ259" s="1"/>
      <c r="CA259" s="1"/>
      <c r="CB259" s="1"/>
      <c r="CC259" s="1"/>
      <c r="CD259" s="1"/>
      <c r="CE259" s="1"/>
      <c r="CF259" s="1"/>
      <c r="CG259" s="1"/>
      <c r="CH259" s="1"/>
      <c r="CI259" s="1"/>
      <c r="CJ259" s="1"/>
      <c r="CK259" s="1"/>
      <c r="CL259" s="1"/>
      <c r="CM259" s="1"/>
      <c r="CN259" s="1"/>
      <c r="CO259" s="1"/>
      <c r="CP259" s="1"/>
      <c r="CQ259" s="1"/>
      <c r="CR259" s="1"/>
      <c r="CS259" s="1"/>
      <c r="CT259" s="1"/>
      <c r="CU259" s="1"/>
      <c r="CV259" s="1"/>
      <c r="CW259" s="1"/>
      <c r="CX259" s="1"/>
      <c r="CY259" s="1"/>
      <c r="CZ259" s="1"/>
      <c r="DA259" s="1"/>
      <c r="DB259" s="1"/>
      <c r="DC259" s="1"/>
      <c r="DD259" s="1"/>
      <c r="DE259" s="1"/>
      <c r="DF259" s="1"/>
      <c r="DG259" s="1"/>
      <c r="DH259" s="1"/>
      <c r="DI259" s="1"/>
      <c r="DJ259" s="1"/>
      <c r="DK259" s="1"/>
      <c r="DL259" s="1"/>
      <c r="DM259" s="1"/>
      <c r="DN259" s="1"/>
      <c r="DO259" s="1"/>
      <c r="DP259" s="1"/>
      <c r="DQ259" s="1"/>
      <c r="DR259" s="1"/>
      <c r="DS259" s="1"/>
      <c r="DT259" s="1"/>
      <c r="DU259" s="1"/>
      <c r="DV259" s="1"/>
      <c r="DW259" s="1"/>
      <c r="DX259" s="1"/>
      <c r="DY259" s="1"/>
      <c r="DZ259" s="1"/>
      <c r="EA259" s="1"/>
      <c r="EB259" s="1"/>
      <c r="EC259" s="1"/>
      <c r="ED259" s="1"/>
      <c r="EE259" s="1"/>
      <c r="EF259" s="1"/>
    </row>
    <row r="260" spans="1:136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  <c r="BA260" s="1"/>
      <c r="BB260" s="1"/>
      <c r="BC260" s="1"/>
      <c r="BD260" s="1"/>
      <c r="BE260" s="1"/>
      <c r="BF260" s="1"/>
      <c r="BG260" s="1"/>
      <c r="BH260" s="1"/>
      <c r="BI260" s="1"/>
      <c r="BJ260" s="1"/>
      <c r="BK260" s="1"/>
      <c r="BL260" s="1"/>
      <c r="BM260" s="1"/>
      <c r="BN260" s="1"/>
      <c r="BO260" s="1"/>
      <c r="BP260" s="1"/>
      <c r="BQ260" s="1"/>
      <c r="BR260" s="1"/>
      <c r="BS260" s="1"/>
      <c r="BT260" s="1"/>
      <c r="BU260" s="1"/>
      <c r="BV260" s="1"/>
      <c r="BW260" s="1"/>
      <c r="BX260" s="1"/>
      <c r="BY260" s="1"/>
      <c r="BZ260" s="1"/>
      <c r="CA260" s="1"/>
      <c r="CB260" s="1"/>
      <c r="CC260" s="1"/>
      <c r="CD260" s="1"/>
      <c r="CE260" s="1"/>
      <c r="CF260" s="1"/>
      <c r="CG260" s="1"/>
      <c r="CH260" s="1"/>
      <c r="CI260" s="1"/>
      <c r="CJ260" s="1"/>
      <c r="CK260" s="1"/>
      <c r="CL260" s="1"/>
      <c r="CM260" s="1"/>
      <c r="CN260" s="1"/>
      <c r="CO260" s="1"/>
      <c r="CP260" s="1"/>
      <c r="CQ260" s="1"/>
      <c r="CR260" s="1"/>
      <c r="CS260" s="1"/>
      <c r="CT260" s="1"/>
      <c r="CU260" s="1"/>
      <c r="CV260" s="1"/>
      <c r="CW260" s="1"/>
      <c r="CX260" s="1"/>
      <c r="CY260" s="1"/>
      <c r="CZ260" s="1"/>
      <c r="DA260" s="1"/>
      <c r="DB260" s="1"/>
      <c r="DC260" s="1"/>
      <c r="DD260" s="1"/>
      <c r="DE260" s="1"/>
      <c r="DF260" s="1"/>
      <c r="DG260" s="1"/>
      <c r="DH260" s="1"/>
      <c r="DI260" s="1"/>
      <c r="DJ260" s="1"/>
      <c r="DK260" s="1"/>
      <c r="DL260" s="1"/>
      <c r="DM260" s="1"/>
      <c r="DN260" s="1"/>
      <c r="DO260" s="1"/>
      <c r="DP260" s="1"/>
      <c r="DQ260" s="1"/>
      <c r="DR260" s="1"/>
      <c r="DS260" s="1"/>
      <c r="DT260" s="1"/>
      <c r="DU260" s="1"/>
      <c r="DV260" s="1"/>
      <c r="DW260" s="1"/>
      <c r="DX260" s="1"/>
      <c r="DY260" s="1"/>
      <c r="DZ260" s="1"/>
      <c r="EA260" s="1"/>
      <c r="EB260" s="1"/>
      <c r="EC260" s="1"/>
      <c r="ED260" s="1"/>
      <c r="EE260" s="1"/>
      <c r="EF260" s="1"/>
    </row>
  </sheetData>
  <mergeCells count="14">
    <mergeCell ref="H67:M67"/>
    <mergeCell ref="H83:K83"/>
    <mergeCell ref="H95:K95"/>
    <mergeCell ref="H104:P104"/>
    <mergeCell ref="AI58:AP58"/>
    <mergeCell ref="AI59:AP59"/>
    <mergeCell ref="H2:K2"/>
    <mergeCell ref="O2:U2"/>
    <mergeCell ref="P26:S26"/>
    <mergeCell ref="H11:J11"/>
    <mergeCell ref="H17:M17"/>
    <mergeCell ref="H25:M25"/>
    <mergeCell ref="H35:N35"/>
    <mergeCell ref="J36:M36"/>
  </mergeCells>
  <dataValidations count="71">
    <dataValidation type="list" showInputMessage="1" showErrorMessage="1" sqref="I4" xr:uid="{CB2AF753-CC7D-466D-BC5E-51348896FDE6}">
      <formula1>$BR$1:$BR$3</formula1>
    </dataValidation>
    <dataValidation type="list" showInputMessage="1" showErrorMessage="1" sqref="K4" xr:uid="{2DD091F7-FFB6-4175-82A1-BF7BC3D2B238}">
      <formula1>$BR$1:$BR$3</formula1>
    </dataValidation>
    <dataValidation type="list" showInputMessage="1" showErrorMessage="1" sqref="I5" xr:uid="{8948F522-B873-4452-A3C4-85E60F3E244A}">
      <formula1>$BS$1:$BS$3</formula1>
    </dataValidation>
    <dataValidation type="list" showInputMessage="1" showErrorMessage="1" sqref="K5" xr:uid="{6F842EBA-2164-4FE1-A0F0-39A24804EF5C}">
      <formula1>$BS$1:$BS$3</formula1>
    </dataValidation>
    <dataValidation type="list" showInputMessage="1" showErrorMessage="1" sqref="I6" xr:uid="{F069CDC1-5B3A-4F9A-BCDA-05947BEA2F6B}">
      <formula1>$BT$1:$BT$3</formula1>
    </dataValidation>
    <dataValidation type="list" showInputMessage="1" showErrorMessage="1" sqref="K6" xr:uid="{628FB790-B6F0-4D75-8278-39D168C24355}">
      <formula1>$BT$1:$BT$3</formula1>
    </dataValidation>
    <dataValidation type="list" showInputMessage="1" showErrorMessage="1" sqref="I7" xr:uid="{27229396-D16B-459C-A229-1600F8942502}">
      <formula1>$BU$1:$BU$3</formula1>
    </dataValidation>
    <dataValidation type="list" showInputMessage="1" showErrorMessage="1" sqref="K7" xr:uid="{3DB67C4C-FADB-44BC-BB00-8C6AE89ABA38}">
      <formula1>$BU$1:$BU$3</formula1>
    </dataValidation>
    <dataValidation type="list" showInputMessage="1" showErrorMessage="1" sqref="I8" xr:uid="{F34B4AC9-4B12-441F-A9FE-B48DE3AB9C9B}">
      <formula1>$BV$1:$BV$5</formula1>
    </dataValidation>
    <dataValidation type="list" showInputMessage="1" showErrorMessage="1" sqref="K8" xr:uid="{6E115303-189E-4D61-B642-CD83DDD1326D}">
      <formula1>$BV$1:$BV$5</formula1>
    </dataValidation>
    <dataValidation type="list" showInputMessage="1" showErrorMessage="1" sqref="I9" xr:uid="{356E0FDE-BA0A-43D0-9296-C3397A2F825D}">
      <formula1>$BW$1:$BW$2</formula1>
    </dataValidation>
    <dataValidation type="list" showInputMessage="1" showErrorMessage="1" sqref="K9" xr:uid="{1BEF8450-EE41-41D2-B447-A38C5A5FFF95}">
      <formula1>$BW$1:$BW$2</formula1>
    </dataValidation>
    <dataValidation type="list" showInputMessage="1" showErrorMessage="1" sqref="S4:S23" xr:uid="{D12C4630-D136-45D6-B9E0-DF6C5090BF43}">
      <formula1>$EB$1:$EB$4</formula1>
    </dataValidation>
    <dataValidation type="list" allowBlank="1" showInputMessage="1" showErrorMessage="1" sqref="T4:T23" xr:uid="{9B0167E5-6C11-4DD8-A760-03A696E59090}">
      <formula1>$EC$1:$EC$5</formula1>
    </dataValidation>
    <dataValidation type="list" showInputMessage="1" showErrorMessage="1" sqref="I13" xr:uid="{8DD13EEC-7A71-44A0-A457-D2B8D723BCD1}">
      <formula1>$BX$1:$BX$2</formula1>
    </dataValidation>
    <dataValidation type="list" showInputMessage="1" showErrorMessage="1" sqref="I14" xr:uid="{7739F31A-AB4D-406A-BEC8-AC43DCA25BA5}">
      <formula1>$BY$1:$BY$2</formula1>
    </dataValidation>
    <dataValidation type="list" showInputMessage="1" showErrorMessage="1" sqref="I15" xr:uid="{B6AF4CE2-15FD-4A47-A64E-C09A3F235A9C}">
      <formula1>$BZ$1:$BZ$2</formula1>
    </dataValidation>
    <dataValidation type="list" allowBlank="1" showInputMessage="1" showErrorMessage="1" sqref="I92 I93" xr:uid="{609C7992-BB6B-40CB-AD3C-13D441ADE957}">
      <formula1>$BI$1:$BI$2</formula1>
    </dataValidation>
    <dataValidation type="list" allowBlank="1" showInputMessage="1" showErrorMessage="1" sqref="J120 M120 J121 M121 J122 M122 J123 M123 J124 M124 J125 M125 J126 M126 J127 M127" xr:uid="{2FD2C4AC-69AC-4230-A7A1-128CBE8CDA40}">
      <formula1>$DZ$1:$DZ$2</formula1>
    </dataValidation>
    <dataValidation type="list" allowBlank="1" showInputMessage="1" showErrorMessage="1" sqref="K120 N120 K121 N121 K122 N122 K123 N123 K124 N124 K125 N125 K126 N126 K127 N127" xr:uid="{FD3099FA-775E-4066-9A2A-74602560443C}">
      <formula1>$EA$1:$EA$2</formula1>
    </dataValidation>
    <dataValidation type="list" allowBlank="1" showInputMessage="1" showErrorMessage="1" sqref="B10" xr:uid="{637BE905-CDD8-4D49-99F7-ACDAA43FBB39}">
      <formula1>$CB$1:$CB$2</formula1>
    </dataValidation>
    <dataValidation type="list" allowBlank="1" showInputMessage="1" showErrorMessage="1" sqref="B5" xr:uid="{5D55CA22-62C5-4A2D-B04B-932C582768DC}">
      <formula1>$CC$1:$CC$2</formula1>
    </dataValidation>
    <dataValidation type="list" allowBlank="1" showInputMessage="1" showErrorMessage="1" sqref="B6" xr:uid="{083DA0E1-8F56-48CC-9A35-D895D79C66C3}">
      <formula1>$CD$1:$CD$2</formula1>
    </dataValidation>
    <dataValidation type="list" allowBlank="1" showInputMessage="1" showErrorMessage="1" sqref="B50" xr:uid="{F6C1C607-A468-4232-84F3-EE54EC8D4726}">
      <formula1>$CE$1:$CE$2</formula1>
    </dataValidation>
    <dataValidation type="list" allowBlank="1" showInputMessage="1" showErrorMessage="1" sqref="B54" xr:uid="{077EC965-8E12-46CB-ABB0-9832B1F300F4}">
      <formula1>$CF$1:$CF$2</formula1>
    </dataValidation>
    <dataValidation type="list" allowBlank="1" showInputMessage="1" showErrorMessage="1" sqref="B55" xr:uid="{F9594188-80EE-4A85-A7F4-B7BA0EED6B27}">
      <formula1>$CG$1:$CG$2</formula1>
    </dataValidation>
    <dataValidation type="list" allowBlank="1" showInputMessage="1" showErrorMessage="1" sqref="B56" xr:uid="{3D84AE47-03C9-4C18-B077-35D552FE72AA}">
      <formula1>$CH$1:$CH$2</formula1>
    </dataValidation>
    <dataValidation type="list" allowBlank="1" showInputMessage="1" showErrorMessage="1" sqref="B57" xr:uid="{0EEBEC9F-386C-4255-96F2-5A60DC4A2E9D}">
      <formula1>$CI$1:$CI$3</formula1>
    </dataValidation>
    <dataValidation type="list" allowBlank="1" showInputMessage="1" showErrorMessage="1" sqref="B60" xr:uid="{1602850F-D0E7-45A7-8902-3E60B7DBF8EF}">
      <formula1>$CJ$1:$CJ$2</formula1>
    </dataValidation>
    <dataValidation type="list" allowBlank="1" showInputMessage="1" showErrorMessage="1" sqref="B61" xr:uid="{E21B24C4-31EB-4FD8-B884-B6EA00328DFF}">
      <formula1>$CK$1:$CK$2</formula1>
    </dataValidation>
    <dataValidation type="list" allowBlank="1" showInputMessage="1" showErrorMessage="1" sqref="B11" xr:uid="{37BF8983-AE03-45BD-9E5D-7BC063466513}">
      <formula1>$CL$1:$CL$3</formula1>
    </dataValidation>
    <dataValidation type="list" allowBlank="1" showInputMessage="1" showErrorMessage="1" sqref="B19" xr:uid="{F59F43C1-D163-462F-A222-978959F36869}">
      <formula1>$CM$1:$CM$2</formula1>
    </dataValidation>
    <dataValidation type="list" allowBlank="1" showInputMessage="1" showErrorMessage="1" sqref="B22" xr:uid="{59C9BA68-83C9-4229-8F25-1702915132ED}">
      <formula1>$CN$1:$CN$2</formula1>
    </dataValidation>
    <dataValidation type="list" allowBlank="1" showInputMessage="1" showErrorMessage="1" sqref="B36" xr:uid="{A2BBA64C-4D1E-4196-9F81-68CE8ECEAA75}">
      <formula1>$CO$1:$CO$3</formula1>
    </dataValidation>
    <dataValidation type="list" allowBlank="1" showInputMessage="1" showErrorMessage="1" sqref="B42" xr:uid="{F055C050-104D-40D8-9E28-A6FB6DFC5497}">
      <formula1>$CP$1:$CP$3</formula1>
    </dataValidation>
    <dataValidation type="list" allowBlank="1" showInputMessage="1" showErrorMessage="1" sqref="B26" xr:uid="{647BB83F-2F68-487C-87B9-3FE59FF84738}">
      <formula1>$CQ$1:$CQ$2</formula1>
    </dataValidation>
    <dataValidation type="list" allowBlank="1" showInputMessage="1" showErrorMessage="1" sqref="B76" xr:uid="{E6C30ED0-C820-4A97-9A2E-2421EF0BF94A}">
      <formula1>$CR$1:$CR$2</formula1>
    </dataValidation>
    <dataValidation type="list" allowBlank="1" showInputMessage="1" showErrorMessage="1" sqref="B78" xr:uid="{482795AA-8979-4BFC-8FF2-D485310865C5}">
      <formula1>$CS$1:$CS$2</formula1>
    </dataValidation>
    <dataValidation type="list" allowBlank="1" showInputMessage="1" showErrorMessage="1" sqref="B72" xr:uid="{F8251E32-3CA2-484D-B0C6-168983A493C1}">
      <formula1>$CT$1:$CT$2</formula1>
    </dataValidation>
    <dataValidation type="list" allowBlank="1" showInputMessage="1" showErrorMessage="1" sqref="B73" xr:uid="{166469C9-67E6-41C9-A051-461F2B62A543}">
      <formula1>$CU$1:$CU$2</formula1>
    </dataValidation>
    <dataValidation type="list" allowBlank="1" showInputMessage="1" showErrorMessage="1" sqref="B86" xr:uid="{4A220760-97A1-4125-870D-910155C6738A}">
      <formula1>$CV$1:$CV$2</formula1>
    </dataValidation>
    <dataValidation type="list" allowBlank="1" showInputMessage="1" showErrorMessage="1" sqref="B83" xr:uid="{ADCED3E3-183E-4E47-BDD8-2BCD1DFA5A99}">
      <formula1>$CW$1:$CW$2</formula1>
    </dataValidation>
    <dataValidation type="list" allowBlank="1" showInputMessage="1" showErrorMessage="1" sqref="B84" xr:uid="{F9AC171D-3BC7-4D11-B29E-3BE36FBF2CBB}">
      <formula1>$CX$1:$CX$3</formula1>
    </dataValidation>
    <dataValidation type="list" allowBlank="1" showInputMessage="1" showErrorMessage="1" sqref="B85" xr:uid="{730803EB-901D-41C4-AD2B-AD154FBFCC72}">
      <formula1>$CY$1:$CY$2</formula1>
    </dataValidation>
    <dataValidation type="list" allowBlank="1" showInputMessage="1" showErrorMessage="1" sqref="B105" xr:uid="{13CDA384-BD7A-422B-B63A-D1A5144398D6}">
      <formula1>$CZ$1:$CZ$2</formula1>
    </dataValidation>
    <dataValidation type="list" allowBlank="1" showInputMessage="1" showErrorMessage="1" sqref="B106" xr:uid="{F4CE9D3E-85E8-44B1-AC2D-901CFA33E46B}">
      <formula1>$DA$1:$DA$2</formula1>
    </dataValidation>
    <dataValidation type="list" allowBlank="1" showInputMessage="1" showErrorMessage="1" sqref="B108" xr:uid="{F0CDCDE0-B420-4C61-9FC6-E1975B0F5339}">
      <formula1>$DB$1:$DB$2</formula1>
    </dataValidation>
    <dataValidation type="list" allowBlank="1" showInputMessage="1" showErrorMessage="1" sqref="B109" xr:uid="{9A995A92-E3B1-4096-930A-78BD77EC2725}">
      <formula1>$DC$1:$DC$2</formula1>
    </dataValidation>
    <dataValidation type="list" allowBlank="1" showInputMessage="1" showErrorMessage="1" sqref="B112" xr:uid="{74B765DA-6802-47B2-A14D-1AD3F9E8CFE8}">
      <formula1>$DD$1:$DD$2</formula1>
    </dataValidation>
    <dataValidation type="list" allowBlank="1" showInputMessage="1" showErrorMessage="1" sqref="B113" xr:uid="{F597DCB3-0CBF-4FA2-8DAA-21C68E59638B}">
      <formula1>$DE$1:$DE$3</formula1>
    </dataValidation>
    <dataValidation type="list" allowBlank="1" showInputMessage="1" showErrorMessage="1" sqref="B114" xr:uid="{F8FD3BA1-089F-4D95-981D-78D9C27D1DCD}">
      <formula1>$DF$1:$DF$2</formula1>
    </dataValidation>
    <dataValidation type="list" allowBlank="1" showInputMessage="1" showErrorMessage="1" sqref="B115" xr:uid="{47FFB88F-6C9B-429F-AE68-A0DDF7778DC3}">
      <formula1>$DG$1:$DG$2</formula1>
    </dataValidation>
    <dataValidation type="list" allowBlank="1" showInputMessage="1" showErrorMessage="1" sqref="B116" xr:uid="{C6FE79A0-DBFB-4837-87B7-3938BDDE448C}">
      <formula1>$DH$1:$DH$2</formula1>
    </dataValidation>
    <dataValidation type="list" showInputMessage="1" showErrorMessage="1" sqref="B82" xr:uid="{AB299677-442D-42DB-82A4-4371D639D19C}">
      <formula1>$DI$1:$DI$21</formula1>
    </dataValidation>
    <dataValidation type="list" showInputMessage="1" showErrorMessage="1" sqref="B107" xr:uid="{8DCB31EE-E554-4EBB-AB2A-CB6589BDEF4A}">
      <formula1>$DI$1:$DI$21</formula1>
    </dataValidation>
    <dataValidation type="list" allowBlank="1" showInputMessage="1" showErrorMessage="1" sqref="J42 K42 L42 M42 J43 K43 L43 M43 J44 K44 L44 M44 J45 K45 L45 M45" xr:uid="{64FBD551-BFE0-4577-8937-3321D5255B69}">
      <formula1>$DJ$1:$DJ$2</formula1>
    </dataValidation>
    <dataValidation type="list" allowBlank="1" showInputMessage="1" showErrorMessage="1" sqref="J47 K47 L47 M47 J49 K49 L49 M49 J54 K54 L54 M54 J59 K59 L59 M59" xr:uid="{F7FDB798-F53B-456B-B8DA-3DD9D5A8B586}">
      <formula1>$DK$1:$DK$2</formula1>
    </dataValidation>
    <dataValidation type="list" allowBlank="1" showInputMessage="1" showErrorMessage="1" sqref="J50 K50 L50 M50 J55 K55 L55 M55 J60 K60 L60 M60" xr:uid="{D96D571D-8C12-4E7E-A636-ADCDD8CF23A6}">
      <formula1>$DL$1:$DL$2</formula1>
    </dataValidation>
    <dataValidation type="list" allowBlank="1" showInputMessage="1" showErrorMessage="1" sqref="J51 K51 L51 M51" xr:uid="{F05EC406-A2D9-4F40-9330-D9BCC6B93D86}">
      <formula1>$DM$1:$DM$2</formula1>
    </dataValidation>
    <dataValidation type="list" allowBlank="1" showInputMessage="1" showErrorMessage="1" sqref="J52 K52 L52 M52 J57 K57 L57 M57 J62 K62 L62 M62" xr:uid="{4EA04149-EE7E-4A96-8AE3-AE36AFFBAFDE}">
      <formula1>$DN$1:$DN$2</formula1>
    </dataValidation>
    <dataValidation type="list" allowBlank="1" showInputMessage="1" showErrorMessage="1" sqref="J64 K64 L64 M64" xr:uid="{417E9782-78D6-4D10-9BA8-29DE01F3C707}">
      <formula1>$DO$1:$DO$5</formula1>
    </dataValidation>
    <dataValidation type="list" allowBlank="1" showInputMessage="1" showErrorMessage="1" sqref="J65 K65 L65 M65" xr:uid="{8EE54D65-0486-4E49-BCEA-58D94A3F9496}">
      <formula1>$DP$1:$DP$2</formula1>
    </dataValidation>
    <dataValidation type="list" showInputMessage="1" showErrorMessage="1" sqref="I69" xr:uid="{F03B1C67-68AA-4D36-BFC6-6634E078016F}">
      <formula1>$DQ$1:$DQ$2</formula1>
    </dataValidation>
    <dataValidation type="list" showInputMessage="1" showErrorMessage="1" sqref="J69" xr:uid="{3CB0E0C9-B65D-4A56-9C8D-6B2BB7C841E2}">
      <formula1>$DQ$1:$DQ$2</formula1>
    </dataValidation>
    <dataValidation type="list" showInputMessage="1" showErrorMessage="1" sqref="I70" xr:uid="{C42DD197-AD1A-4612-AA5C-706DB2D99472}">
      <formula1>$DR$1:$DR$2</formula1>
    </dataValidation>
    <dataValidation type="list" showInputMessage="1" showErrorMessage="1" sqref="J70" xr:uid="{7AD6F6F6-705B-44F6-93D8-4F5781DB1C7C}">
      <formula1>$DR$1:$DR$2</formula1>
    </dataValidation>
    <dataValidation type="list" showInputMessage="1" showErrorMessage="1" sqref="I72" xr:uid="{AFA66BD3-9991-4CBE-8803-056E4AD4A4FD}">
      <formula1>$DQ$1:$DQ$2</formula1>
    </dataValidation>
    <dataValidation type="list" showInputMessage="1" showErrorMessage="1" sqref="I75" xr:uid="{A5485BC9-2405-4256-8EDE-18642055EEF8}">
      <formula1>$DU$1:$DU$2</formula1>
    </dataValidation>
    <dataValidation type="list" showInputMessage="1" showErrorMessage="1" sqref="J75" xr:uid="{09E9401C-B014-4CA5-A3B3-99FAE40442B9}">
      <formula1>$DU$1:$DU$2</formula1>
    </dataValidation>
    <dataValidation type="list" showInputMessage="1" showErrorMessage="1" sqref="J78" xr:uid="{26AA7AE8-0D82-47AA-BE8B-329D13D1CBC2}">
      <formula1>$DS$1:$DS$5</formula1>
    </dataValidation>
    <dataValidation type="list" showInputMessage="1" showErrorMessage="1" sqref="J79" xr:uid="{AFC9468E-581B-4A12-83E9-802F7E2E9585}">
      <formula1>$DT$1:$DT$3</formula1>
    </dataValidation>
  </dataValidations>
  <hyperlinks>
    <hyperlink ref="E5" location="'Справка'!A553" display="Подробнее" xr:uid="{7405A507-CBF8-436D-9D16-FFE7E5392473}"/>
    <hyperlink ref="E6" location="'Справка'!A561" display="Подробнее" xr:uid="{A624E1AB-A31E-420C-B8AC-8A0844E7B4ED}"/>
    <hyperlink ref="E7" location="'Справка'!A567" display="Подробнее" xr:uid="{723799ED-9A3A-44D8-B418-10C2A4AE4CDD}"/>
    <hyperlink ref="E10" location="'Справка'!A576" display="Подробнее" xr:uid="{77928B8E-4D1E-4C0D-A696-0869E72E3D92}"/>
    <hyperlink ref="E11" location="'Справка'!A584" display="Подробнее" xr:uid="{F765DEB4-ED47-434E-A2CC-442761C2D75A}"/>
    <hyperlink ref="E12" location="'Справка'!A590" display="Подробнее" xr:uid="{5563E32C-EA18-4812-8106-E0024D7ABF29}"/>
    <hyperlink ref="E13" location="'Справка'!A599" display="Подробнее" xr:uid="{1D4F1C05-8E43-457C-BACC-309B99F75FD2}"/>
    <hyperlink ref="E14" location="'Справка'!A608" display="Подробнее" xr:uid="{C0FC4BD5-C94C-49FD-92B8-E26444122747}"/>
    <hyperlink ref="E15" location="'Справка'!A615" display="Подробнее" xr:uid="{4BC86E50-951A-4580-BEB7-E25E3ABC5E8E}"/>
    <hyperlink ref="E16" location="'Справка'!A624" display="Подробнее" xr:uid="{47CFF914-598C-439E-8E30-55D8F47BE3C1}"/>
    <hyperlink ref="E19" location="'Справка'!A633" display="Подробнее" xr:uid="{59A70E9A-610B-49A2-984C-CB1A843257DF}"/>
    <hyperlink ref="E20" location="'Справка'!A642" display="Подробнее" xr:uid="{68F7F87C-6446-454D-B330-F97BAC341398}"/>
    <hyperlink ref="E21" location="'Справка'!A649" display="Подробнее" xr:uid="{7E1C40EF-346A-4775-944E-47A8B17F0C6A}"/>
    <hyperlink ref="E22" location="'Справка'!A655" display="Подробнее" xr:uid="{E9BFA506-9EC0-4FD2-BDC9-D7BEAF7F12FE}"/>
    <hyperlink ref="E23" location="'Справка'!A663" display="Подробнее" xr:uid="{452696BF-E8C9-422A-8DB4-628A1AEE497E}"/>
    <hyperlink ref="E24" location="'Справка'!A672" display="Подробнее" xr:uid="{0BECC62A-9434-44DC-8DD4-5304947040B0}"/>
    <hyperlink ref="E25" location="'Справка'!A681" display="Подробнее" xr:uid="{E799D527-4197-4736-AAF9-E7434BC24B6C}"/>
    <hyperlink ref="E26" location="'Справка'!A690" display="Подробнее" xr:uid="{A08897B6-684A-429C-943B-D419BF7677D0}"/>
    <hyperlink ref="E27" location="'Справка'!A696" display="Подробнее" xr:uid="{A2E387CF-B7BA-4532-A6CF-950A4B5324C9}"/>
    <hyperlink ref="E28" location="'Справка'!A703" display="Подробнее" xr:uid="{5FBA4393-3FE2-4376-824B-CB42C2C52C26}"/>
    <hyperlink ref="E29" location="'Справка'!A710" display="Подробнее" xr:uid="{DC8C94DF-BA82-4382-A2F5-548A127C0B9D}"/>
    <hyperlink ref="E30" location="'Справка'!A717" display="Подробнее" xr:uid="{2D28000F-0E59-4D5C-A29C-53AA61EF5B99}"/>
    <hyperlink ref="E31" location="'Справка'!A725" display="Подробнее" xr:uid="{9B219DF1-CEA3-4C5D-B5AB-D3BB6E38CA77}"/>
    <hyperlink ref="E32" location="'Справка'!A731" display="Подробнее" xr:uid="{FD48859C-8EEE-4025-BA51-E0922B941349}"/>
    <hyperlink ref="E36" location="'Справка'!A738" display="Подробнее" xr:uid="{85C9EAD8-D7E5-47EB-AFE7-EE61C91127E3}"/>
    <hyperlink ref="E37" location="'Справка'!A756" display="Подробнее" xr:uid="{CEC54D1E-8CB2-40B4-9D25-51C5318C8290}"/>
    <hyperlink ref="E38" location="'Справка'!A763" display="Подробнее" xr:uid="{554C5629-0FFB-4B3D-AE05-01F2EAA37719}"/>
    <hyperlink ref="E40" location="'Справка'!A771" display="Подробнее" xr:uid="{0CEF96FB-95B0-4018-9D04-590C41BBFDE0}"/>
    <hyperlink ref="E42" location="'Справка'!A781" display="Подробнее" xr:uid="{24444A9B-C927-4950-8C6F-3B8A5AFE4BA4}"/>
    <hyperlink ref="E43" location="'Справка'!A792" display="Подробнее" xr:uid="{71EBF396-FBC9-44A6-B1DB-35F584CB04D1}"/>
    <hyperlink ref="E44" location="'Справка'!A799" display="Подробнее" xr:uid="{18142FDF-50AB-4B7D-B03C-DA47A87AD0DA}"/>
    <hyperlink ref="E45" location="'Справка'!A806" display="Подробнее" xr:uid="{0577AA06-7F90-489E-A0BA-9AC60FDF1E03}"/>
    <hyperlink ref="E46" location="'Справка'!A813" display="Подробнее" xr:uid="{F920D293-D58F-43D4-80DD-A9F3A2D7921A}"/>
    <hyperlink ref="E50" location="'Справка'!A821" display="Подробнее" xr:uid="{C937A177-164D-45B1-8043-D247C4706239}"/>
    <hyperlink ref="E51" location="'Справка'!A828" display="Подробнее" xr:uid="{2853B9A7-6588-43A8-A5E1-0A8630231AB0}"/>
    <hyperlink ref="E52" location="'Справка'!A835" display="Подробнее" xr:uid="{A82DE855-3B52-4C8D-A26A-A1A034A991C9}"/>
    <hyperlink ref="E53" location="'Справка'!A843" display="Подробнее" xr:uid="{6ED64FCB-F7DF-4436-BC30-1ECFC7B85307}"/>
    <hyperlink ref="E54" location="'Справка'!A851" display="Подробнее" xr:uid="{22F8D5F2-A53F-434C-80EC-B5943EDD9E68}"/>
    <hyperlink ref="E55" location="'Справка'!A858" display="Подробнее" xr:uid="{D6BFEA5D-AD86-4770-8ADA-E08C801138D4}"/>
    <hyperlink ref="E56" location="'Справка'!A866" display="Подробнее" xr:uid="{0A80E709-84A4-436F-992D-7D5C68ECBC76}"/>
    <hyperlink ref="E57" location="'Справка'!A874" display="Подробнее" xr:uid="{8F9FF8D0-928D-4D85-8E57-A836BE90E5E3}"/>
    <hyperlink ref="E58" location="'Справка'!A881" display="Подробнее" xr:uid="{C43A80F6-6E1C-467C-9A80-D6E80F5D0867}"/>
    <hyperlink ref="E59" location="'Справка'!A890" display="Подробнее" xr:uid="{29C9338B-2D12-4F26-8C4C-CBC86A2482A6}"/>
    <hyperlink ref="E60" location="'Справка'!A899" display="Подробнее" xr:uid="{F9B902E6-B235-4616-801E-560A7FB9164B}"/>
    <hyperlink ref="E61" location="'Справка'!A905" display="Подробнее" xr:uid="{C3D4C0A8-AF62-430E-B330-BFDC0A913C4A}"/>
    <hyperlink ref="E63" location="'Справка'!A915" display="Подробнее" xr:uid="{DC0E4DEE-88F4-49ED-AFB3-7AE185FCDAFD}"/>
    <hyperlink ref="E64" location="'Справка'!A923" display="Подробнее" xr:uid="{02831785-F836-4844-8CFC-5F31F2938197}"/>
    <hyperlink ref="E65" location="'Справка'!A931" display="Подробнее" xr:uid="{7E896CD4-0A97-4983-812E-A51EB8C92235}"/>
    <hyperlink ref="E67" location="'Справка'!A939" display="Подробнее" xr:uid="{C954199A-E380-4D7F-885B-23E2515939C9}"/>
    <hyperlink ref="E68" location="'Справка'!A946" display="Подробнее" xr:uid="{613FF199-0C70-44B0-A0DD-1D2282C781EF}"/>
    <hyperlink ref="E71" location="'Справка'!A953" display="Подробнее" xr:uid="{B04A13EC-0372-42E1-9C60-3305B333CF4B}"/>
    <hyperlink ref="E72" location="'Справка'!A962" display="Подробнее" xr:uid="{40F84350-06F7-4183-89A6-8EE010361DD8}"/>
    <hyperlink ref="E73" location="'Справка'!A974" display="Подробнее" xr:uid="{5B5AE2B3-C52F-4F57-9F93-7DE05B94FEC5}"/>
    <hyperlink ref="E74" location="'Справка'!A983" display="Подробнее" xr:uid="{5A57FF61-345A-40B1-8D4A-96503E2482CC}"/>
    <hyperlink ref="E75" location="'Справка'!A990" display="Подробнее" xr:uid="{25DE3416-1065-467C-827A-5ADE20788F15}"/>
    <hyperlink ref="E76" location="'Справка'!A997" display="Подробнее" xr:uid="{B8FBFB96-A9B5-42F8-A390-51F84737BC92}"/>
    <hyperlink ref="E77" location="'Справка'!A1004" display="Подробнее" xr:uid="{89922CAA-9721-440C-8250-578441695D66}"/>
    <hyperlink ref="E78" location="'Справка'!A1010" display="Подробнее" xr:uid="{2A8E1604-FE00-4FE0-AC6F-72517568B802}"/>
    <hyperlink ref="E79" location="'Справка'!A1025" display="Подробнее" xr:uid="{C9550D5A-E680-4621-9E3E-CFB16D38F885}"/>
    <hyperlink ref="E82" location="'Справка'!A1032" display="Подробнее" xr:uid="{D56CCDC0-0479-47FA-9570-FA829A3F5448}"/>
    <hyperlink ref="E83" location="'Справка'!A1039" display="Подробнее" xr:uid="{8C306D29-3EEE-46AA-97B6-C362CA8EB3EB}"/>
    <hyperlink ref="E84" location="'Справка'!A1045" display="Подробнее" xr:uid="{824BF3D8-F31E-4439-B372-1A4BDCE6275B}"/>
    <hyperlink ref="E85" location="'Справка'!A1052" display="Подробнее" xr:uid="{EB2CE0B6-51B2-4A2F-AF13-986A29517F1E}"/>
    <hyperlink ref="E86" location="'Справка'!A1058" display="Подробнее" xr:uid="{9BAE8A99-52BF-49A5-B10C-105E9E41F386}"/>
    <hyperlink ref="E87" location="'Справка'!A1064" display="Подробнее" xr:uid="{ADE8D13E-33EA-43C7-990F-BF083FD69428}"/>
    <hyperlink ref="E88" location="'Справка'!A1069" display="Подробнее" xr:uid="{7DEF95F1-95D9-4431-AC63-8DCAC7912DE8}"/>
    <hyperlink ref="E89" location="'Справка'!A1074" display="Подробнее" xr:uid="{2F1764FE-16F2-477B-9EC6-C7972765F5BB}"/>
    <hyperlink ref="E90" location="'Справка'!A1079" display="Подробнее" xr:uid="{E41F89DA-DC64-4197-AF25-12D53759386C}"/>
    <hyperlink ref="E91" location="'Справка'!A1084" display="Подробнее" xr:uid="{9F7E00D1-AAA7-4F34-BB34-620544178B20}"/>
    <hyperlink ref="E92" location="'Справка'!A1089" display="Подробнее" xr:uid="{15E874FE-C760-4085-B5C7-F4746898DF1A}"/>
    <hyperlink ref="E93" location="'Справка'!A1094" display="Подробнее" xr:uid="{F0670247-2EA5-438B-AC13-9733A2CC2472}"/>
    <hyperlink ref="E94" location="'Справка'!A1098" display="Подробнее" xr:uid="{B38C1F32-0260-40D2-A74E-A673175D0C36}"/>
    <hyperlink ref="E95" location="'Справка'!A1102" display="Подробнее" xr:uid="{BA8F2DAA-E62D-41C7-BBFE-82BB9C161FCD}"/>
    <hyperlink ref="E96" location="'Справка'!A1106" display="Подробнее" xr:uid="{F7BA0C54-C085-49A4-8DBD-99BF99C7E3AF}"/>
    <hyperlink ref="E97" location="'Справка'!A1110" display="Подробнее" xr:uid="{B3DE886A-FE5E-401F-B02F-70108B41D789}"/>
    <hyperlink ref="E100" location="'Справка'!A1114" display="Подробнее" xr:uid="{CA495A7E-4F93-4D78-866D-3CF08C72CF15}"/>
    <hyperlink ref="E101" location="'Справка'!A1124" display="Подробнее" xr:uid="{4D178F68-353D-4011-9D79-07F5E39B3052}"/>
    <hyperlink ref="E102" location="'Справка'!A1131" display="Подробнее" xr:uid="{07B7CB39-C2F0-4CD3-94BF-9DE07B7B60AD}"/>
    <hyperlink ref="E105" location="'Справка'!A1139" display="Подробнее" xr:uid="{AF4E722B-E3DC-4EAF-8170-4BB4ED2E21E9}"/>
    <hyperlink ref="E106" location="'Справка'!A1144" display="Подробнее" xr:uid="{1F370F61-E0C9-4E98-B52B-CBBA30F7E3A0}"/>
    <hyperlink ref="E107" location="'Справка'!A1150" display="Подробнее" xr:uid="{32FDE3C4-615F-484B-AC3B-65C87A909D21}"/>
    <hyperlink ref="E108" location="'Справка'!A1156" display="Подробнее" xr:uid="{3ADCB5C7-637E-4B41-A040-D3C8E3E9B2A4}"/>
    <hyperlink ref="E109" location="'Справка'!A1162" display="Подробнее" xr:uid="{ACEF5D92-E0E4-4143-9EB7-0D0EB5EC9958}"/>
    <hyperlink ref="E110" location="'Справка'!A1168" display="Подробнее" xr:uid="{56ABD2CE-3B14-4641-847D-BE59D1BF199B}"/>
    <hyperlink ref="E111" location="'Справка'!A1174" display="Подробнее" xr:uid="{3567FA9D-2AFB-45FA-A398-26B3A8728910}"/>
    <hyperlink ref="E112" location="'Справка'!A1179" display="Подробнее" xr:uid="{FF161F23-6A5A-47D3-BAFA-E219DB69C6E9}"/>
    <hyperlink ref="E113" location="'Справка'!A1184" display="Подробнее" xr:uid="{A28B7D61-7608-45A0-B0B4-613025A58D45}"/>
    <hyperlink ref="E114" location="'Справка'!A1191" display="Подробнее" xr:uid="{ECDEDADF-7102-4EC1-8A8A-1F31B2933698}"/>
    <hyperlink ref="E115" location="'Справка'!A1196" display="Подробнее" xr:uid="{8463036E-CB2D-4B67-B496-09D7297E1DD5}"/>
    <hyperlink ref="E116" location="'Справка'!A1201" display="Подробнее" xr:uid="{BA306D49-FE2D-46A7-9AC9-A5A92FE1ED3F}"/>
    <hyperlink ref="E117" location="'Справка'!A1207" display="Подробнее" xr:uid="{58FA7D1A-6B8B-4756-9153-C20665975A39}"/>
    <hyperlink ref="E118" location="'Справка'!A1213" display="Подробнее" xr:uid="{47297477-2770-4D53-90F6-C58FFEF23F13}"/>
    <hyperlink ref="E119" location="'Справка'!A1219" display="Подробнее" xr:uid="{FF29266F-F6BB-4920-99D1-FF5476FB94B9}"/>
    <hyperlink ref="E120" location="'Справка'!A1225" display="Подробнее" xr:uid="{B97A701E-76D9-4B4F-99EE-07AE214B5461}"/>
    <hyperlink ref="M19" location="'Справка'!A1366" display="Подробнее" xr:uid="{00B2D29B-4D5D-4E41-A273-0DDA79B6F987}"/>
    <hyperlink ref="M20" location="'Справка'!A1372" display="Подробнее" xr:uid="{91E7E536-3BCD-4256-991B-AC5305DC830E}"/>
    <hyperlink ref="M21" location="'Справка'!A1378" display="Подробнее" xr:uid="{CDD3E7B6-6FA3-4902-AC9C-6A5C97643933}"/>
    <hyperlink ref="M22" location="'Справка'!A1385" display="Подробнее" xr:uid="{DC081212-4C40-4D61-9C33-75A5FDA5E41E}"/>
    <hyperlink ref="M23" location="'Справка'!A1393" display="Подробнее" xr:uid="{423247E5-33D9-4166-9BAD-97EEE714505E}"/>
    <hyperlink ref="M27" location="'Справка'!A1305" display="Подробнее" xr:uid="{C6CD5B12-28E7-437D-8E48-BCD6F31F515F}"/>
    <hyperlink ref="M28" location="'Справка'!A1313" display="Подробнее" xr:uid="{A3B9FD1A-911D-4C72-8E0B-473C871FA7E4}"/>
    <hyperlink ref="M29" location="'Справка'!A1322" display="Подробнее" xr:uid="{848FDD29-DE5B-4993-BDCA-A9252DDA0807}"/>
    <hyperlink ref="M30" location="'Справка'!A1332" display="Подробнее" xr:uid="{112B14A4-1E21-42E4-9010-D1B7AA21B650}"/>
    <hyperlink ref="M31" location="'Справка'!A1339" display="Подробнее" xr:uid="{140194CE-9347-4ED5-95E4-7A0D32BF19C2}"/>
    <hyperlink ref="M32" location="'Справка'!A1348" display="Подробнее" xr:uid="{7E63FF76-B4B7-40A1-BB77-99C2D00D16BC}"/>
    <hyperlink ref="M33" location="'Справка'!A1357" display="Подробнее" xr:uid="{96586B93-3D90-49BD-9859-F79256B6A767}"/>
    <hyperlink ref="M69" location="'Справка'!A1231" display="Подробнее" xr:uid="{8EF9C17F-9895-4971-8C8E-D3FDF26B986C}"/>
    <hyperlink ref="M70" location="'Справка'!A1236" display="Подробнее" xr:uid="{7D0EA4A5-DAD8-44FA-B622-25791FF5AC94}"/>
    <hyperlink ref="M71" location="'Справка'!A1241" display="Подробнее" xr:uid="{F94572BF-1961-4947-A215-45AD79E4B2FE}"/>
    <hyperlink ref="M72" location="'Справка'!A1248" display="Подробнее" xr:uid="{071E9E4D-6389-4B2D-9D03-5A23DECC3AFA}"/>
    <hyperlink ref="M73" location="'Справка'!A1253" display="Подробнее" xr:uid="{B2213894-9F56-4DD6-BB2A-AB0C785C24DF}"/>
    <hyperlink ref="M74" location="'Справка'!A1258" display="Подробнее" xr:uid="{1C148092-0F07-4C6F-A99A-31C99D55A82C}"/>
    <hyperlink ref="M75" location="'Справка'!A1263" display="Подробнее" xr:uid="{06AB996B-C14D-407F-ABD6-B652D703D302}"/>
    <hyperlink ref="M76" location="'Справка'!A1271" display="Подробнее" xr:uid="{BC391AF3-3E79-484C-86F3-B945E16BEAC7}"/>
    <hyperlink ref="M77" location="'Справка'!A1278" display="Подробнее" xr:uid="{34F97870-E48C-43D5-BC2F-414D77B700C9}"/>
    <hyperlink ref="M78" location="'Справка'!A1285" display="Подробнее" xr:uid="{F303C02D-B750-4525-BC7A-E9612CE094DD}"/>
    <hyperlink ref="M79" location="'Справка'!A1290" display="Подробнее" xr:uid="{8A18BE99-CD54-4EEB-B482-9136D97C5DB2}"/>
    <hyperlink ref="M80" location="'Справка'!A1295" display="Подробнее" xr:uid="{42E1AC6E-C251-48F9-868D-B7004BE6E640}"/>
    <hyperlink ref="M81" location="'Справка'!A1300" display="Подробнее" xr:uid="{D3E393B8-E701-4E04-A956-E9F9D2491FD0}"/>
    <hyperlink ref="AI1" location="'Справка'!A443" display="Контрольные точки диаграмм (Подробнее)" xr:uid="{864536E6-8748-4B65-89E9-1A88995F3BFF}"/>
    <hyperlink ref="H2" location="'Справка'!A336" display="Единицы измерения (Подробнее)" xr:uid="{3F700BEF-0C18-49D7-92B2-4654714BAA1F}"/>
    <hyperlink ref="O2" location="'Справка'!A355" display="Сочетания нагрузок (Подробнее)" xr:uid="{1901F645-FFF0-46F0-8976-112CA824F1B4}"/>
    <hyperlink ref="H11" location="'Справка'!A346" display="Система знаков (Подробнее)" xr:uid="{EE81898A-679E-4F03-9711-F29F38D8934D}"/>
    <hyperlink ref="H17" location="'Справка'!A411" display="Материал арматуры (Подробнее)" xr:uid="{7E1E3E1A-3E52-465A-A976-0E71AFAA8EB8}"/>
    <hyperlink ref="H25" location="'Справка'!A403" display="Материал бетона (Подробнее)" xr:uid="{5B6F4A6A-83D8-4C9B-B94C-CEE235958913}"/>
    <hyperlink ref="P26" location="'Справка'!A384" display="Нагрузки для устойчивости (Подробнее)" xr:uid="{004A7E8A-76A6-4486-9626-8E08622469FE}"/>
    <hyperlink ref="H35" location="'Справка'!A419" display="Настройка расчетных профилей (Подробнее)" xr:uid="{8C4291EE-8D81-443C-8E8D-38DD6DB0BB35}"/>
    <hyperlink ref="AI58" location="'Справка'!A393" display="СП 35.13330.2011, таблица 7.21 (Подробнее)" xr:uid="{75FDC5EC-8D14-4EBE-AC49-38D46DBC62A7}"/>
    <hyperlink ref="H67" location="'Справка'!A449" display="Аннотации схемы (Подробнее)" xr:uid="{92C547A5-8D02-40DE-8858-C82EDEAE5CAA}"/>
    <hyperlink ref="H83" location="'Справка'!A459" display="Круглое сечение (Подробнее)" xr:uid="{2191E0CC-D1C6-47D0-9173-1EF26FFC2C23}"/>
    <hyperlink ref="H95" location="'Справка'!A466" display="Скругленный прямоугольник (Подробнее)" xr:uid="{5108A03D-DC40-4363-9BAF-02BA8BD3710D}"/>
    <hyperlink ref="H104" location="'Справка'!A472" display="Г-образное сечение (Подробнее)" xr:uid="{C1BBB1B1-3902-4B74-BFF1-DDF6BC0BC988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54227B-C21B-4974-AC64-A0273AFB41A3}">
  <sheetPr codeName="Лист2"/>
  <dimension ref="A1:F1498"/>
  <sheetViews>
    <sheetView workbookViewId="0"/>
  </sheetViews>
  <sheetFormatPr defaultRowHeight="12.75" x14ac:dyDescent="0.2"/>
  <cols>
    <col min="1" max="1" width="34.7109375" style="30" customWidth="1"/>
    <col min="2" max="2" width="118.7109375" style="30" customWidth="1"/>
    <col min="3" max="4" width="18.7109375" style="30" customWidth="1"/>
    <col min="5" max="6" width="26.7109375" style="30" customWidth="1"/>
    <col min="7" max="16384" width="9.140625" style="29"/>
  </cols>
  <sheetData>
    <row r="1" spans="1:6" ht="20.25" x14ac:dyDescent="0.2">
      <c r="A1" s="35" t="s">
        <v>562</v>
      </c>
      <c r="B1" s="35"/>
      <c r="C1" s="35"/>
      <c r="D1" s="35"/>
      <c r="E1" s="35"/>
      <c r="F1" s="35"/>
    </row>
    <row r="2" spans="1:6" x14ac:dyDescent="0.2">
      <c r="A2" s="36" t="s">
        <v>563</v>
      </c>
      <c r="B2" s="36"/>
      <c r="C2" s="36"/>
      <c r="D2" s="36"/>
      <c r="E2" s="36"/>
      <c r="F2" s="36"/>
    </row>
    <row r="3" spans="1:6" x14ac:dyDescent="0.2">
      <c r="A3" s="36" t="s">
        <v>564</v>
      </c>
      <c r="B3" s="36"/>
      <c r="C3" s="36"/>
      <c r="D3" s="36"/>
      <c r="E3" s="36"/>
      <c r="F3" s="36"/>
    </row>
    <row r="4" spans="1:6" x14ac:dyDescent="0.2">
      <c r="A4" s="31"/>
      <c r="B4" s="31"/>
      <c r="C4" s="31"/>
      <c r="D4" s="31"/>
      <c r="E4" s="31"/>
      <c r="F4" s="31"/>
    </row>
    <row r="5" spans="1:6" ht="16.5" x14ac:dyDescent="0.2">
      <c r="A5" s="37" t="s">
        <v>565</v>
      </c>
      <c r="B5" s="37"/>
      <c r="C5" s="37"/>
      <c r="D5" s="37"/>
      <c r="E5" s="37"/>
      <c r="F5" s="37"/>
    </row>
    <row r="6" spans="1:6" x14ac:dyDescent="0.2">
      <c r="A6" s="36" t="s">
        <v>566</v>
      </c>
      <c r="B6" s="36"/>
      <c r="C6" s="36"/>
      <c r="D6" s="36"/>
      <c r="E6" s="36"/>
      <c r="F6" s="36"/>
    </row>
    <row r="7" spans="1:6" x14ac:dyDescent="0.2">
      <c r="A7" s="36" t="s">
        <v>567</v>
      </c>
      <c r="B7" s="36"/>
      <c r="C7" s="36"/>
      <c r="D7" s="36"/>
      <c r="E7" s="36"/>
      <c r="F7" s="36"/>
    </row>
    <row r="8" spans="1:6" x14ac:dyDescent="0.2">
      <c r="A8" s="36" t="s">
        <v>568</v>
      </c>
      <c r="B8" s="36"/>
      <c r="C8" s="36"/>
      <c r="D8" s="36"/>
      <c r="E8" s="36"/>
      <c r="F8" s="36"/>
    </row>
    <row r="9" spans="1:6" x14ac:dyDescent="0.2">
      <c r="A9" s="36" t="s">
        <v>569</v>
      </c>
      <c r="B9" s="36"/>
      <c r="C9" s="36"/>
      <c r="D9" s="36"/>
      <c r="E9" s="36"/>
      <c r="F9" s="36"/>
    </row>
    <row r="10" spans="1:6" x14ac:dyDescent="0.2">
      <c r="A10" s="36" t="s">
        <v>570</v>
      </c>
      <c r="B10" s="36"/>
      <c r="C10" s="36"/>
      <c r="D10" s="36"/>
      <c r="E10" s="36"/>
      <c r="F10" s="36"/>
    </row>
    <row r="11" spans="1:6" x14ac:dyDescent="0.2">
      <c r="A11" s="36" t="s">
        <v>571</v>
      </c>
      <c r="B11" s="36"/>
      <c r="C11" s="36"/>
      <c r="D11" s="36"/>
      <c r="E11" s="36"/>
      <c r="F11" s="36"/>
    </row>
    <row r="12" spans="1:6" ht="42" customHeight="1" x14ac:dyDescent="0.2">
      <c r="A12" s="38"/>
      <c r="B12" s="38"/>
      <c r="C12" s="38"/>
      <c r="D12" s="38"/>
      <c r="E12" s="38"/>
      <c r="F12" s="38"/>
    </row>
    <row r="13" spans="1:6" x14ac:dyDescent="0.2">
      <c r="A13" s="31"/>
      <c r="B13" s="31"/>
      <c r="C13" s="31"/>
      <c r="D13" s="31"/>
      <c r="E13" s="31"/>
      <c r="F13" s="31"/>
    </row>
    <row r="14" spans="1:6" ht="16.5" x14ac:dyDescent="0.2">
      <c r="A14" s="37" t="s">
        <v>572</v>
      </c>
      <c r="B14" s="37"/>
      <c r="C14" s="37"/>
      <c r="D14" s="37"/>
      <c r="E14" s="37"/>
      <c r="F14" s="37"/>
    </row>
    <row r="15" spans="1:6" x14ac:dyDescent="0.2">
      <c r="A15" s="36" t="s">
        <v>573</v>
      </c>
      <c r="B15" s="36"/>
      <c r="C15" s="36"/>
      <c r="D15" s="36"/>
      <c r="E15" s="36"/>
      <c r="F15" s="36"/>
    </row>
    <row r="16" spans="1:6" ht="42" customHeight="1" x14ac:dyDescent="0.2">
      <c r="A16" s="38"/>
      <c r="B16" s="38"/>
      <c r="C16" s="38"/>
      <c r="D16" s="38"/>
      <c r="E16" s="38"/>
      <c r="F16" s="38"/>
    </row>
    <row r="17" spans="1:6" x14ac:dyDescent="0.2">
      <c r="A17" s="36" t="s">
        <v>574</v>
      </c>
      <c r="B17" s="36"/>
      <c r="C17" s="36"/>
      <c r="D17" s="36"/>
      <c r="E17" s="36"/>
      <c r="F17" s="36"/>
    </row>
    <row r="18" spans="1:6" x14ac:dyDescent="0.2">
      <c r="A18" s="36" t="s">
        <v>575</v>
      </c>
      <c r="B18" s="36"/>
      <c r="C18" s="36"/>
      <c r="D18" s="36"/>
      <c r="E18" s="36"/>
      <c r="F18" s="36"/>
    </row>
    <row r="19" spans="1:6" x14ac:dyDescent="0.2">
      <c r="A19" s="36" t="s">
        <v>576</v>
      </c>
      <c r="B19" s="36"/>
      <c r="C19" s="36"/>
      <c r="D19" s="36"/>
      <c r="E19" s="36"/>
      <c r="F19" s="36"/>
    </row>
    <row r="20" spans="1:6" x14ac:dyDescent="0.2">
      <c r="A20" s="36" t="s">
        <v>577</v>
      </c>
      <c r="B20" s="36"/>
      <c r="C20" s="36"/>
      <c r="D20" s="36"/>
      <c r="E20" s="36"/>
      <c r="F20" s="36"/>
    </row>
    <row r="21" spans="1:6" x14ac:dyDescent="0.2">
      <c r="A21" s="36" t="s">
        <v>578</v>
      </c>
      <c r="B21" s="36"/>
      <c r="C21" s="36"/>
      <c r="D21" s="36"/>
      <c r="E21" s="36"/>
      <c r="F21" s="36"/>
    </row>
    <row r="22" spans="1:6" x14ac:dyDescent="0.2">
      <c r="A22" s="31"/>
      <c r="B22" s="31"/>
      <c r="C22" s="31"/>
      <c r="D22" s="31"/>
      <c r="E22" s="31"/>
      <c r="F22" s="31"/>
    </row>
    <row r="23" spans="1:6" ht="16.5" x14ac:dyDescent="0.2">
      <c r="A23" s="37" t="s">
        <v>579</v>
      </c>
      <c r="B23" s="37"/>
      <c r="C23" s="37"/>
      <c r="D23" s="37"/>
      <c r="E23" s="37"/>
      <c r="F23" s="37"/>
    </row>
    <row r="24" spans="1:6" x14ac:dyDescent="0.2">
      <c r="A24" s="36" t="s">
        <v>580</v>
      </c>
      <c r="B24" s="36"/>
      <c r="C24" s="36"/>
      <c r="D24" s="36"/>
      <c r="E24" s="36"/>
      <c r="F24" s="36"/>
    </row>
    <row r="25" spans="1:6" x14ac:dyDescent="0.2">
      <c r="A25" s="36" t="s">
        <v>581</v>
      </c>
      <c r="B25" s="36"/>
      <c r="C25" s="36"/>
      <c r="D25" s="36"/>
      <c r="E25" s="36"/>
      <c r="F25" s="36"/>
    </row>
    <row r="26" spans="1:6" ht="42" customHeight="1" x14ac:dyDescent="0.2">
      <c r="A26" s="38"/>
      <c r="B26" s="38"/>
      <c r="C26" s="38"/>
      <c r="D26" s="38"/>
      <c r="E26" s="38"/>
      <c r="F26" s="38"/>
    </row>
    <row r="27" spans="1:6" ht="42" customHeight="1" x14ac:dyDescent="0.2">
      <c r="A27" s="38"/>
      <c r="B27" s="38"/>
      <c r="C27" s="38"/>
      <c r="D27" s="38"/>
      <c r="E27" s="38"/>
      <c r="F27" s="38"/>
    </row>
    <row r="28" spans="1:6" x14ac:dyDescent="0.2">
      <c r="A28" s="36" t="s">
        <v>582</v>
      </c>
      <c r="B28" s="36"/>
      <c r="C28" s="36"/>
      <c r="D28" s="36"/>
      <c r="E28" s="36"/>
      <c r="F28" s="36"/>
    </row>
    <row r="29" spans="1:6" x14ac:dyDescent="0.2">
      <c r="A29" s="36" t="s">
        <v>583</v>
      </c>
      <c r="B29" s="36"/>
      <c r="C29" s="36"/>
      <c r="D29" s="36"/>
      <c r="E29" s="36"/>
      <c r="F29" s="36"/>
    </row>
    <row r="30" spans="1:6" x14ac:dyDescent="0.2">
      <c r="A30" s="36" t="s">
        <v>584</v>
      </c>
      <c r="B30" s="36"/>
      <c r="C30" s="36"/>
      <c r="D30" s="36"/>
      <c r="E30" s="36"/>
      <c r="F30" s="36"/>
    </row>
    <row r="31" spans="1:6" x14ac:dyDescent="0.2">
      <c r="A31" s="36" t="s">
        <v>585</v>
      </c>
      <c r="B31" s="36"/>
      <c r="C31" s="36"/>
      <c r="D31" s="36"/>
      <c r="E31" s="36"/>
      <c r="F31" s="36"/>
    </row>
    <row r="32" spans="1:6" x14ac:dyDescent="0.2">
      <c r="A32" s="36" t="s">
        <v>586</v>
      </c>
      <c r="B32" s="36"/>
      <c r="C32" s="36"/>
      <c r="D32" s="36"/>
      <c r="E32" s="36"/>
      <c r="F32" s="36"/>
    </row>
    <row r="33" spans="1:6" x14ac:dyDescent="0.2">
      <c r="A33" s="36" t="s">
        <v>587</v>
      </c>
      <c r="B33" s="36"/>
      <c r="C33" s="36"/>
      <c r="D33" s="36"/>
      <c r="E33" s="36"/>
      <c r="F33" s="36"/>
    </row>
    <row r="34" spans="1:6" x14ac:dyDescent="0.2">
      <c r="A34" s="36" t="s">
        <v>588</v>
      </c>
      <c r="B34" s="36"/>
      <c r="C34" s="36"/>
      <c r="D34" s="36"/>
      <c r="E34" s="36"/>
      <c r="F34" s="36"/>
    </row>
    <row r="35" spans="1:6" x14ac:dyDescent="0.2">
      <c r="A35" s="36" t="s">
        <v>589</v>
      </c>
      <c r="B35" s="36"/>
      <c r="C35" s="36"/>
      <c r="D35" s="36"/>
      <c r="E35" s="36"/>
      <c r="F35" s="36"/>
    </row>
    <row r="36" spans="1:6" x14ac:dyDescent="0.2">
      <c r="A36" s="36" t="s">
        <v>590</v>
      </c>
      <c r="B36" s="36"/>
      <c r="C36" s="36"/>
      <c r="D36" s="36"/>
      <c r="E36" s="36"/>
      <c r="F36" s="36"/>
    </row>
    <row r="37" spans="1:6" x14ac:dyDescent="0.2">
      <c r="A37" s="31"/>
      <c r="B37" s="31"/>
      <c r="C37" s="31"/>
      <c r="D37" s="31"/>
      <c r="E37" s="31"/>
      <c r="F37" s="31"/>
    </row>
    <row r="38" spans="1:6" ht="16.5" x14ac:dyDescent="0.2">
      <c r="A38" s="37" t="s">
        <v>591</v>
      </c>
      <c r="B38" s="37"/>
      <c r="C38" s="37"/>
      <c r="D38" s="37"/>
      <c r="E38" s="37"/>
      <c r="F38" s="37"/>
    </row>
    <row r="39" spans="1:6" x14ac:dyDescent="0.2">
      <c r="A39" s="36" t="s">
        <v>592</v>
      </c>
      <c r="B39" s="36"/>
      <c r="C39" s="36"/>
      <c r="D39" s="36"/>
      <c r="E39" s="36"/>
      <c r="F39" s="36"/>
    </row>
    <row r="40" spans="1:6" ht="42" customHeight="1" x14ac:dyDescent="0.2">
      <c r="A40" s="38"/>
      <c r="B40" s="38"/>
      <c r="C40" s="38"/>
      <c r="D40" s="38"/>
      <c r="E40" s="38"/>
      <c r="F40" s="38"/>
    </row>
    <row r="41" spans="1:6" x14ac:dyDescent="0.2">
      <c r="A41" s="36" t="s">
        <v>593</v>
      </c>
      <c r="B41" s="36"/>
      <c r="C41" s="36"/>
      <c r="D41" s="36"/>
      <c r="E41" s="36"/>
      <c r="F41" s="36"/>
    </row>
    <row r="42" spans="1:6" x14ac:dyDescent="0.2">
      <c r="A42" s="36" t="s">
        <v>594</v>
      </c>
      <c r="B42" s="36"/>
      <c r="C42" s="36"/>
      <c r="D42" s="36"/>
      <c r="E42" s="36"/>
      <c r="F42" s="36"/>
    </row>
    <row r="43" spans="1:6" ht="42" customHeight="1" x14ac:dyDescent="0.2">
      <c r="A43" s="38"/>
      <c r="B43" s="38"/>
      <c r="C43" s="38"/>
      <c r="D43" s="38"/>
      <c r="E43" s="38"/>
      <c r="F43" s="38"/>
    </row>
    <row r="44" spans="1:6" ht="66" customHeight="1" x14ac:dyDescent="0.2">
      <c r="A44" s="38"/>
      <c r="B44" s="38"/>
      <c r="C44" s="38"/>
      <c r="D44" s="38"/>
      <c r="E44" s="38"/>
      <c r="F44" s="38"/>
    </row>
    <row r="45" spans="1:6" x14ac:dyDescent="0.2">
      <c r="A45" s="36" t="s">
        <v>595</v>
      </c>
      <c r="B45" s="36"/>
      <c r="C45" s="36"/>
      <c r="D45" s="36"/>
      <c r="E45" s="36"/>
      <c r="F45" s="36"/>
    </row>
    <row r="46" spans="1:6" x14ac:dyDescent="0.2">
      <c r="A46" s="36" t="s">
        <v>596</v>
      </c>
      <c r="B46" s="36"/>
      <c r="C46" s="36"/>
      <c r="D46" s="36"/>
      <c r="E46" s="36"/>
      <c r="F46" s="36"/>
    </row>
    <row r="47" spans="1:6" x14ac:dyDescent="0.2">
      <c r="A47" s="36" t="s">
        <v>597</v>
      </c>
      <c r="B47" s="36"/>
      <c r="C47" s="36"/>
      <c r="D47" s="36"/>
      <c r="E47" s="36"/>
      <c r="F47" s="36"/>
    </row>
    <row r="48" spans="1:6" x14ac:dyDescent="0.2">
      <c r="A48" s="36" t="s">
        <v>598</v>
      </c>
      <c r="B48" s="36"/>
      <c r="C48" s="36"/>
      <c r="D48" s="36"/>
      <c r="E48" s="36"/>
      <c r="F48" s="36"/>
    </row>
    <row r="49" spans="1:6" x14ac:dyDescent="0.2">
      <c r="A49" s="36" t="s">
        <v>599</v>
      </c>
      <c r="B49" s="36"/>
      <c r="C49" s="36"/>
      <c r="D49" s="36"/>
      <c r="E49" s="36"/>
      <c r="F49" s="36"/>
    </row>
    <row r="50" spans="1:6" x14ac:dyDescent="0.2">
      <c r="A50" s="36" t="s">
        <v>600</v>
      </c>
      <c r="B50" s="36"/>
      <c r="C50" s="36"/>
      <c r="D50" s="36"/>
      <c r="E50" s="36"/>
      <c r="F50" s="36"/>
    </row>
    <row r="51" spans="1:6" x14ac:dyDescent="0.2">
      <c r="A51" s="36" t="s">
        <v>601</v>
      </c>
      <c r="B51" s="36"/>
      <c r="C51" s="36"/>
      <c r="D51" s="36"/>
      <c r="E51" s="36"/>
      <c r="F51" s="36"/>
    </row>
    <row r="52" spans="1:6" x14ac:dyDescent="0.2">
      <c r="A52" s="36" t="s">
        <v>602</v>
      </c>
      <c r="B52" s="36"/>
      <c r="C52" s="36"/>
      <c r="D52" s="36"/>
      <c r="E52" s="36"/>
      <c r="F52" s="36"/>
    </row>
    <row r="53" spans="1:6" ht="66" customHeight="1" x14ac:dyDescent="0.2">
      <c r="A53" s="38"/>
      <c r="B53" s="38"/>
      <c r="C53" s="38"/>
      <c r="D53" s="38"/>
      <c r="E53" s="38"/>
      <c r="F53" s="38"/>
    </row>
    <row r="54" spans="1:6" x14ac:dyDescent="0.2">
      <c r="A54" s="36" t="s">
        <v>603</v>
      </c>
      <c r="B54" s="36"/>
      <c r="C54" s="36"/>
      <c r="D54" s="36"/>
      <c r="E54" s="36"/>
      <c r="F54" s="36"/>
    </row>
    <row r="55" spans="1:6" x14ac:dyDescent="0.2">
      <c r="A55" s="36" t="s">
        <v>604</v>
      </c>
      <c r="B55" s="36"/>
      <c r="C55" s="36"/>
      <c r="D55" s="36"/>
      <c r="E55" s="36"/>
      <c r="F55" s="36"/>
    </row>
    <row r="56" spans="1:6" x14ac:dyDescent="0.2">
      <c r="A56" s="36" t="s">
        <v>605</v>
      </c>
      <c r="B56" s="36"/>
      <c r="C56" s="36"/>
      <c r="D56" s="36"/>
      <c r="E56" s="36"/>
      <c r="F56" s="36"/>
    </row>
    <row r="57" spans="1:6" x14ac:dyDescent="0.2">
      <c r="A57" s="36" t="s">
        <v>606</v>
      </c>
      <c r="B57" s="36"/>
      <c r="C57" s="36"/>
      <c r="D57" s="36"/>
      <c r="E57" s="36"/>
      <c r="F57" s="36"/>
    </row>
    <row r="58" spans="1:6" x14ac:dyDescent="0.2">
      <c r="A58" s="36" t="s">
        <v>607</v>
      </c>
      <c r="B58" s="36"/>
      <c r="C58" s="36"/>
      <c r="D58" s="36"/>
      <c r="E58" s="36"/>
      <c r="F58" s="36"/>
    </row>
    <row r="59" spans="1:6" x14ac:dyDescent="0.2">
      <c r="A59" s="36" t="s">
        <v>608</v>
      </c>
      <c r="B59" s="36"/>
      <c r="C59" s="36"/>
      <c r="D59" s="36"/>
      <c r="E59" s="36"/>
      <c r="F59" s="36"/>
    </row>
    <row r="60" spans="1:6" x14ac:dyDescent="0.2">
      <c r="A60" s="36" t="s">
        <v>609</v>
      </c>
      <c r="B60" s="36"/>
      <c r="C60" s="36"/>
      <c r="D60" s="36"/>
      <c r="E60" s="36"/>
      <c r="F60" s="36"/>
    </row>
    <row r="61" spans="1:6" x14ac:dyDescent="0.2">
      <c r="A61" s="36" t="s">
        <v>610</v>
      </c>
      <c r="B61" s="36"/>
      <c r="C61" s="36"/>
      <c r="D61" s="36"/>
      <c r="E61" s="36"/>
      <c r="F61" s="36"/>
    </row>
    <row r="62" spans="1:6" x14ac:dyDescent="0.2">
      <c r="A62" s="36" t="s">
        <v>611</v>
      </c>
      <c r="B62" s="36"/>
      <c r="C62" s="36"/>
      <c r="D62" s="36"/>
      <c r="E62" s="36"/>
      <c r="F62" s="36"/>
    </row>
    <row r="63" spans="1:6" x14ac:dyDescent="0.2">
      <c r="A63" s="31"/>
      <c r="B63" s="31"/>
      <c r="C63" s="31"/>
      <c r="D63" s="31"/>
      <c r="E63" s="31"/>
      <c r="F63" s="31"/>
    </row>
    <row r="64" spans="1:6" ht="16.5" x14ac:dyDescent="0.2">
      <c r="A64" s="37" t="s">
        <v>612</v>
      </c>
      <c r="B64" s="37"/>
      <c r="C64" s="37"/>
      <c r="D64" s="37"/>
      <c r="E64" s="37"/>
      <c r="F64" s="37"/>
    </row>
    <row r="65" spans="1:6" x14ac:dyDescent="0.2">
      <c r="A65" s="36" t="s">
        <v>613</v>
      </c>
      <c r="B65" s="36"/>
      <c r="C65" s="36"/>
      <c r="D65" s="36"/>
      <c r="E65" s="36"/>
      <c r="F65" s="36"/>
    </row>
    <row r="66" spans="1:6" ht="42" customHeight="1" x14ac:dyDescent="0.2">
      <c r="A66" s="38"/>
      <c r="B66" s="38"/>
      <c r="C66" s="38"/>
      <c r="D66" s="38"/>
      <c r="E66" s="38"/>
      <c r="F66" s="38"/>
    </row>
    <row r="67" spans="1:6" ht="42" customHeight="1" x14ac:dyDescent="0.2">
      <c r="A67" s="38"/>
      <c r="B67" s="38"/>
      <c r="C67" s="38"/>
      <c r="D67" s="38"/>
      <c r="E67" s="38"/>
      <c r="F67" s="38"/>
    </row>
    <row r="68" spans="1:6" x14ac:dyDescent="0.2">
      <c r="A68" s="36" t="s">
        <v>614</v>
      </c>
      <c r="B68" s="36"/>
      <c r="C68" s="36"/>
      <c r="D68" s="36"/>
      <c r="E68" s="36"/>
      <c r="F68" s="36"/>
    </row>
    <row r="69" spans="1:6" x14ac:dyDescent="0.2">
      <c r="A69" s="36" t="s">
        <v>615</v>
      </c>
      <c r="B69" s="36"/>
      <c r="C69" s="36"/>
      <c r="D69" s="36"/>
      <c r="E69" s="36"/>
      <c r="F69" s="36"/>
    </row>
    <row r="70" spans="1:6" x14ac:dyDescent="0.2">
      <c r="A70" s="36" t="s">
        <v>616</v>
      </c>
      <c r="B70" s="36"/>
      <c r="C70" s="36"/>
      <c r="D70" s="36"/>
      <c r="E70" s="36"/>
      <c r="F70" s="36"/>
    </row>
    <row r="71" spans="1:6" x14ac:dyDescent="0.2">
      <c r="A71" s="31"/>
      <c r="B71" s="31"/>
      <c r="C71" s="31"/>
      <c r="D71" s="31"/>
      <c r="E71" s="31"/>
      <c r="F71" s="31"/>
    </row>
    <row r="72" spans="1:6" ht="16.5" x14ac:dyDescent="0.2">
      <c r="A72" s="37" t="s">
        <v>617</v>
      </c>
      <c r="B72" s="37"/>
      <c r="C72" s="37"/>
      <c r="D72" s="37"/>
      <c r="E72" s="37"/>
      <c r="F72" s="37"/>
    </row>
    <row r="73" spans="1:6" x14ac:dyDescent="0.2">
      <c r="A73" s="36" t="s">
        <v>618</v>
      </c>
      <c r="B73" s="36"/>
      <c r="C73" s="36"/>
      <c r="D73" s="36"/>
      <c r="E73" s="36"/>
      <c r="F73" s="36"/>
    </row>
    <row r="74" spans="1:6" x14ac:dyDescent="0.2">
      <c r="A74" s="36" t="s">
        <v>619</v>
      </c>
      <c r="B74" s="36"/>
      <c r="C74" s="36"/>
      <c r="D74" s="36"/>
      <c r="E74" s="36"/>
      <c r="F74" s="36"/>
    </row>
    <row r="75" spans="1:6" x14ac:dyDescent="0.2">
      <c r="A75" s="36" t="s">
        <v>620</v>
      </c>
      <c r="B75" s="36"/>
      <c r="C75" s="36"/>
      <c r="D75" s="36"/>
      <c r="E75" s="36"/>
      <c r="F75" s="36"/>
    </row>
    <row r="76" spans="1:6" x14ac:dyDescent="0.2">
      <c r="A76" s="36" t="s">
        <v>621</v>
      </c>
      <c r="B76" s="36"/>
      <c r="C76" s="36"/>
      <c r="D76" s="36"/>
      <c r="E76" s="36"/>
      <c r="F76" s="36"/>
    </row>
    <row r="77" spans="1:6" x14ac:dyDescent="0.2">
      <c r="A77" s="36" t="s">
        <v>622</v>
      </c>
      <c r="B77" s="36"/>
      <c r="C77" s="36"/>
      <c r="D77" s="36"/>
      <c r="E77" s="36"/>
      <c r="F77" s="36"/>
    </row>
    <row r="78" spans="1:6" ht="42" customHeight="1" x14ac:dyDescent="0.2">
      <c r="A78" s="38"/>
      <c r="B78" s="38"/>
      <c r="C78" s="38"/>
      <c r="D78" s="38"/>
      <c r="E78" s="38"/>
      <c r="F78" s="38"/>
    </row>
    <row r="79" spans="1:6" ht="66" customHeight="1" x14ac:dyDescent="0.2">
      <c r="A79" s="38"/>
      <c r="B79" s="38"/>
      <c r="C79" s="38"/>
      <c r="D79" s="38"/>
      <c r="E79" s="38"/>
      <c r="F79" s="38"/>
    </row>
    <row r="80" spans="1:6" ht="42" customHeight="1" x14ac:dyDescent="0.2">
      <c r="A80" s="38"/>
      <c r="B80" s="38"/>
      <c r="C80" s="38"/>
      <c r="D80" s="38"/>
      <c r="E80" s="38"/>
      <c r="F80" s="38"/>
    </row>
    <row r="81" spans="1:6" x14ac:dyDescent="0.2">
      <c r="A81" s="36" t="s">
        <v>623</v>
      </c>
      <c r="B81" s="36"/>
      <c r="C81" s="36"/>
      <c r="D81" s="36"/>
      <c r="E81" s="36"/>
      <c r="F81" s="36"/>
    </row>
    <row r="82" spans="1:6" x14ac:dyDescent="0.2">
      <c r="A82" s="36" t="s">
        <v>624</v>
      </c>
      <c r="B82" s="36"/>
      <c r="C82" s="36"/>
      <c r="D82" s="36"/>
      <c r="E82" s="36"/>
      <c r="F82" s="36"/>
    </row>
    <row r="83" spans="1:6" x14ac:dyDescent="0.2">
      <c r="A83" s="36" t="s">
        <v>625</v>
      </c>
      <c r="B83" s="36"/>
      <c r="C83" s="36"/>
      <c r="D83" s="36"/>
      <c r="E83" s="36"/>
      <c r="F83" s="36"/>
    </row>
    <row r="84" spans="1:6" x14ac:dyDescent="0.2">
      <c r="A84" s="36" t="s">
        <v>626</v>
      </c>
      <c r="B84" s="36"/>
      <c r="C84" s="36"/>
      <c r="D84" s="36"/>
      <c r="E84" s="36"/>
      <c r="F84" s="36"/>
    </row>
    <row r="85" spans="1:6" x14ac:dyDescent="0.2">
      <c r="A85" s="31"/>
      <c r="B85" s="31"/>
      <c r="C85" s="31"/>
      <c r="D85" s="31"/>
      <c r="E85" s="31"/>
      <c r="F85" s="31"/>
    </row>
    <row r="86" spans="1:6" ht="16.5" x14ac:dyDescent="0.2">
      <c r="A86" s="37" t="s">
        <v>627</v>
      </c>
      <c r="B86" s="37"/>
      <c r="C86" s="37"/>
      <c r="D86" s="37"/>
      <c r="E86" s="37"/>
      <c r="F86" s="37"/>
    </row>
    <row r="87" spans="1:6" x14ac:dyDescent="0.2">
      <c r="A87" s="36" t="s">
        <v>628</v>
      </c>
      <c r="B87" s="36"/>
      <c r="C87" s="36"/>
      <c r="D87" s="36"/>
      <c r="E87" s="36"/>
      <c r="F87" s="36"/>
    </row>
    <row r="88" spans="1:6" x14ac:dyDescent="0.2">
      <c r="A88" s="36" t="s">
        <v>629</v>
      </c>
      <c r="B88" s="36"/>
      <c r="C88" s="36"/>
      <c r="D88" s="36"/>
      <c r="E88" s="36"/>
      <c r="F88" s="36"/>
    </row>
    <row r="89" spans="1:6" x14ac:dyDescent="0.2">
      <c r="A89" s="36" t="s">
        <v>630</v>
      </c>
      <c r="B89" s="36"/>
      <c r="C89" s="36"/>
      <c r="D89" s="36"/>
      <c r="E89" s="36"/>
      <c r="F89" s="36"/>
    </row>
    <row r="90" spans="1:6" x14ac:dyDescent="0.2">
      <c r="A90" s="36" t="s">
        <v>631</v>
      </c>
      <c r="B90" s="36"/>
      <c r="C90" s="36"/>
      <c r="D90" s="36"/>
      <c r="E90" s="36"/>
      <c r="F90" s="36"/>
    </row>
    <row r="91" spans="1:6" x14ac:dyDescent="0.2">
      <c r="A91" s="36" t="s">
        <v>632</v>
      </c>
      <c r="B91" s="36"/>
      <c r="C91" s="36"/>
      <c r="D91" s="36"/>
      <c r="E91" s="36"/>
      <c r="F91" s="36"/>
    </row>
    <row r="92" spans="1:6" ht="42" customHeight="1" x14ac:dyDescent="0.2">
      <c r="A92" s="38"/>
      <c r="B92" s="38"/>
      <c r="C92" s="38"/>
      <c r="D92" s="38"/>
      <c r="E92" s="38"/>
      <c r="F92" s="38"/>
    </row>
    <row r="93" spans="1:6" ht="42" customHeight="1" x14ac:dyDescent="0.2">
      <c r="A93" s="38"/>
      <c r="B93" s="38"/>
      <c r="C93" s="38"/>
      <c r="D93" s="38"/>
      <c r="E93" s="38"/>
      <c r="F93" s="38"/>
    </row>
    <row r="94" spans="1:6" x14ac:dyDescent="0.2">
      <c r="A94" s="36" t="s">
        <v>633</v>
      </c>
      <c r="B94" s="36"/>
      <c r="C94" s="36"/>
      <c r="D94" s="36"/>
      <c r="E94" s="36"/>
      <c r="F94" s="36"/>
    </row>
    <row r="95" spans="1:6" x14ac:dyDescent="0.2">
      <c r="A95" s="36" t="s">
        <v>634</v>
      </c>
      <c r="B95" s="36"/>
      <c r="C95" s="36"/>
      <c r="D95" s="36"/>
      <c r="E95" s="36"/>
      <c r="F95" s="36"/>
    </row>
    <row r="96" spans="1:6" x14ac:dyDescent="0.2">
      <c r="A96" s="36" t="s">
        <v>635</v>
      </c>
      <c r="B96" s="36"/>
      <c r="C96" s="36"/>
      <c r="D96" s="36"/>
      <c r="E96" s="36"/>
      <c r="F96" s="36"/>
    </row>
    <row r="97" spans="1:6" x14ac:dyDescent="0.2">
      <c r="A97" s="36" t="s">
        <v>636</v>
      </c>
      <c r="B97" s="36"/>
      <c r="C97" s="36"/>
      <c r="D97" s="36"/>
      <c r="E97" s="36"/>
      <c r="F97" s="36"/>
    </row>
    <row r="98" spans="1:6" x14ac:dyDescent="0.2">
      <c r="A98" s="36" t="s">
        <v>637</v>
      </c>
      <c r="B98" s="36"/>
      <c r="C98" s="36"/>
      <c r="D98" s="36"/>
      <c r="E98" s="36"/>
      <c r="F98" s="36"/>
    </row>
    <row r="99" spans="1:6" x14ac:dyDescent="0.2">
      <c r="A99" s="36" t="s">
        <v>638</v>
      </c>
      <c r="B99" s="36"/>
      <c r="C99" s="36"/>
      <c r="D99" s="36"/>
      <c r="E99" s="36"/>
      <c r="F99" s="36"/>
    </row>
    <row r="100" spans="1:6" x14ac:dyDescent="0.2">
      <c r="A100" s="36" t="s">
        <v>639</v>
      </c>
      <c r="B100" s="36"/>
      <c r="C100" s="36"/>
      <c r="D100" s="36"/>
      <c r="E100" s="36"/>
      <c r="F100" s="36"/>
    </row>
    <row r="101" spans="1:6" ht="42" customHeight="1" x14ac:dyDescent="0.2">
      <c r="A101" s="38"/>
      <c r="B101" s="38"/>
      <c r="C101" s="38"/>
      <c r="D101" s="38"/>
      <c r="E101" s="38"/>
      <c r="F101" s="38"/>
    </row>
    <row r="102" spans="1:6" x14ac:dyDescent="0.2">
      <c r="A102" s="36" t="s">
        <v>640</v>
      </c>
      <c r="B102" s="36"/>
      <c r="C102" s="36"/>
      <c r="D102" s="36"/>
      <c r="E102" s="36"/>
      <c r="F102" s="36"/>
    </row>
    <row r="103" spans="1:6" x14ac:dyDescent="0.2">
      <c r="A103" s="36" t="s">
        <v>641</v>
      </c>
      <c r="B103" s="36"/>
      <c r="C103" s="36"/>
      <c r="D103" s="36"/>
      <c r="E103" s="36"/>
      <c r="F103" s="36"/>
    </row>
    <row r="104" spans="1:6" x14ac:dyDescent="0.2">
      <c r="A104" s="36" t="s">
        <v>642</v>
      </c>
      <c r="B104" s="36"/>
      <c r="C104" s="36"/>
      <c r="D104" s="36"/>
      <c r="E104" s="36"/>
      <c r="F104" s="36"/>
    </row>
    <row r="105" spans="1:6" x14ac:dyDescent="0.2">
      <c r="A105" s="36" t="s">
        <v>643</v>
      </c>
      <c r="B105" s="36"/>
      <c r="C105" s="36"/>
      <c r="D105" s="36"/>
      <c r="E105" s="36"/>
      <c r="F105" s="36"/>
    </row>
    <row r="106" spans="1:6" x14ac:dyDescent="0.2">
      <c r="A106" s="36" t="s">
        <v>644</v>
      </c>
      <c r="B106" s="36"/>
      <c r="C106" s="36"/>
      <c r="D106" s="36"/>
      <c r="E106" s="36"/>
      <c r="F106" s="36"/>
    </row>
    <row r="107" spans="1:6" x14ac:dyDescent="0.2">
      <c r="A107" s="36" t="s">
        <v>645</v>
      </c>
      <c r="B107" s="36"/>
      <c r="C107" s="36"/>
      <c r="D107" s="36"/>
      <c r="E107" s="36"/>
      <c r="F107" s="36"/>
    </row>
    <row r="108" spans="1:6" x14ac:dyDescent="0.2">
      <c r="A108" s="36" t="s">
        <v>646</v>
      </c>
      <c r="B108" s="36"/>
      <c r="C108" s="36"/>
      <c r="D108" s="36"/>
      <c r="E108" s="36"/>
      <c r="F108" s="36"/>
    </row>
    <row r="109" spans="1:6" x14ac:dyDescent="0.2">
      <c r="A109" s="31"/>
      <c r="B109" s="31"/>
      <c r="C109" s="31"/>
      <c r="D109" s="31"/>
      <c r="E109" s="31"/>
      <c r="F109" s="31"/>
    </row>
    <row r="110" spans="1:6" ht="16.5" x14ac:dyDescent="0.2">
      <c r="A110" s="37" t="s">
        <v>647</v>
      </c>
      <c r="B110" s="37"/>
      <c r="C110" s="37"/>
      <c r="D110" s="37"/>
      <c r="E110" s="37"/>
      <c r="F110" s="37"/>
    </row>
    <row r="111" spans="1:6" x14ac:dyDescent="0.2">
      <c r="A111" s="36" t="s">
        <v>648</v>
      </c>
      <c r="B111" s="36"/>
      <c r="C111" s="36"/>
      <c r="D111" s="36"/>
      <c r="E111" s="36"/>
      <c r="F111" s="36"/>
    </row>
    <row r="112" spans="1:6" x14ac:dyDescent="0.2">
      <c r="A112" s="36" t="s">
        <v>649</v>
      </c>
      <c r="B112" s="36"/>
      <c r="C112" s="36"/>
      <c r="D112" s="36"/>
      <c r="E112" s="36"/>
      <c r="F112" s="36"/>
    </row>
    <row r="113" spans="1:6" x14ac:dyDescent="0.2">
      <c r="A113" s="36" t="s">
        <v>650</v>
      </c>
      <c r="B113" s="36"/>
      <c r="C113" s="36"/>
      <c r="D113" s="36"/>
      <c r="E113" s="36"/>
      <c r="F113" s="36"/>
    </row>
    <row r="114" spans="1:6" ht="66" customHeight="1" x14ac:dyDescent="0.2">
      <c r="A114" s="38"/>
      <c r="B114" s="38"/>
      <c r="C114" s="38"/>
      <c r="D114" s="38"/>
      <c r="E114" s="38"/>
      <c r="F114" s="38"/>
    </row>
    <row r="115" spans="1:6" x14ac:dyDescent="0.2">
      <c r="A115" s="36" t="s">
        <v>651</v>
      </c>
      <c r="B115" s="36"/>
      <c r="C115" s="36"/>
      <c r="D115" s="36"/>
      <c r="E115" s="36"/>
      <c r="F115" s="36"/>
    </row>
    <row r="116" spans="1:6" x14ac:dyDescent="0.2">
      <c r="A116" s="36" t="s">
        <v>652</v>
      </c>
      <c r="B116" s="36"/>
      <c r="C116" s="36"/>
      <c r="D116" s="36"/>
      <c r="E116" s="36"/>
      <c r="F116" s="36"/>
    </row>
    <row r="117" spans="1:6" x14ac:dyDescent="0.2">
      <c r="A117" s="36" t="s">
        <v>653</v>
      </c>
      <c r="B117" s="36"/>
      <c r="C117" s="36"/>
      <c r="D117" s="36"/>
      <c r="E117" s="36"/>
      <c r="F117" s="36"/>
    </row>
    <row r="118" spans="1:6" x14ac:dyDescent="0.2">
      <c r="A118" s="36" t="s">
        <v>654</v>
      </c>
      <c r="B118" s="36"/>
      <c r="C118" s="36"/>
      <c r="D118" s="36"/>
      <c r="E118" s="36"/>
      <c r="F118" s="36"/>
    </row>
    <row r="119" spans="1:6" x14ac:dyDescent="0.2">
      <c r="A119" s="31"/>
      <c r="B119" s="31"/>
      <c r="C119" s="31"/>
      <c r="D119" s="31"/>
      <c r="E119" s="31"/>
      <c r="F119" s="31"/>
    </row>
    <row r="120" spans="1:6" ht="16.5" x14ac:dyDescent="0.2">
      <c r="A120" s="37" t="s">
        <v>655</v>
      </c>
      <c r="B120" s="37"/>
      <c r="C120" s="37"/>
      <c r="D120" s="37"/>
      <c r="E120" s="37"/>
      <c r="F120" s="37"/>
    </row>
    <row r="121" spans="1:6" x14ac:dyDescent="0.2">
      <c r="A121" s="36" t="s">
        <v>656</v>
      </c>
      <c r="B121" s="36"/>
      <c r="C121" s="36"/>
      <c r="D121" s="36"/>
      <c r="E121" s="36"/>
      <c r="F121" s="36"/>
    </row>
    <row r="122" spans="1:6" ht="66" customHeight="1" x14ac:dyDescent="0.2">
      <c r="A122" s="38"/>
      <c r="B122" s="38"/>
      <c r="C122" s="38"/>
      <c r="D122" s="38"/>
      <c r="E122" s="38"/>
      <c r="F122" s="38"/>
    </row>
    <row r="123" spans="1:6" x14ac:dyDescent="0.2">
      <c r="A123" s="36" t="s">
        <v>657</v>
      </c>
      <c r="B123" s="36"/>
      <c r="C123" s="36"/>
      <c r="D123" s="36"/>
      <c r="E123" s="36"/>
      <c r="F123" s="36"/>
    </row>
    <row r="124" spans="1:6" x14ac:dyDescent="0.2">
      <c r="A124" s="36" t="s">
        <v>658</v>
      </c>
      <c r="B124" s="36"/>
      <c r="C124" s="36"/>
      <c r="D124" s="36"/>
      <c r="E124" s="36"/>
      <c r="F124" s="36"/>
    </row>
    <row r="125" spans="1:6" x14ac:dyDescent="0.2">
      <c r="A125" s="36" t="s">
        <v>659</v>
      </c>
      <c r="B125" s="36"/>
      <c r="C125" s="36"/>
      <c r="D125" s="36"/>
      <c r="E125" s="36"/>
      <c r="F125" s="36"/>
    </row>
    <row r="126" spans="1:6" x14ac:dyDescent="0.2">
      <c r="A126" s="31"/>
      <c r="B126" s="31"/>
      <c r="C126" s="31"/>
      <c r="D126" s="31"/>
      <c r="E126" s="31"/>
      <c r="F126" s="31"/>
    </row>
    <row r="127" spans="1:6" ht="16.5" x14ac:dyDescent="0.2">
      <c r="A127" s="37" t="s">
        <v>660</v>
      </c>
      <c r="B127" s="37"/>
      <c r="C127" s="37"/>
      <c r="D127" s="37"/>
      <c r="E127" s="37"/>
      <c r="F127" s="37"/>
    </row>
    <row r="128" spans="1:6" x14ac:dyDescent="0.2">
      <c r="A128" s="36" t="s">
        <v>661</v>
      </c>
      <c r="B128" s="36"/>
      <c r="C128" s="36"/>
      <c r="D128" s="36"/>
      <c r="E128" s="36"/>
      <c r="F128" s="36"/>
    </row>
    <row r="129" spans="1:6" ht="66" customHeight="1" x14ac:dyDescent="0.2">
      <c r="A129" s="38"/>
      <c r="B129" s="38"/>
      <c r="C129" s="38"/>
      <c r="D129" s="38"/>
      <c r="E129" s="38"/>
      <c r="F129" s="38"/>
    </row>
    <row r="130" spans="1:6" ht="42" customHeight="1" x14ac:dyDescent="0.2">
      <c r="A130" s="38"/>
      <c r="B130" s="38"/>
      <c r="C130" s="38"/>
      <c r="D130" s="38"/>
      <c r="E130" s="38"/>
      <c r="F130" s="38"/>
    </row>
    <row r="131" spans="1:6" ht="42" customHeight="1" x14ac:dyDescent="0.2">
      <c r="A131" s="38"/>
      <c r="B131" s="38"/>
      <c r="C131" s="38"/>
      <c r="D131" s="38"/>
      <c r="E131" s="38"/>
      <c r="F131" s="38"/>
    </row>
    <row r="132" spans="1:6" x14ac:dyDescent="0.2">
      <c r="A132" s="36" t="s">
        <v>662</v>
      </c>
      <c r="B132" s="36"/>
      <c r="C132" s="36"/>
      <c r="D132" s="36"/>
      <c r="E132" s="36"/>
      <c r="F132" s="36"/>
    </row>
    <row r="133" spans="1:6" x14ac:dyDescent="0.2">
      <c r="A133" s="36" t="s">
        <v>663</v>
      </c>
      <c r="B133" s="36"/>
      <c r="C133" s="36"/>
      <c r="D133" s="36"/>
      <c r="E133" s="36"/>
      <c r="F133" s="36"/>
    </row>
    <row r="134" spans="1:6" x14ac:dyDescent="0.2">
      <c r="A134" s="36" t="s">
        <v>664</v>
      </c>
      <c r="B134" s="36"/>
      <c r="C134" s="36"/>
      <c r="D134" s="36"/>
      <c r="E134" s="36"/>
      <c r="F134" s="36"/>
    </row>
    <row r="135" spans="1:6" x14ac:dyDescent="0.2">
      <c r="A135" s="31"/>
      <c r="B135" s="31"/>
      <c r="C135" s="31"/>
      <c r="D135" s="31"/>
      <c r="E135" s="31"/>
      <c r="F135" s="31"/>
    </row>
    <row r="136" spans="1:6" ht="16.5" x14ac:dyDescent="0.2">
      <c r="A136" s="37" t="s">
        <v>665</v>
      </c>
      <c r="B136" s="37"/>
      <c r="C136" s="37"/>
      <c r="D136" s="37"/>
      <c r="E136" s="37"/>
      <c r="F136" s="37"/>
    </row>
    <row r="137" spans="1:6" x14ac:dyDescent="0.2">
      <c r="A137" s="36" t="s">
        <v>666</v>
      </c>
      <c r="B137" s="36"/>
      <c r="C137" s="36"/>
      <c r="D137" s="36"/>
      <c r="E137" s="36"/>
      <c r="F137" s="36"/>
    </row>
    <row r="138" spans="1:6" ht="66" customHeight="1" x14ac:dyDescent="0.2">
      <c r="A138" s="38"/>
      <c r="B138" s="38"/>
      <c r="C138" s="38"/>
      <c r="D138" s="38"/>
      <c r="E138" s="38"/>
      <c r="F138" s="38"/>
    </row>
    <row r="139" spans="1:6" x14ac:dyDescent="0.2">
      <c r="A139" s="36" t="s">
        <v>667</v>
      </c>
      <c r="B139" s="36"/>
      <c r="C139" s="36"/>
      <c r="D139" s="36"/>
      <c r="E139" s="36"/>
      <c r="F139" s="36"/>
    </row>
    <row r="140" spans="1:6" x14ac:dyDescent="0.2">
      <c r="A140" s="36" t="s">
        <v>668</v>
      </c>
      <c r="B140" s="36"/>
      <c r="C140" s="36"/>
      <c r="D140" s="36"/>
      <c r="E140" s="36"/>
      <c r="F140" s="36"/>
    </row>
    <row r="141" spans="1:6" x14ac:dyDescent="0.2">
      <c r="A141" s="36" t="s">
        <v>669</v>
      </c>
      <c r="B141" s="36"/>
      <c r="C141" s="36"/>
      <c r="D141" s="36"/>
      <c r="E141" s="36"/>
      <c r="F141" s="36"/>
    </row>
    <row r="142" spans="1:6" x14ac:dyDescent="0.2">
      <c r="A142" s="36" t="s">
        <v>670</v>
      </c>
      <c r="B142" s="36"/>
      <c r="C142" s="36"/>
      <c r="D142" s="36"/>
      <c r="E142" s="36"/>
      <c r="F142" s="36"/>
    </row>
    <row r="143" spans="1:6" x14ac:dyDescent="0.2">
      <c r="A143" s="36" t="e">
        <f xml:space="preserve"> User берется SLS.Crack.Phi3.</f>
        <v>#NAME?</v>
      </c>
      <c r="B143" s="36"/>
      <c r="C143" s="36"/>
      <c r="D143" s="36"/>
      <c r="E143" s="36"/>
      <c r="F143" s="36"/>
    </row>
    <row r="144" spans="1:6" x14ac:dyDescent="0.2">
      <c r="A144" s="36" t="s">
        <v>671</v>
      </c>
      <c r="B144" s="36"/>
      <c r="C144" s="36"/>
      <c r="D144" s="36"/>
      <c r="E144" s="36"/>
      <c r="F144" s="36"/>
    </row>
    <row r="145" spans="1:6" x14ac:dyDescent="0.2">
      <c r="A145" s="36" t="s">
        <v>672</v>
      </c>
      <c r="B145" s="36"/>
      <c r="C145" s="36"/>
      <c r="D145" s="36"/>
      <c r="E145" s="36"/>
      <c r="F145" s="36"/>
    </row>
    <row r="146" spans="1:6" x14ac:dyDescent="0.2">
      <c r="A146" s="36" t="s">
        <v>673</v>
      </c>
      <c r="B146" s="36"/>
      <c r="C146" s="36"/>
      <c r="D146" s="36"/>
      <c r="E146" s="36"/>
      <c r="F146" s="36"/>
    </row>
    <row r="147" spans="1:6" x14ac:dyDescent="0.2">
      <c r="A147" s="36" t="s">
        <v>674</v>
      </c>
      <c r="B147" s="36"/>
      <c r="C147" s="36"/>
      <c r="D147" s="36"/>
      <c r="E147" s="36"/>
      <c r="F147" s="36"/>
    </row>
    <row r="148" spans="1:6" x14ac:dyDescent="0.2">
      <c r="A148" s="36" t="s">
        <v>675</v>
      </c>
      <c r="B148" s="36"/>
      <c r="C148" s="36"/>
      <c r="D148" s="36"/>
      <c r="E148" s="36"/>
      <c r="F148" s="36"/>
    </row>
    <row r="149" spans="1:6" x14ac:dyDescent="0.2">
      <c r="A149" s="36" t="s">
        <v>676</v>
      </c>
      <c r="B149" s="36"/>
      <c r="C149" s="36"/>
      <c r="D149" s="36"/>
      <c r="E149" s="36"/>
      <c r="F149" s="36"/>
    </row>
    <row r="150" spans="1:6" x14ac:dyDescent="0.2">
      <c r="A150" s="36" t="s">
        <v>677</v>
      </c>
      <c r="B150" s="36"/>
      <c r="C150" s="36"/>
      <c r="D150" s="36"/>
      <c r="E150" s="36"/>
      <c r="F150" s="36"/>
    </row>
    <row r="151" spans="1:6" x14ac:dyDescent="0.2">
      <c r="A151" s="36" t="s">
        <v>678</v>
      </c>
      <c r="B151" s="36"/>
      <c r="C151" s="36"/>
      <c r="D151" s="36"/>
      <c r="E151" s="36"/>
      <c r="F151" s="36"/>
    </row>
    <row r="152" spans="1:6" x14ac:dyDescent="0.2">
      <c r="A152" s="36" t="s">
        <v>679</v>
      </c>
      <c r="B152" s="36"/>
      <c r="C152" s="36"/>
      <c r="D152" s="36"/>
      <c r="E152" s="36"/>
      <c r="F152" s="36"/>
    </row>
    <row r="153" spans="1:6" ht="66" customHeight="1" x14ac:dyDescent="0.2">
      <c r="A153" s="38"/>
      <c r="B153" s="38"/>
      <c r="C153" s="38"/>
      <c r="D153" s="38"/>
      <c r="E153" s="38"/>
      <c r="F153" s="38"/>
    </row>
    <row r="154" spans="1:6" x14ac:dyDescent="0.2">
      <c r="A154" s="36" t="s">
        <v>680</v>
      </c>
      <c r="B154" s="36"/>
      <c r="C154" s="36"/>
      <c r="D154" s="36"/>
      <c r="E154" s="36"/>
      <c r="F154" s="36"/>
    </row>
    <row r="155" spans="1:6" x14ac:dyDescent="0.2">
      <c r="A155" s="36" t="s">
        <v>681</v>
      </c>
      <c r="B155" s="36"/>
      <c r="C155" s="36"/>
      <c r="D155" s="36"/>
      <c r="E155" s="36"/>
      <c r="F155" s="36"/>
    </row>
    <row r="156" spans="1:6" x14ac:dyDescent="0.2">
      <c r="A156" s="36" t="s">
        <v>682</v>
      </c>
      <c r="B156" s="36"/>
      <c r="C156" s="36"/>
      <c r="D156" s="36"/>
      <c r="E156" s="36"/>
      <c r="F156" s="36"/>
    </row>
    <row r="157" spans="1:6" x14ac:dyDescent="0.2">
      <c r="A157" s="36" t="s">
        <v>683</v>
      </c>
      <c r="B157" s="36"/>
      <c r="C157" s="36"/>
      <c r="D157" s="36"/>
      <c r="E157" s="36"/>
      <c r="F157" s="36"/>
    </row>
    <row r="158" spans="1:6" x14ac:dyDescent="0.2">
      <c r="A158" s="36" t="s">
        <v>684</v>
      </c>
      <c r="B158" s="36"/>
      <c r="C158" s="36"/>
      <c r="D158" s="36"/>
      <c r="E158" s="36"/>
      <c r="F158" s="36"/>
    </row>
    <row r="159" spans="1:6" ht="66" customHeight="1" x14ac:dyDescent="0.2">
      <c r="A159" s="38"/>
      <c r="B159" s="38"/>
      <c r="C159" s="38"/>
      <c r="D159" s="38"/>
      <c r="E159" s="38"/>
      <c r="F159" s="38"/>
    </row>
    <row r="160" spans="1:6" x14ac:dyDescent="0.2">
      <c r="A160" s="36" t="s">
        <v>685</v>
      </c>
      <c r="B160" s="36"/>
      <c r="C160" s="36"/>
      <c r="D160" s="36"/>
      <c r="E160" s="36"/>
      <c r="F160" s="36"/>
    </row>
    <row r="161" spans="1:6" x14ac:dyDescent="0.2">
      <c r="A161" s="36" t="s">
        <v>686</v>
      </c>
      <c r="B161" s="36"/>
      <c r="C161" s="36"/>
      <c r="D161" s="36"/>
      <c r="E161" s="36"/>
      <c r="F161" s="36"/>
    </row>
    <row r="162" spans="1:6" x14ac:dyDescent="0.2">
      <c r="A162" s="31"/>
      <c r="B162" s="31"/>
      <c r="C162" s="31"/>
      <c r="D162" s="31"/>
      <c r="E162" s="31"/>
      <c r="F162" s="31"/>
    </row>
    <row r="163" spans="1:6" ht="16.5" x14ac:dyDescent="0.2">
      <c r="A163" s="37" t="s">
        <v>687</v>
      </c>
      <c r="B163" s="37"/>
      <c r="C163" s="37"/>
      <c r="D163" s="37"/>
      <c r="E163" s="37"/>
      <c r="F163" s="37"/>
    </row>
    <row r="164" spans="1:6" x14ac:dyDescent="0.2">
      <c r="A164" s="36" t="s">
        <v>688</v>
      </c>
      <c r="B164" s="36"/>
      <c r="C164" s="36"/>
      <c r="D164" s="36"/>
      <c r="E164" s="36"/>
      <c r="F164" s="36"/>
    </row>
    <row r="165" spans="1:6" x14ac:dyDescent="0.2">
      <c r="A165" s="36" t="s">
        <v>689</v>
      </c>
      <c r="B165" s="36"/>
      <c r="C165" s="36"/>
      <c r="D165" s="36"/>
      <c r="E165" s="36"/>
      <c r="F165" s="36"/>
    </row>
    <row r="166" spans="1:6" ht="42" customHeight="1" x14ac:dyDescent="0.2">
      <c r="A166" s="38"/>
      <c r="B166" s="38"/>
      <c r="C166" s="38"/>
      <c r="D166" s="38"/>
      <c r="E166" s="38"/>
      <c r="F166" s="38"/>
    </row>
    <row r="167" spans="1:6" ht="66" customHeight="1" x14ac:dyDescent="0.2">
      <c r="A167" s="38"/>
      <c r="B167" s="38"/>
      <c r="C167" s="38"/>
      <c r="D167" s="38"/>
      <c r="E167" s="38"/>
      <c r="F167" s="38"/>
    </row>
    <row r="168" spans="1:6" x14ac:dyDescent="0.2">
      <c r="A168" s="36" t="s">
        <v>690</v>
      </c>
      <c r="B168" s="36"/>
      <c r="C168" s="36"/>
      <c r="D168" s="36"/>
      <c r="E168" s="36"/>
      <c r="F168" s="36"/>
    </row>
    <row r="169" spans="1:6" x14ac:dyDescent="0.2">
      <c r="A169" s="36" t="s">
        <v>691</v>
      </c>
      <c r="B169" s="36"/>
      <c r="C169" s="36"/>
      <c r="D169" s="36"/>
      <c r="E169" s="36"/>
      <c r="F169" s="36"/>
    </row>
    <row r="170" spans="1:6" x14ac:dyDescent="0.2">
      <c r="A170" s="36" t="s">
        <v>692</v>
      </c>
      <c r="B170" s="36"/>
      <c r="C170" s="36"/>
      <c r="D170" s="36"/>
      <c r="E170" s="36"/>
      <c r="F170" s="36"/>
    </row>
    <row r="171" spans="1:6" x14ac:dyDescent="0.2">
      <c r="A171" s="36" t="s">
        <v>693</v>
      </c>
      <c r="B171" s="36"/>
      <c r="C171" s="36"/>
      <c r="D171" s="36"/>
      <c r="E171" s="36"/>
      <c r="F171" s="36"/>
    </row>
    <row r="172" spans="1:6" x14ac:dyDescent="0.2">
      <c r="A172" s="31"/>
      <c r="B172" s="31"/>
      <c r="C172" s="31"/>
      <c r="D172" s="31"/>
      <c r="E172" s="31"/>
      <c r="F172" s="31"/>
    </row>
    <row r="173" spans="1:6" ht="16.5" x14ac:dyDescent="0.2">
      <c r="A173" s="37" t="s">
        <v>694</v>
      </c>
      <c r="B173" s="37"/>
      <c r="C173" s="37"/>
      <c r="D173" s="37"/>
      <c r="E173" s="37"/>
      <c r="F173" s="37"/>
    </row>
    <row r="174" spans="1:6" x14ac:dyDescent="0.2">
      <c r="A174" s="36" t="s">
        <v>695</v>
      </c>
      <c r="B174" s="36"/>
      <c r="C174" s="36"/>
      <c r="D174" s="36"/>
      <c r="E174" s="36"/>
      <c r="F174" s="36"/>
    </row>
    <row r="175" spans="1:6" x14ac:dyDescent="0.2">
      <c r="A175" s="36" t="s">
        <v>696</v>
      </c>
      <c r="B175" s="36"/>
      <c r="C175" s="36"/>
      <c r="D175" s="36"/>
      <c r="E175" s="36"/>
      <c r="F175" s="36"/>
    </row>
    <row r="176" spans="1:6" x14ac:dyDescent="0.2">
      <c r="A176" s="36" t="s">
        <v>697</v>
      </c>
      <c r="B176" s="36"/>
      <c r="C176" s="36"/>
      <c r="D176" s="36"/>
      <c r="E176" s="36"/>
      <c r="F176" s="36"/>
    </row>
    <row r="177" spans="1:6" x14ac:dyDescent="0.2">
      <c r="A177" s="36" t="s">
        <v>698</v>
      </c>
      <c r="B177" s="36"/>
      <c r="C177" s="36"/>
      <c r="D177" s="36"/>
      <c r="E177" s="36"/>
      <c r="F177" s="36"/>
    </row>
    <row r="178" spans="1:6" x14ac:dyDescent="0.2">
      <c r="A178" s="36" t="s">
        <v>699</v>
      </c>
      <c r="B178" s="36"/>
      <c r="C178" s="36"/>
      <c r="D178" s="36"/>
      <c r="E178" s="36"/>
      <c r="F178" s="36"/>
    </row>
    <row r="179" spans="1:6" ht="42" customHeight="1" x14ac:dyDescent="0.2">
      <c r="A179" s="38"/>
      <c r="B179" s="38"/>
      <c r="C179" s="38"/>
      <c r="D179" s="38"/>
      <c r="E179" s="38"/>
      <c r="F179" s="38"/>
    </row>
    <row r="180" spans="1:6" ht="66" customHeight="1" x14ac:dyDescent="0.2">
      <c r="A180" s="38"/>
      <c r="B180" s="38"/>
      <c r="C180" s="38"/>
      <c r="D180" s="38"/>
      <c r="E180" s="38"/>
      <c r="F180" s="38"/>
    </row>
    <row r="181" spans="1:6" x14ac:dyDescent="0.2">
      <c r="A181" s="36" t="s">
        <v>700</v>
      </c>
      <c r="B181" s="36"/>
      <c r="C181" s="36"/>
      <c r="D181" s="36"/>
      <c r="E181" s="36"/>
      <c r="F181" s="36"/>
    </row>
    <row r="182" spans="1:6" x14ac:dyDescent="0.2">
      <c r="A182" s="36" t="s">
        <v>689</v>
      </c>
      <c r="B182" s="36"/>
      <c r="C182" s="36"/>
      <c r="D182" s="36"/>
      <c r="E182" s="36"/>
      <c r="F182" s="36"/>
    </row>
    <row r="183" spans="1:6" x14ac:dyDescent="0.2">
      <c r="A183" s="36" t="s">
        <v>701</v>
      </c>
      <c r="B183" s="36"/>
      <c r="C183" s="36"/>
      <c r="D183" s="36"/>
      <c r="E183" s="36"/>
      <c r="F183" s="36"/>
    </row>
    <row r="184" spans="1:6" x14ac:dyDescent="0.2">
      <c r="A184" s="36" t="s">
        <v>702</v>
      </c>
      <c r="B184" s="36"/>
      <c r="C184" s="36"/>
      <c r="D184" s="36"/>
      <c r="E184" s="36"/>
      <c r="F184" s="36"/>
    </row>
    <row r="185" spans="1:6" x14ac:dyDescent="0.2">
      <c r="A185" s="36" t="s">
        <v>703</v>
      </c>
      <c r="B185" s="36"/>
      <c r="C185" s="36"/>
      <c r="D185" s="36"/>
      <c r="E185" s="36"/>
      <c r="F185" s="36"/>
    </row>
    <row r="186" spans="1:6" x14ac:dyDescent="0.2">
      <c r="A186" s="36" t="s">
        <v>704</v>
      </c>
      <c r="B186" s="36"/>
      <c r="C186" s="36"/>
      <c r="D186" s="36"/>
      <c r="E186" s="36"/>
      <c r="F186" s="36"/>
    </row>
    <row r="187" spans="1:6" x14ac:dyDescent="0.2">
      <c r="A187" s="36" t="s">
        <v>705</v>
      </c>
      <c r="B187" s="36"/>
      <c r="C187" s="36"/>
      <c r="D187" s="36"/>
      <c r="E187" s="36"/>
      <c r="F187" s="36"/>
    </row>
    <row r="188" spans="1:6" x14ac:dyDescent="0.2">
      <c r="A188" s="31"/>
      <c r="B188" s="31"/>
      <c r="C188" s="31"/>
      <c r="D188" s="31"/>
      <c r="E188" s="31"/>
      <c r="F188" s="31"/>
    </row>
    <row r="189" spans="1:6" ht="16.5" x14ac:dyDescent="0.2">
      <c r="A189" s="37" t="s">
        <v>706</v>
      </c>
      <c r="B189" s="37"/>
      <c r="C189" s="37"/>
      <c r="D189" s="37"/>
      <c r="E189" s="37"/>
      <c r="F189" s="37"/>
    </row>
    <row r="190" spans="1:6" x14ac:dyDescent="0.2">
      <c r="A190" s="36" t="s">
        <v>707</v>
      </c>
      <c r="B190" s="36"/>
      <c r="C190" s="36"/>
      <c r="D190" s="36"/>
      <c r="E190" s="36"/>
      <c r="F190" s="36"/>
    </row>
    <row r="191" spans="1:6" x14ac:dyDescent="0.2">
      <c r="A191" s="36" t="s">
        <v>708</v>
      </c>
      <c r="B191" s="36"/>
      <c r="C191" s="36"/>
      <c r="D191" s="36"/>
      <c r="E191" s="36"/>
      <c r="F191" s="36"/>
    </row>
    <row r="192" spans="1:6" x14ac:dyDescent="0.2">
      <c r="A192" s="36" t="s">
        <v>709</v>
      </c>
      <c r="B192" s="36"/>
      <c r="C192" s="36"/>
      <c r="D192" s="36"/>
      <c r="E192" s="36"/>
      <c r="F192" s="36"/>
    </row>
    <row r="193" spans="1:6" x14ac:dyDescent="0.2">
      <c r="A193" s="36" t="s">
        <v>710</v>
      </c>
      <c r="B193" s="36"/>
      <c r="C193" s="36"/>
      <c r="D193" s="36"/>
      <c r="E193" s="36"/>
      <c r="F193" s="36"/>
    </row>
    <row r="194" spans="1:6" x14ac:dyDescent="0.2">
      <c r="A194" s="31"/>
      <c r="B194" s="31"/>
      <c r="C194" s="31"/>
      <c r="D194" s="31"/>
      <c r="E194" s="31"/>
      <c r="F194" s="31"/>
    </row>
    <row r="195" spans="1:6" x14ac:dyDescent="0.2">
      <c r="A195" s="31"/>
      <c r="B195" s="31"/>
      <c r="C195" s="31"/>
      <c r="D195" s="31"/>
      <c r="E195" s="31"/>
      <c r="F195" s="31"/>
    </row>
    <row r="196" spans="1:6" ht="20.25" x14ac:dyDescent="0.2">
      <c r="A196" s="35" t="s">
        <v>711</v>
      </c>
      <c r="B196" s="35"/>
      <c r="C196" s="35"/>
      <c r="D196" s="35"/>
      <c r="E196" s="35"/>
      <c r="F196" s="35"/>
    </row>
    <row r="197" spans="1:6" x14ac:dyDescent="0.2">
      <c r="A197" s="36" t="s">
        <v>712</v>
      </c>
      <c r="B197" s="36"/>
      <c r="C197" s="36"/>
      <c r="D197" s="36"/>
      <c r="E197" s="36"/>
      <c r="F197" s="36"/>
    </row>
    <row r="198" spans="1:6" x14ac:dyDescent="0.2">
      <c r="A198" s="36" t="s">
        <v>713</v>
      </c>
      <c r="B198" s="36"/>
      <c r="C198" s="36"/>
      <c r="D198" s="36"/>
      <c r="E198" s="36"/>
      <c r="F198" s="36"/>
    </row>
    <row r="199" spans="1:6" x14ac:dyDescent="0.2">
      <c r="A199" s="36" t="s">
        <v>714</v>
      </c>
      <c r="B199" s="36"/>
      <c r="C199" s="36"/>
      <c r="D199" s="36"/>
      <c r="E199" s="36"/>
      <c r="F199" s="36"/>
    </row>
    <row r="200" spans="1:6" x14ac:dyDescent="0.2">
      <c r="A200" s="36" t="s">
        <v>715</v>
      </c>
      <c r="B200" s="36"/>
      <c r="C200" s="36"/>
      <c r="D200" s="36"/>
      <c r="E200" s="36"/>
      <c r="F200" s="36"/>
    </row>
    <row r="201" spans="1:6" x14ac:dyDescent="0.2">
      <c r="A201" s="36" t="s">
        <v>716</v>
      </c>
      <c r="B201" s="36"/>
      <c r="C201" s="36"/>
      <c r="D201" s="36"/>
      <c r="E201" s="36"/>
      <c r="F201" s="36"/>
    </row>
    <row r="202" spans="1:6" x14ac:dyDescent="0.2">
      <c r="A202" s="36" t="s">
        <v>717</v>
      </c>
      <c r="B202" s="36"/>
      <c r="C202" s="36"/>
      <c r="D202" s="36"/>
      <c r="E202" s="36"/>
      <c r="F202" s="36"/>
    </row>
    <row r="203" spans="1:6" x14ac:dyDescent="0.2">
      <c r="A203" s="31"/>
      <c r="B203" s="31"/>
      <c r="C203" s="31"/>
      <c r="D203" s="31"/>
      <c r="E203" s="31"/>
      <c r="F203" s="31"/>
    </row>
    <row r="204" spans="1:6" ht="16.5" x14ac:dyDescent="0.2">
      <c r="A204" s="37" t="s">
        <v>718</v>
      </c>
      <c r="B204" s="37"/>
      <c r="C204" s="37"/>
      <c r="D204" s="37"/>
      <c r="E204" s="37"/>
      <c r="F204" s="37"/>
    </row>
    <row r="205" spans="1:6" x14ac:dyDescent="0.2">
      <c r="A205" s="36" t="s">
        <v>719</v>
      </c>
      <c r="B205" s="36"/>
      <c r="C205" s="36"/>
      <c r="D205" s="36"/>
      <c r="E205" s="36"/>
      <c r="F205" s="36"/>
    </row>
    <row r="206" spans="1:6" x14ac:dyDescent="0.2">
      <c r="A206" s="36" t="s">
        <v>720</v>
      </c>
      <c r="B206" s="36"/>
      <c r="C206" s="36"/>
      <c r="D206" s="36"/>
      <c r="E206" s="36"/>
      <c r="F206" s="36"/>
    </row>
    <row r="207" spans="1:6" x14ac:dyDescent="0.2">
      <c r="A207" s="36" t="s">
        <v>721</v>
      </c>
      <c r="B207" s="36"/>
      <c r="C207" s="36"/>
      <c r="D207" s="36"/>
      <c r="E207" s="36"/>
      <c r="F207" s="36"/>
    </row>
    <row r="208" spans="1:6" x14ac:dyDescent="0.2">
      <c r="A208" s="36" t="s">
        <v>722</v>
      </c>
      <c r="B208" s="36"/>
      <c r="C208" s="36"/>
      <c r="D208" s="36"/>
      <c r="E208" s="36"/>
      <c r="F208" s="36"/>
    </row>
    <row r="209" spans="1:6" x14ac:dyDescent="0.2">
      <c r="A209" s="36" t="s">
        <v>723</v>
      </c>
      <c r="B209" s="36"/>
      <c r="C209" s="36"/>
      <c r="D209" s="36"/>
      <c r="E209" s="36"/>
      <c r="F209" s="36"/>
    </row>
    <row r="210" spans="1:6" x14ac:dyDescent="0.2">
      <c r="A210" s="36" t="s">
        <v>724</v>
      </c>
      <c r="B210" s="36"/>
      <c r="C210" s="36"/>
      <c r="D210" s="36"/>
      <c r="E210" s="36"/>
      <c r="F210" s="36"/>
    </row>
    <row r="211" spans="1:6" x14ac:dyDescent="0.2">
      <c r="A211" s="31"/>
      <c r="B211" s="31"/>
      <c r="C211" s="31"/>
      <c r="D211" s="31"/>
      <c r="E211" s="31"/>
      <c r="F211" s="31"/>
    </row>
    <row r="212" spans="1:6" ht="16.5" x14ac:dyDescent="0.2">
      <c r="A212" s="37" t="s">
        <v>725</v>
      </c>
      <c r="B212" s="37"/>
      <c r="C212" s="37"/>
      <c r="D212" s="37"/>
      <c r="E212" s="37"/>
      <c r="F212" s="37"/>
    </row>
    <row r="213" spans="1:6" x14ac:dyDescent="0.2">
      <c r="A213" s="36" t="s">
        <v>726</v>
      </c>
      <c r="B213" s="36"/>
      <c r="C213" s="36"/>
      <c r="D213" s="36"/>
      <c r="E213" s="36"/>
      <c r="F213" s="36"/>
    </row>
    <row r="214" spans="1:6" x14ac:dyDescent="0.2">
      <c r="A214" s="36" t="s">
        <v>727</v>
      </c>
      <c r="B214" s="36"/>
      <c r="C214" s="36"/>
      <c r="D214" s="36"/>
      <c r="E214" s="36"/>
      <c r="F214" s="36"/>
    </row>
    <row r="215" spans="1:6" ht="42" customHeight="1" x14ac:dyDescent="0.2">
      <c r="A215" s="38"/>
      <c r="B215" s="38"/>
      <c r="C215" s="38"/>
      <c r="D215" s="38"/>
      <c r="E215" s="38"/>
      <c r="F215" s="38"/>
    </row>
    <row r="216" spans="1:6" ht="42" customHeight="1" x14ac:dyDescent="0.2">
      <c r="A216" s="38"/>
      <c r="B216" s="38"/>
      <c r="C216" s="38"/>
      <c r="D216" s="38"/>
      <c r="E216" s="38"/>
      <c r="F216" s="38"/>
    </row>
    <row r="217" spans="1:6" x14ac:dyDescent="0.2">
      <c r="A217" s="36" t="s">
        <v>728</v>
      </c>
      <c r="B217" s="36"/>
      <c r="C217" s="36"/>
      <c r="D217" s="36"/>
      <c r="E217" s="36"/>
      <c r="F217" s="36"/>
    </row>
    <row r="218" spans="1:6" x14ac:dyDescent="0.2">
      <c r="A218" s="36" t="s">
        <v>729</v>
      </c>
      <c r="B218" s="36"/>
      <c r="C218" s="36"/>
      <c r="D218" s="36"/>
      <c r="E218" s="36"/>
      <c r="F218" s="36"/>
    </row>
    <row r="219" spans="1:6" ht="42" customHeight="1" x14ac:dyDescent="0.2">
      <c r="A219" s="38"/>
      <c r="B219" s="38"/>
      <c r="C219" s="38"/>
      <c r="D219" s="38"/>
      <c r="E219" s="38"/>
      <c r="F219" s="38"/>
    </row>
    <row r="220" spans="1:6" ht="42" customHeight="1" x14ac:dyDescent="0.2">
      <c r="A220" s="38"/>
      <c r="B220" s="38"/>
      <c r="C220" s="38"/>
      <c r="D220" s="38"/>
      <c r="E220" s="38"/>
      <c r="F220" s="38"/>
    </row>
    <row r="221" spans="1:6" x14ac:dyDescent="0.2">
      <c r="A221" s="36" t="s">
        <v>730</v>
      </c>
      <c r="B221" s="36"/>
      <c r="C221" s="36"/>
      <c r="D221" s="36"/>
      <c r="E221" s="36"/>
      <c r="F221" s="36"/>
    </row>
    <row r="222" spans="1:6" x14ac:dyDescent="0.2">
      <c r="A222" s="36" t="s">
        <v>731</v>
      </c>
      <c r="B222" s="36"/>
      <c r="C222" s="36"/>
      <c r="D222" s="36"/>
      <c r="E222" s="36"/>
      <c r="F222" s="36"/>
    </row>
    <row r="223" spans="1:6" x14ac:dyDescent="0.2">
      <c r="A223" s="36" t="s">
        <v>732</v>
      </c>
      <c r="B223" s="36"/>
      <c r="C223" s="36"/>
      <c r="D223" s="36"/>
      <c r="E223" s="36"/>
      <c r="F223" s="36"/>
    </row>
    <row r="224" spans="1:6" x14ac:dyDescent="0.2">
      <c r="A224" s="36" t="s">
        <v>733</v>
      </c>
      <c r="B224" s="36"/>
      <c r="C224" s="36"/>
      <c r="D224" s="36"/>
      <c r="E224" s="36"/>
      <c r="F224" s="36"/>
    </row>
    <row r="225" spans="1:6" ht="42" customHeight="1" x14ac:dyDescent="0.2">
      <c r="A225" s="38"/>
      <c r="B225" s="38"/>
      <c r="C225" s="38"/>
      <c r="D225" s="38"/>
      <c r="E225" s="38"/>
      <c r="F225" s="38"/>
    </row>
    <row r="226" spans="1:6" x14ac:dyDescent="0.2">
      <c r="A226" s="31"/>
      <c r="B226" s="31"/>
      <c r="C226" s="31"/>
      <c r="D226" s="31"/>
      <c r="E226" s="31"/>
      <c r="F226" s="31"/>
    </row>
    <row r="227" spans="1:6" ht="16.5" x14ac:dyDescent="0.2">
      <c r="A227" s="37" t="s">
        <v>734</v>
      </c>
      <c r="B227" s="37"/>
      <c r="C227" s="37"/>
      <c r="D227" s="37"/>
      <c r="E227" s="37"/>
      <c r="F227" s="37"/>
    </row>
    <row r="228" spans="1:6" x14ac:dyDescent="0.2">
      <c r="A228" s="36" t="s">
        <v>735</v>
      </c>
      <c r="B228" s="36"/>
      <c r="C228" s="36"/>
      <c r="D228" s="36"/>
      <c r="E228" s="36"/>
      <c r="F228" s="36"/>
    </row>
    <row r="229" spans="1:6" x14ac:dyDescent="0.2">
      <c r="A229" s="36" t="s">
        <v>736</v>
      </c>
      <c r="B229" s="36"/>
      <c r="C229" s="36"/>
      <c r="D229" s="36"/>
      <c r="E229" s="36"/>
      <c r="F229" s="36"/>
    </row>
    <row r="230" spans="1:6" ht="66" customHeight="1" x14ac:dyDescent="0.2">
      <c r="A230" s="38"/>
      <c r="B230" s="38"/>
      <c r="C230" s="38"/>
      <c r="D230" s="38"/>
      <c r="E230" s="38"/>
      <c r="F230" s="38"/>
    </row>
    <row r="231" spans="1:6" ht="42" customHeight="1" x14ac:dyDescent="0.2">
      <c r="A231" s="38"/>
      <c r="B231" s="38"/>
      <c r="C231" s="38"/>
      <c r="D231" s="38"/>
      <c r="E231" s="38"/>
      <c r="F231" s="38"/>
    </row>
    <row r="232" spans="1:6" ht="66" customHeight="1" x14ac:dyDescent="0.2">
      <c r="A232" s="38"/>
      <c r="B232" s="38"/>
      <c r="C232" s="38"/>
      <c r="D232" s="38"/>
      <c r="E232" s="38"/>
      <c r="F232" s="38"/>
    </row>
    <row r="233" spans="1:6" ht="66" customHeight="1" x14ac:dyDescent="0.2">
      <c r="A233" s="38"/>
      <c r="B233" s="38"/>
      <c r="C233" s="38"/>
      <c r="D233" s="38"/>
      <c r="E233" s="38"/>
      <c r="F233" s="38"/>
    </row>
    <row r="234" spans="1:6" x14ac:dyDescent="0.2">
      <c r="A234" s="36" t="s">
        <v>737</v>
      </c>
      <c r="B234" s="36"/>
      <c r="C234" s="36"/>
      <c r="D234" s="36"/>
      <c r="E234" s="36"/>
      <c r="F234" s="36"/>
    </row>
    <row r="235" spans="1:6" x14ac:dyDescent="0.2">
      <c r="A235" s="36" t="s">
        <v>738</v>
      </c>
      <c r="B235" s="36"/>
      <c r="C235" s="36"/>
      <c r="D235" s="36"/>
      <c r="E235" s="36"/>
      <c r="F235" s="36"/>
    </row>
    <row r="236" spans="1:6" x14ac:dyDescent="0.2">
      <c r="A236" s="36" t="s">
        <v>739</v>
      </c>
      <c r="B236" s="36"/>
      <c r="C236" s="36"/>
      <c r="D236" s="36"/>
      <c r="E236" s="36"/>
      <c r="F236" s="36"/>
    </row>
    <row r="237" spans="1:6" x14ac:dyDescent="0.2">
      <c r="A237" s="36" t="s">
        <v>740</v>
      </c>
      <c r="B237" s="36"/>
      <c r="C237" s="36"/>
      <c r="D237" s="36"/>
      <c r="E237" s="36"/>
      <c r="F237" s="36"/>
    </row>
    <row r="238" spans="1:6" ht="42" customHeight="1" x14ac:dyDescent="0.2">
      <c r="A238" s="38"/>
      <c r="B238" s="38"/>
      <c r="C238" s="38"/>
      <c r="D238" s="38"/>
      <c r="E238" s="38"/>
      <c r="F238" s="38"/>
    </row>
    <row r="239" spans="1:6" x14ac:dyDescent="0.2">
      <c r="A239" s="31"/>
      <c r="B239" s="31"/>
      <c r="C239" s="31"/>
      <c r="D239" s="31"/>
      <c r="E239" s="31"/>
      <c r="F239" s="31"/>
    </row>
    <row r="240" spans="1:6" ht="16.5" x14ac:dyDescent="0.2">
      <c r="A240" s="37" t="s">
        <v>741</v>
      </c>
      <c r="B240" s="37"/>
      <c r="C240" s="37"/>
      <c r="D240" s="37"/>
      <c r="E240" s="37"/>
      <c r="F240" s="37"/>
    </row>
    <row r="241" spans="1:6" x14ac:dyDescent="0.2">
      <c r="A241" s="36" t="s">
        <v>742</v>
      </c>
      <c r="B241" s="36"/>
      <c r="C241" s="36"/>
      <c r="D241" s="36"/>
      <c r="E241" s="36"/>
      <c r="F241" s="36"/>
    </row>
    <row r="242" spans="1:6" x14ac:dyDescent="0.2">
      <c r="A242" s="36" t="s">
        <v>743</v>
      </c>
      <c r="B242" s="36"/>
      <c r="C242" s="36"/>
      <c r="D242" s="36"/>
      <c r="E242" s="36"/>
      <c r="F242" s="36"/>
    </row>
    <row r="243" spans="1:6" ht="42" customHeight="1" x14ac:dyDescent="0.2">
      <c r="A243" s="38"/>
      <c r="B243" s="38"/>
      <c r="C243" s="38"/>
      <c r="D243" s="38"/>
      <c r="E243" s="38"/>
      <c r="F243" s="38"/>
    </row>
    <row r="244" spans="1:6" x14ac:dyDescent="0.2">
      <c r="A244" s="36" t="s">
        <v>744</v>
      </c>
      <c r="B244" s="36"/>
      <c r="C244" s="36"/>
      <c r="D244" s="36"/>
      <c r="E244" s="36"/>
      <c r="F244" s="36"/>
    </row>
    <row r="245" spans="1:6" x14ac:dyDescent="0.2">
      <c r="A245" s="36" t="s">
        <v>745</v>
      </c>
      <c r="B245" s="36"/>
      <c r="C245" s="36"/>
      <c r="D245" s="36"/>
      <c r="E245" s="36"/>
      <c r="F245" s="36"/>
    </row>
    <row r="246" spans="1:6" ht="66" customHeight="1" x14ac:dyDescent="0.2">
      <c r="A246" s="38"/>
      <c r="B246" s="38"/>
      <c r="C246" s="38"/>
      <c r="D246" s="38"/>
      <c r="E246" s="38"/>
      <c r="F246" s="38"/>
    </row>
    <row r="247" spans="1:6" ht="66" customHeight="1" x14ac:dyDescent="0.2">
      <c r="A247" s="38"/>
      <c r="B247" s="38"/>
      <c r="C247" s="38"/>
      <c r="D247" s="38"/>
      <c r="E247" s="38"/>
      <c r="F247" s="38"/>
    </row>
    <row r="248" spans="1:6" x14ac:dyDescent="0.2">
      <c r="A248" s="36" t="s">
        <v>746</v>
      </c>
      <c r="B248" s="36"/>
      <c r="C248" s="36"/>
      <c r="D248" s="36"/>
      <c r="E248" s="36"/>
      <c r="F248" s="36"/>
    </row>
    <row r="249" spans="1:6" x14ac:dyDescent="0.2">
      <c r="A249" s="36" t="s">
        <v>747</v>
      </c>
      <c r="B249" s="36"/>
      <c r="C249" s="36"/>
      <c r="D249" s="36"/>
      <c r="E249" s="36"/>
      <c r="F249" s="36"/>
    </row>
    <row r="250" spans="1:6" x14ac:dyDescent="0.2">
      <c r="A250" s="36" t="s">
        <v>748</v>
      </c>
      <c r="B250" s="36"/>
      <c r="C250" s="36"/>
      <c r="D250" s="36"/>
      <c r="E250" s="36"/>
      <c r="F250" s="36"/>
    </row>
    <row r="251" spans="1:6" x14ac:dyDescent="0.2">
      <c r="A251" s="36" t="s">
        <v>749</v>
      </c>
      <c r="B251" s="36"/>
      <c r="C251" s="36"/>
      <c r="D251" s="36"/>
      <c r="E251" s="36"/>
      <c r="F251" s="36"/>
    </row>
    <row r="252" spans="1:6" x14ac:dyDescent="0.2">
      <c r="A252" s="31"/>
      <c r="B252" s="31"/>
      <c r="C252" s="31"/>
      <c r="D252" s="31"/>
      <c r="E252" s="31"/>
      <c r="F252" s="31"/>
    </row>
    <row r="253" spans="1:6" ht="16.5" x14ac:dyDescent="0.2">
      <c r="A253" s="37" t="s">
        <v>750</v>
      </c>
      <c r="B253" s="37"/>
      <c r="C253" s="37"/>
      <c r="D253" s="37"/>
      <c r="E253" s="37"/>
      <c r="F253" s="37"/>
    </row>
    <row r="254" spans="1:6" x14ac:dyDescent="0.2">
      <c r="A254" s="36" t="s">
        <v>751</v>
      </c>
      <c r="B254" s="36"/>
      <c r="C254" s="36"/>
      <c r="D254" s="36"/>
      <c r="E254" s="36"/>
      <c r="F254" s="36"/>
    </row>
    <row r="255" spans="1:6" x14ac:dyDescent="0.2">
      <c r="A255" s="36" t="s">
        <v>752</v>
      </c>
      <c r="B255" s="36"/>
      <c r="C255" s="36"/>
      <c r="D255" s="36"/>
      <c r="E255" s="36"/>
      <c r="F255" s="36"/>
    </row>
    <row r="256" spans="1:6" ht="66" customHeight="1" x14ac:dyDescent="0.2">
      <c r="A256" s="38"/>
      <c r="B256" s="38"/>
      <c r="C256" s="38"/>
      <c r="D256" s="38"/>
      <c r="E256" s="38"/>
      <c r="F256" s="38"/>
    </row>
    <row r="257" spans="1:6" ht="42" customHeight="1" x14ac:dyDescent="0.2">
      <c r="A257" s="38"/>
      <c r="B257" s="38"/>
      <c r="C257" s="38"/>
      <c r="D257" s="38"/>
      <c r="E257" s="38"/>
      <c r="F257" s="38"/>
    </row>
    <row r="258" spans="1:6" ht="42" customHeight="1" x14ac:dyDescent="0.2">
      <c r="A258" s="38"/>
      <c r="B258" s="38"/>
      <c r="C258" s="38"/>
      <c r="D258" s="38"/>
      <c r="E258" s="38"/>
      <c r="F258" s="38"/>
    </row>
    <row r="259" spans="1:6" x14ac:dyDescent="0.2">
      <c r="A259" s="36" t="s">
        <v>753</v>
      </c>
      <c r="B259" s="36"/>
      <c r="C259" s="36"/>
      <c r="D259" s="36"/>
      <c r="E259" s="36"/>
      <c r="F259" s="36"/>
    </row>
    <row r="260" spans="1:6" x14ac:dyDescent="0.2">
      <c r="A260" s="31"/>
      <c r="B260" s="31"/>
      <c r="C260" s="31"/>
      <c r="D260" s="31"/>
      <c r="E260" s="31"/>
      <c r="F260" s="31"/>
    </row>
    <row r="261" spans="1:6" ht="16.5" x14ac:dyDescent="0.2">
      <c r="A261" s="37" t="s">
        <v>754</v>
      </c>
      <c r="B261" s="37"/>
      <c r="C261" s="37"/>
      <c r="D261" s="37"/>
      <c r="E261" s="37"/>
      <c r="F261" s="37"/>
    </row>
    <row r="262" spans="1:6" x14ac:dyDescent="0.2">
      <c r="A262" s="36" t="s">
        <v>755</v>
      </c>
      <c r="B262" s="36"/>
      <c r="C262" s="36"/>
      <c r="D262" s="36"/>
      <c r="E262" s="36"/>
      <c r="F262" s="36"/>
    </row>
    <row r="263" spans="1:6" x14ac:dyDescent="0.2">
      <c r="A263" s="36" t="s">
        <v>756</v>
      </c>
      <c r="B263" s="36"/>
      <c r="C263" s="36"/>
      <c r="D263" s="36"/>
      <c r="E263" s="36"/>
      <c r="F263" s="36"/>
    </row>
    <row r="264" spans="1:6" ht="66" customHeight="1" x14ac:dyDescent="0.2">
      <c r="A264" s="38"/>
      <c r="B264" s="38"/>
      <c r="C264" s="38"/>
      <c r="D264" s="38"/>
      <c r="E264" s="38"/>
      <c r="F264" s="38"/>
    </row>
    <row r="265" spans="1:6" x14ac:dyDescent="0.2">
      <c r="A265" s="36" t="s">
        <v>757</v>
      </c>
      <c r="B265" s="36"/>
      <c r="C265" s="36"/>
      <c r="D265" s="36"/>
      <c r="E265" s="36"/>
      <c r="F265" s="36"/>
    </row>
    <row r="266" spans="1:6" x14ac:dyDescent="0.2">
      <c r="A266" s="36" t="s">
        <v>758</v>
      </c>
      <c r="B266" s="36"/>
      <c r="C266" s="36"/>
      <c r="D266" s="36"/>
      <c r="E266" s="36"/>
      <c r="F266" s="36"/>
    </row>
    <row r="267" spans="1:6" ht="66" customHeight="1" x14ac:dyDescent="0.2">
      <c r="A267" s="38"/>
      <c r="B267" s="38"/>
      <c r="C267" s="38"/>
      <c r="D267" s="38"/>
      <c r="E267" s="38"/>
      <c r="F267" s="38"/>
    </row>
    <row r="268" spans="1:6" x14ac:dyDescent="0.2">
      <c r="A268" s="36" t="s">
        <v>759</v>
      </c>
      <c r="B268" s="36"/>
      <c r="C268" s="36"/>
      <c r="D268" s="36"/>
      <c r="E268" s="36"/>
      <c r="F268" s="36"/>
    </row>
    <row r="269" spans="1:6" ht="66" customHeight="1" x14ac:dyDescent="0.2">
      <c r="A269" s="38"/>
      <c r="B269" s="38"/>
      <c r="C269" s="38"/>
      <c r="D269" s="38"/>
      <c r="E269" s="38"/>
      <c r="F269" s="38"/>
    </row>
    <row r="270" spans="1:6" ht="42" customHeight="1" x14ac:dyDescent="0.2">
      <c r="A270" s="38"/>
      <c r="B270" s="38"/>
      <c r="C270" s="38"/>
      <c r="D270" s="38"/>
      <c r="E270" s="38"/>
      <c r="F270" s="38"/>
    </row>
    <row r="271" spans="1:6" ht="66" customHeight="1" x14ac:dyDescent="0.2">
      <c r="A271" s="38"/>
      <c r="B271" s="38"/>
      <c r="C271" s="38"/>
      <c r="D271" s="38"/>
      <c r="E271" s="38"/>
      <c r="F271" s="38"/>
    </row>
    <row r="272" spans="1:6" ht="66" customHeight="1" x14ac:dyDescent="0.2">
      <c r="A272" s="38"/>
      <c r="B272" s="38"/>
      <c r="C272" s="38"/>
      <c r="D272" s="38"/>
      <c r="E272" s="38"/>
      <c r="F272" s="38"/>
    </row>
    <row r="273" spans="1:6" ht="42" customHeight="1" x14ac:dyDescent="0.2">
      <c r="A273" s="38"/>
      <c r="B273" s="38"/>
      <c r="C273" s="38"/>
      <c r="D273" s="38"/>
      <c r="E273" s="38"/>
      <c r="F273" s="38"/>
    </row>
    <row r="274" spans="1:6" ht="42" customHeight="1" x14ac:dyDescent="0.2">
      <c r="A274" s="38"/>
      <c r="B274" s="38"/>
      <c r="C274" s="38"/>
      <c r="D274" s="38"/>
      <c r="E274" s="38"/>
      <c r="F274" s="38"/>
    </row>
    <row r="275" spans="1:6" x14ac:dyDescent="0.2">
      <c r="A275" s="36" t="s">
        <v>760</v>
      </c>
      <c r="B275" s="36"/>
      <c r="C275" s="36"/>
      <c r="D275" s="36"/>
      <c r="E275" s="36"/>
      <c r="F275" s="36"/>
    </row>
    <row r="276" spans="1:6" x14ac:dyDescent="0.2">
      <c r="A276" s="31"/>
      <c r="B276" s="31"/>
      <c r="C276" s="31"/>
      <c r="D276" s="31"/>
      <c r="E276" s="31"/>
      <c r="F276" s="31"/>
    </row>
    <row r="277" spans="1:6" ht="16.5" x14ac:dyDescent="0.2">
      <c r="A277" s="37" t="s">
        <v>761</v>
      </c>
      <c r="B277" s="37"/>
      <c r="C277" s="37"/>
      <c r="D277" s="37"/>
      <c r="E277" s="37"/>
      <c r="F277" s="37"/>
    </row>
    <row r="278" spans="1:6" x14ac:dyDescent="0.2">
      <c r="A278" s="36" t="s">
        <v>762</v>
      </c>
      <c r="B278" s="36"/>
      <c r="C278" s="36"/>
      <c r="D278" s="36"/>
      <c r="E278" s="36"/>
      <c r="F278" s="36"/>
    </row>
    <row r="279" spans="1:6" ht="42" customHeight="1" x14ac:dyDescent="0.2">
      <c r="A279" s="38"/>
      <c r="B279" s="38"/>
      <c r="C279" s="38"/>
      <c r="D279" s="38"/>
      <c r="E279" s="38"/>
      <c r="F279" s="38"/>
    </row>
    <row r="280" spans="1:6" ht="42" customHeight="1" x14ac:dyDescent="0.2">
      <c r="A280" s="38"/>
      <c r="B280" s="38"/>
      <c r="C280" s="38"/>
      <c r="D280" s="38"/>
      <c r="E280" s="38"/>
      <c r="F280" s="38"/>
    </row>
    <row r="281" spans="1:6" x14ac:dyDescent="0.2">
      <c r="A281" s="36" t="s">
        <v>763</v>
      </c>
      <c r="B281" s="36"/>
      <c r="C281" s="36"/>
      <c r="D281" s="36"/>
      <c r="E281" s="36"/>
      <c r="F281" s="36"/>
    </row>
    <row r="282" spans="1:6" x14ac:dyDescent="0.2">
      <c r="A282" s="31"/>
      <c r="B282" s="31"/>
      <c r="C282" s="31"/>
      <c r="D282" s="31"/>
      <c r="E282" s="31"/>
      <c r="F282" s="31"/>
    </row>
    <row r="283" spans="1:6" ht="16.5" x14ac:dyDescent="0.2">
      <c r="A283" s="37" t="s">
        <v>764</v>
      </c>
      <c r="B283" s="37"/>
      <c r="C283" s="37"/>
      <c r="D283" s="37"/>
      <c r="E283" s="37"/>
      <c r="F283" s="37"/>
    </row>
    <row r="284" spans="1:6" x14ac:dyDescent="0.2">
      <c r="A284" s="36" t="s">
        <v>765</v>
      </c>
      <c r="B284" s="36"/>
      <c r="C284" s="36"/>
      <c r="D284" s="36"/>
      <c r="E284" s="36"/>
      <c r="F284" s="36"/>
    </row>
    <row r="285" spans="1:6" ht="66" customHeight="1" x14ac:dyDescent="0.2">
      <c r="A285" s="38"/>
      <c r="B285" s="38"/>
      <c r="C285" s="38"/>
      <c r="D285" s="38"/>
      <c r="E285" s="38"/>
      <c r="F285" s="38"/>
    </row>
    <row r="286" spans="1:6" x14ac:dyDescent="0.2">
      <c r="A286" s="36" t="s">
        <v>766</v>
      </c>
      <c r="B286" s="36"/>
      <c r="C286" s="36"/>
      <c r="D286" s="36"/>
      <c r="E286" s="36"/>
      <c r="F286" s="36"/>
    </row>
    <row r="287" spans="1:6" ht="66" customHeight="1" x14ac:dyDescent="0.2">
      <c r="A287" s="38"/>
      <c r="B287" s="38"/>
      <c r="C287" s="38"/>
      <c r="D287" s="38"/>
      <c r="E287" s="38"/>
      <c r="F287" s="38"/>
    </row>
    <row r="288" spans="1:6" ht="66" customHeight="1" x14ac:dyDescent="0.2">
      <c r="A288" s="38"/>
      <c r="B288" s="38"/>
      <c r="C288" s="38"/>
      <c r="D288" s="38"/>
      <c r="E288" s="38"/>
      <c r="F288" s="38"/>
    </row>
    <row r="289" spans="1:6" ht="66" customHeight="1" x14ac:dyDescent="0.2">
      <c r="A289" s="38"/>
      <c r="B289" s="38"/>
      <c r="C289" s="38"/>
      <c r="D289" s="38"/>
      <c r="E289" s="38"/>
      <c r="F289" s="38"/>
    </row>
    <row r="290" spans="1:6" ht="66" customHeight="1" x14ac:dyDescent="0.2">
      <c r="A290" s="38"/>
      <c r="B290" s="38"/>
      <c r="C290" s="38"/>
      <c r="D290" s="38"/>
      <c r="E290" s="38"/>
      <c r="F290" s="38"/>
    </row>
    <row r="291" spans="1:6" ht="66" customHeight="1" x14ac:dyDescent="0.2">
      <c r="A291" s="38"/>
      <c r="B291" s="38"/>
      <c r="C291" s="38"/>
      <c r="D291" s="38"/>
      <c r="E291" s="38"/>
      <c r="F291" s="38"/>
    </row>
    <row r="292" spans="1:6" ht="66" customHeight="1" x14ac:dyDescent="0.2">
      <c r="A292" s="38"/>
      <c r="B292" s="38"/>
      <c r="C292" s="38"/>
      <c r="D292" s="38"/>
      <c r="E292" s="38"/>
      <c r="F292" s="38"/>
    </row>
    <row r="293" spans="1:6" ht="42" customHeight="1" x14ac:dyDescent="0.2">
      <c r="A293" s="38"/>
      <c r="B293" s="38"/>
      <c r="C293" s="38"/>
      <c r="D293" s="38"/>
      <c r="E293" s="38"/>
      <c r="F293" s="38"/>
    </row>
    <row r="294" spans="1:6" ht="42" customHeight="1" x14ac:dyDescent="0.2">
      <c r="A294" s="38"/>
      <c r="B294" s="38"/>
      <c r="C294" s="38"/>
      <c r="D294" s="38"/>
      <c r="E294" s="38"/>
      <c r="F294" s="38"/>
    </row>
    <row r="295" spans="1:6" x14ac:dyDescent="0.2">
      <c r="A295" s="36" t="s">
        <v>767</v>
      </c>
      <c r="B295" s="36"/>
      <c r="C295" s="36"/>
      <c r="D295" s="36"/>
      <c r="E295" s="36"/>
      <c r="F295" s="36"/>
    </row>
    <row r="296" spans="1:6" x14ac:dyDescent="0.2">
      <c r="A296" s="31"/>
      <c r="B296" s="31"/>
      <c r="C296" s="31"/>
      <c r="D296" s="31"/>
      <c r="E296" s="31"/>
      <c r="F296" s="31"/>
    </row>
    <row r="297" spans="1:6" ht="16.5" x14ac:dyDescent="0.2">
      <c r="A297" s="37" t="s">
        <v>768</v>
      </c>
      <c r="B297" s="37"/>
      <c r="C297" s="37"/>
      <c r="D297" s="37"/>
      <c r="E297" s="37"/>
      <c r="F297" s="37"/>
    </row>
    <row r="298" spans="1:6" x14ac:dyDescent="0.2">
      <c r="A298" s="36" t="s">
        <v>769</v>
      </c>
      <c r="B298" s="36"/>
      <c r="C298" s="36"/>
      <c r="D298" s="36"/>
      <c r="E298" s="36"/>
      <c r="F298" s="36"/>
    </row>
    <row r="299" spans="1:6" x14ac:dyDescent="0.2">
      <c r="A299" s="36" t="s">
        <v>770</v>
      </c>
      <c r="B299" s="36"/>
      <c r="C299" s="36"/>
      <c r="D299" s="36"/>
      <c r="E299" s="36"/>
      <c r="F299" s="36"/>
    </row>
    <row r="300" spans="1:6" ht="42" customHeight="1" x14ac:dyDescent="0.2">
      <c r="A300" s="38"/>
      <c r="B300" s="38"/>
      <c r="C300" s="38"/>
      <c r="D300" s="38"/>
      <c r="E300" s="38"/>
      <c r="F300" s="38"/>
    </row>
    <row r="301" spans="1:6" ht="42" customHeight="1" x14ac:dyDescent="0.2">
      <c r="A301" s="38"/>
      <c r="B301" s="38"/>
      <c r="C301" s="38"/>
      <c r="D301" s="38"/>
      <c r="E301" s="38"/>
      <c r="F301" s="38"/>
    </row>
    <row r="302" spans="1:6" ht="66" customHeight="1" x14ac:dyDescent="0.2">
      <c r="A302" s="38"/>
      <c r="B302" s="38"/>
      <c r="C302" s="38"/>
      <c r="D302" s="38"/>
      <c r="E302" s="38"/>
      <c r="F302" s="38"/>
    </row>
    <row r="303" spans="1:6" ht="66" customHeight="1" x14ac:dyDescent="0.2">
      <c r="A303" s="38"/>
      <c r="B303" s="38"/>
      <c r="C303" s="38"/>
      <c r="D303" s="38"/>
      <c r="E303" s="38"/>
      <c r="F303" s="38"/>
    </row>
    <row r="304" spans="1:6" ht="66" customHeight="1" x14ac:dyDescent="0.2">
      <c r="A304" s="38"/>
      <c r="B304" s="38"/>
      <c r="C304" s="38"/>
      <c r="D304" s="38"/>
      <c r="E304" s="38"/>
      <c r="F304" s="38"/>
    </row>
    <row r="305" spans="1:6" ht="42" customHeight="1" x14ac:dyDescent="0.2">
      <c r="A305" s="38"/>
      <c r="B305" s="38"/>
      <c r="C305" s="38"/>
      <c r="D305" s="38"/>
      <c r="E305" s="38"/>
      <c r="F305" s="38"/>
    </row>
    <row r="306" spans="1:6" ht="66" customHeight="1" x14ac:dyDescent="0.2">
      <c r="A306" s="38"/>
      <c r="B306" s="38"/>
      <c r="C306" s="38"/>
      <c r="D306" s="38"/>
      <c r="E306" s="38"/>
      <c r="F306" s="38"/>
    </row>
    <row r="307" spans="1:6" ht="42" customHeight="1" x14ac:dyDescent="0.2">
      <c r="A307" s="38"/>
      <c r="B307" s="38"/>
      <c r="C307" s="38"/>
      <c r="D307" s="38"/>
      <c r="E307" s="38"/>
      <c r="F307" s="38"/>
    </row>
    <row r="308" spans="1:6" x14ac:dyDescent="0.2">
      <c r="A308" s="36" t="s">
        <v>771</v>
      </c>
      <c r="B308" s="36"/>
      <c r="C308" s="36"/>
      <c r="D308" s="36"/>
      <c r="E308" s="36"/>
      <c r="F308" s="36"/>
    </row>
    <row r="309" spans="1:6" x14ac:dyDescent="0.2">
      <c r="A309" s="36" t="s">
        <v>772</v>
      </c>
      <c r="B309" s="36"/>
      <c r="C309" s="36"/>
      <c r="D309" s="36"/>
      <c r="E309" s="36"/>
      <c r="F309" s="36"/>
    </row>
    <row r="310" spans="1:6" x14ac:dyDescent="0.2">
      <c r="A310" s="31"/>
      <c r="B310" s="31"/>
      <c r="C310" s="31"/>
      <c r="D310" s="31"/>
      <c r="E310" s="31"/>
      <c r="F310" s="31"/>
    </row>
    <row r="311" spans="1:6" ht="16.5" x14ac:dyDescent="0.2">
      <c r="A311" s="37" t="s">
        <v>773</v>
      </c>
      <c r="B311" s="37"/>
      <c r="C311" s="37"/>
      <c r="D311" s="37"/>
      <c r="E311" s="37"/>
      <c r="F311" s="37"/>
    </row>
    <row r="312" spans="1:6" x14ac:dyDescent="0.2">
      <c r="A312" s="36" t="s">
        <v>774</v>
      </c>
      <c r="B312" s="36"/>
      <c r="C312" s="36"/>
      <c r="D312" s="36"/>
      <c r="E312" s="36"/>
      <c r="F312" s="36"/>
    </row>
    <row r="313" spans="1:6" x14ac:dyDescent="0.2">
      <c r="A313" s="36" t="s">
        <v>775</v>
      </c>
      <c r="B313" s="36"/>
      <c r="C313" s="36"/>
      <c r="D313" s="36"/>
      <c r="E313" s="36"/>
      <c r="F313" s="36"/>
    </row>
    <row r="314" spans="1:6" x14ac:dyDescent="0.2">
      <c r="A314" s="36" t="s">
        <v>776</v>
      </c>
      <c r="B314" s="36"/>
      <c r="C314" s="36"/>
      <c r="D314" s="36"/>
      <c r="E314" s="36"/>
      <c r="F314" s="36"/>
    </row>
    <row r="315" spans="1:6" x14ac:dyDescent="0.2">
      <c r="A315" s="36" t="s">
        <v>777</v>
      </c>
      <c r="B315" s="36"/>
      <c r="C315" s="36"/>
      <c r="D315" s="36"/>
      <c r="E315" s="36"/>
      <c r="F315" s="36"/>
    </row>
    <row r="316" spans="1:6" x14ac:dyDescent="0.2">
      <c r="A316" s="36" t="s">
        <v>778</v>
      </c>
      <c r="B316" s="36"/>
      <c r="C316" s="36"/>
      <c r="D316" s="36"/>
      <c r="E316" s="36"/>
      <c r="F316" s="36"/>
    </row>
    <row r="317" spans="1:6" x14ac:dyDescent="0.2">
      <c r="A317" s="36" t="s">
        <v>779</v>
      </c>
      <c r="B317" s="36"/>
      <c r="C317" s="36"/>
      <c r="D317" s="36"/>
      <c r="E317" s="36"/>
      <c r="F317" s="36"/>
    </row>
    <row r="318" spans="1:6" x14ac:dyDescent="0.2">
      <c r="A318" s="31"/>
      <c r="B318" s="31"/>
      <c r="C318" s="31"/>
      <c r="D318" s="31"/>
      <c r="E318" s="31"/>
      <c r="F318" s="31"/>
    </row>
    <row r="319" spans="1:6" x14ac:dyDescent="0.2">
      <c r="A319" s="31"/>
      <c r="B319" s="31"/>
      <c r="C319" s="31"/>
      <c r="D319" s="31"/>
      <c r="E319" s="31"/>
      <c r="F319" s="31"/>
    </row>
    <row r="320" spans="1:6" ht="40.5" x14ac:dyDescent="0.2">
      <c r="A320" s="39" t="s">
        <v>780</v>
      </c>
      <c r="B320" s="31"/>
      <c r="C320" s="31"/>
      <c r="D320" s="31"/>
      <c r="E320" s="31"/>
      <c r="F320" s="31"/>
    </row>
    <row r="321" spans="1:6" x14ac:dyDescent="0.2">
      <c r="A321" s="31"/>
      <c r="B321" s="31"/>
      <c r="C321" s="31"/>
      <c r="D321" s="31"/>
      <c r="E321" s="31"/>
      <c r="F321" s="31"/>
    </row>
    <row r="322" spans="1:6" x14ac:dyDescent="0.2">
      <c r="A322" s="40" t="s">
        <v>781</v>
      </c>
      <c r="B322" s="31"/>
      <c r="C322" s="31"/>
      <c r="D322" s="31"/>
      <c r="E322" s="31"/>
      <c r="F322" s="31"/>
    </row>
    <row r="323" spans="1:6" ht="25.5" x14ac:dyDescent="0.2">
      <c r="A323" s="31" t="s">
        <v>782</v>
      </c>
      <c r="B323" s="31" t="s">
        <v>783</v>
      </c>
      <c r="C323" s="31"/>
      <c r="D323" s="31"/>
      <c r="E323" s="31"/>
      <c r="F323" s="31"/>
    </row>
    <row r="324" spans="1:6" ht="25.5" x14ac:dyDescent="0.2">
      <c r="A324" s="31" t="s">
        <v>784</v>
      </c>
      <c r="B324" s="31" t="s">
        <v>785</v>
      </c>
      <c r="C324" s="31"/>
      <c r="D324" s="31"/>
      <c r="E324" s="31"/>
      <c r="F324" s="31"/>
    </row>
    <row r="325" spans="1:6" x14ac:dyDescent="0.2">
      <c r="A325" s="31"/>
      <c r="B325" s="31"/>
      <c r="C325" s="31"/>
      <c r="D325" s="31"/>
      <c r="E325" s="31"/>
      <c r="F325" s="31"/>
    </row>
    <row r="326" spans="1:6" ht="25.5" x14ac:dyDescent="0.2">
      <c r="A326" s="31" t="s">
        <v>786</v>
      </c>
      <c r="B326" s="31" t="s">
        <v>787</v>
      </c>
      <c r="C326" s="31"/>
      <c r="D326" s="31"/>
      <c r="E326" s="31"/>
      <c r="F326" s="31"/>
    </row>
    <row r="327" spans="1:6" x14ac:dyDescent="0.2">
      <c r="A327" s="31"/>
      <c r="B327" s="31"/>
      <c r="C327" s="31"/>
      <c r="D327" s="31"/>
      <c r="E327" s="31"/>
      <c r="F327" s="31"/>
    </row>
    <row r="328" spans="1:6" ht="25.5" x14ac:dyDescent="0.2">
      <c r="A328" s="32" t="s">
        <v>788</v>
      </c>
      <c r="B328" s="33"/>
      <c r="C328" s="31"/>
      <c r="D328" s="31"/>
      <c r="E328" s="31"/>
      <c r="F328" s="31"/>
    </row>
    <row r="329" spans="1:6" ht="25.5" x14ac:dyDescent="0.2">
      <c r="A329" s="31" t="s">
        <v>789</v>
      </c>
      <c r="B329" s="31" t="s">
        <v>790</v>
      </c>
      <c r="C329" s="31"/>
      <c r="D329" s="31"/>
      <c r="E329" s="31"/>
      <c r="F329" s="31"/>
    </row>
    <row r="330" spans="1:6" ht="38.25" x14ac:dyDescent="0.2">
      <c r="A330" s="31" t="s">
        <v>791</v>
      </c>
      <c r="B330" s="31" t="s">
        <v>792</v>
      </c>
      <c r="C330" s="31"/>
      <c r="D330" s="31"/>
      <c r="E330" s="31"/>
      <c r="F330" s="31"/>
    </row>
    <row r="331" spans="1:6" ht="25.5" x14ac:dyDescent="0.2">
      <c r="A331" s="31" t="s">
        <v>793</v>
      </c>
      <c r="B331" s="31" t="s">
        <v>794</v>
      </c>
      <c r="C331" s="31"/>
      <c r="D331" s="31"/>
      <c r="E331" s="31"/>
      <c r="F331" s="31"/>
    </row>
    <row r="332" spans="1:6" ht="25.5" x14ac:dyDescent="0.2">
      <c r="A332" s="31" t="s">
        <v>795</v>
      </c>
      <c r="B332" s="31" t="s">
        <v>796</v>
      </c>
      <c r="C332" s="31"/>
      <c r="D332" s="31"/>
      <c r="E332" s="31"/>
      <c r="F332" s="31"/>
    </row>
    <row r="333" spans="1:6" ht="25.5" x14ac:dyDescent="0.2">
      <c r="A333" s="31" t="s">
        <v>797</v>
      </c>
      <c r="B333" s="31" t="s">
        <v>798</v>
      </c>
      <c r="C333" s="31"/>
      <c r="D333" s="31"/>
      <c r="E333" s="31"/>
      <c r="F333" s="31"/>
    </row>
    <row r="334" spans="1:6" x14ac:dyDescent="0.2">
      <c r="A334" s="31"/>
      <c r="B334" s="31"/>
      <c r="C334" s="31"/>
      <c r="D334" s="31"/>
      <c r="E334" s="31"/>
      <c r="F334" s="31"/>
    </row>
    <row r="335" spans="1:6" x14ac:dyDescent="0.2">
      <c r="A335" s="31"/>
      <c r="B335" s="31"/>
      <c r="C335" s="31"/>
      <c r="D335" s="31"/>
      <c r="E335" s="31"/>
      <c r="F335" s="31"/>
    </row>
    <row r="336" spans="1:6" x14ac:dyDescent="0.2">
      <c r="A336" s="32" t="s">
        <v>265</v>
      </c>
      <c r="B336" s="33"/>
      <c r="C336" s="31"/>
      <c r="D336" s="31"/>
      <c r="E336" s="31"/>
      <c r="F336" s="31"/>
    </row>
    <row r="337" spans="1:6" ht="25.5" x14ac:dyDescent="0.2">
      <c r="A337" s="31">
        <v>1</v>
      </c>
      <c r="B337" s="41" t="s">
        <v>799</v>
      </c>
      <c r="C337" s="31"/>
      <c r="D337" s="31"/>
      <c r="E337" s="31"/>
      <c r="F337" s="31"/>
    </row>
    <row r="338" spans="1:6" x14ac:dyDescent="0.2">
      <c r="A338" s="31">
        <v>2</v>
      </c>
      <c r="B338" s="41" t="s">
        <v>800</v>
      </c>
      <c r="C338" s="31"/>
      <c r="D338" s="31"/>
      <c r="E338" s="31"/>
      <c r="F338" s="31"/>
    </row>
    <row r="339" spans="1:6" ht="14.25" x14ac:dyDescent="0.2">
      <c r="A339" s="31">
        <v>3</v>
      </c>
      <c r="B339" s="42" t="s">
        <v>801</v>
      </c>
      <c r="C339" s="31"/>
      <c r="D339" s="31"/>
      <c r="E339" s="31"/>
      <c r="F339" s="31"/>
    </row>
    <row r="340" spans="1:6" ht="14.25" x14ac:dyDescent="0.2">
      <c r="A340" s="31">
        <v>4</v>
      </c>
      <c r="B340" s="42" t="s">
        <v>802</v>
      </c>
      <c r="C340" s="31"/>
      <c r="D340" s="31"/>
      <c r="E340" s="31"/>
      <c r="F340" s="31"/>
    </row>
    <row r="341" spans="1:6" ht="25.5" x14ac:dyDescent="0.2">
      <c r="A341" s="31">
        <v>5</v>
      </c>
      <c r="B341" s="41" t="s">
        <v>803</v>
      </c>
      <c r="C341" s="31"/>
      <c r="D341" s="31"/>
      <c r="E341" s="31"/>
      <c r="F341" s="31"/>
    </row>
    <row r="342" spans="1:6" x14ac:dyDescent="0.2">
      <c r="A342" s="31">
        <v>6</v>
      </c>
      <c r="B342" s="41" t="s">
        <v>804</v>
      </c>
      <c r="C342" s="31"/>
      <c r="D342" s="31"/>
      <c r="E342" s="31"/>
      <c r="F342" s="31"/>
    </row>
    <row r="343" spans="1:6" ht="25.5" x14ac:dyDescent="0.2">
      <c r="A343" s="31">
        <v>7</v>
      </c>
      <c r="B343" s="41" t="s">
        <v>805</v>
      </c>
      <c r="C343" s="31"/>
      <c r="D343" s="31"/>
      <c r="E343" s="31"/>
      <c r="F343" s="31"/>
    </row>
    <row r="344" spans="1:6" ht="25.5" x14ac:dyDescent="0.2">
      <c r="A344" s="31">
        <v>8</v>
      </c>
      <c r="B344" s="41" t="s">
        <v>806</v>
      </c>
      <c r="C344" s="31"/>
      <c r="D344" s="31"/>
      <c r="E344" s="31"/>
      <c r="F344" s="31"/>
    </row>
    <row r="345" spans="1:6" x14ac:dyDescent="0.2">
      <c r="A345" s="31"/>
      <c r="B345" s="31"/>
      <c r="C345" s="31"/>
      <c r="D345" s="31"/>
      <c r="E345" s="31"/>
      <c r="F345" s="31"/>
    </row>
    <row r="346" spans="1:6" x14ac:dyDescent="0.2">
      <c r="A346" s="32" t="s">
        <v>311</v>
      </c>
      <c r="B346" s="33"/>
      <c r="C346" s="31"/>
      <c r="D346" s="31"/>
      <c r="E346" s="31"/>
      <c r="F346" s="31"/>
    </row>
    <row r="347" spans="1:6" x14ac:dyDescent="0.2">
      <c r="A347" s="31">
        <v>1</v>
      </c>
      <c r="B347" s="41" t="s">
        <v>807</v>
      </c>
      <c r="C347" s="31"/>
      <c r="D347" s="31"/>
      <c r="E347" s="31"/>
      <c r="F347" s="31"/>
    </row>
    <row r="348" spans="1:6" x14ac:dyDescent="0.2">
      <c r="A348" s="31">
        <v>2</v>
      </c>
      <c r="B348" s="41" t="s">
        <v>808</v>
      </c>
      <c r="C348" s="31"/>
      <c r="D348" s="31"/>
      <c r="E348" s="31"/>
      <c r="F348" s="31"/>
    </row>
    <row r="349" spans="1:6" ht="14.25" x14ac:dyDescent="0.2">
      <c r="A349" s="31">
        <v>3</v>
      </c>
      <c r="B349" s="42" t="s">
        <v>809</v>
      </c>
      <c r="C349" s="31"/>
      <c r="D349" s="31"/>
      <c r="E349" s="31"/>
      <c r="F349" s="31"/>
    </row>
    <row r="350" spans="1:6" ht="25.5" x14ac:dyDescent="0.2">
      <c r="A350" s="31">
        <v>4</v>
      </c>
      <c r="B350" s="41" t="s">
        <v>810</v>
      </c>
      <c r="C350" s="31"/>
      <c r="D350" s="31"/>
      <c r="E350" s="31"/>
      <c r="F350" s="31"/>
    </row>
    <row r="351" spans="1:6" ht="25.5" x14ac:dyDescent="0.2">
      <c r="A351" s="31">
        <v>5</v>
      </c>
      <c r="B351" s="41" t="s">
        <v>811</v>
      </c>
      <c r="C351" s="31"/>
      <c r="D351" s="31"/>
      <c r="E351" s="31"/>
      <c r="F351" s="31"/>
    </row>
    <row r="352" spans="1:6" ht="25.5" x14ac:dyDescent="0.2">
      <c r="A352" s="31">
        <v>6</v>
      </c>
      <c r="B352" s="41" t="s">
        <v>812</v>
      </c>
      <c r="C352" s="31"/>
      <c r="D352" s="31"/>
      <c r="E352" s="31"/>
      <c r="F352" s="31"/>
    </row>
    <row r="353" spans="1:6" ht="25.5" x14ac:dyDescent="0.2">
      <c r="A353" s="31">
        <v>7</v>
      </c>
      <c r="B353" s="41" t="s">
        <v>813</v>
      </c>
      <c r="C353" s="31"/>
      <c r="D353" s="31"/>
      <c r="E353" s="31"/>
      <c r="F353" s="31"/>
    </row>
    <row r="354" spans="1:6" x14ac:dyDescent="0.2">
      <c r="A354" s="31"/>
      <c r="B354" s="31"/>
      <c r="C354" s="31"/>
      <c r="D354" s="31"/>
      <c r="E354" s="31"/>
      <c r="F354" s="31"/>
    </row>
    <row r="355" spans="1:6" x14ac:dyDescent="0.2">
      <c r="A355" s="32" t="s">
        <v>295</v>
      </c>
      <c r="B355" s="33"/>
      <c r="C355" s="31"/>
      <c r="D355" s="31"/>
      <c r="E355" s="31"/>
      <c r="F355" s="31"/>
    </row>
    <row r="356" spans="1:6" x14ac:dyDescent="0.2">
      <c r="A356" s="31">
        <v>1</v>
      </c>
      <c r="B356" s="41" t="s">
        <v>814</v>
      </c>
      <c r="C356" s="31"/>
      <c r="D356" s="31"/>
      <c r="E356" s="31"/>
      <c r="F356" s="31"/>
    </row>
    <row r="357" spans="1:6" ht="25.5" x14ac:dyDescent="0.2">
      <c r="A357" s="31">
        <v>2</v>
      </c>
      <c r="B357" s="41" t="s">
        <v>815</v>
      </c>
      <c r="C357" s="31"/>
      <c r="D357" s="31"/>
      <c r="E357" s="31"/>
      <c r="F357" s="31"/>
    </row>
    <row r="358" spans="1:6" ht="25.5" x14ac:dyDescent="0.2">
      <c r="A358" s="31">
        <v>3</v>
      </c>
      <c r="B358" s="41" t="s">
        <v>816</v>
      </c>
      <c r="C358" s="31"/>
      <c r="D358" s="31"/>
      <c r="E358" s="31"/>
      <c r="F358" s="31"/>
    </row>
    <row r="359" spans="1:6" ht="25.5" x14ac:dyDescent="0.2">
      <c r="A359" s="31">
        <v>4</v>
      </c>
      <c r="B359" s="41" t="s">
        <v>817</v>
      </c>
      <c r="C359" s="31"/>
      <c r="D359" s="31"/>
      <c r="E359" s="31"/>
      <c r="F359" s="31"/>
    </row>
    <row r="360" spans="1:6" ht="25.5" x14ac:dyDescent="0.2">
      <c r="A360" s="31">
        <v>5</v>
      </c>
      <c r="B360" s="41" t="s">
        <v>818</v>
      </c>
      <c r="C360" s="31"/>
      <c r="D360" s="31"/>
      <c r="E360" s="31"/>
      <c r="F360" s="31"/>
    </row>
    <row r="361" spans="1:6" ht="25.5" x14ac:dyDescent="0.2">
      <c r="A361" s="31">
        <v>6</v>
      </c>
      <c r="B361" s="41" t="s">
        <v>819</v>
      </c>
      <c r="C361" s="31"/>
      <c r="D361" s="31"/>
      <c r="E361" s="31"/>
      <c r="F361" s="31"/>
    </row>
    <row r="362" spans="1:6" ht="25.5" x14ac:dyDescent="0.2">
      <c r="A362" s="31">
        <v>7</v>
      </c>
      <c r="B362" s="41" t="s">
        <v>820</v>
      </c>
      <c r="C362" s="31"/>
      <c r="D362" s="31"/>
      <c r="E362" s="31"/>
      <c r="F362" s="31"/>
    </row>
    <row r="363" spans="1:6" ht="25.5" x14ac:dyDescent="0.2">
      <c r="A363" s="31">
        <v>8</v>
      </c>
      <c r="B363" s="41" t="s">
        <v>821</v>
      </c>
      <c r="C363" s="31"/>
      <c r="D363" s="31"/>
      <c r="E363" s="31"/>
      <c r="F363" s="31"/>
    </row>
    <row r="364" spans="1:6" x14ac:dyDescent="0.2">
      <c r="A364" s="31">
        <v>9</v>
      </c>
      <c r="B364" s="41" t="s">
        <v>822</v>
      </c>
      <c r="C364" s="31"/>
      <c r="D364" s="31"/>
      <c r="E364" s="31"/>
      <c r="F364" s="31"/>
    </row>
    <row r="365" spans="1:6" x14ac:dyDescent="0.2">
      <c r="A365" s="31"/>
      <c r="B365" s="31"/>
      <c r="C365" s="31"/>
      <c r="D365" s="31"/>
      <c r="E365" s="31"/>
      <c r="F365" s="31"/>
    </row>
    <row r="366" spans="1:6" x14ac:dyDescent="0.2">
      <c r="A366" s="31"/>
      <c r="B366" s="32" t="s">
        <v>823</v>
      </c>
      <c r="C366" s="31"/>
      <c r="D366" s="31"/>
      <c r="E366" s="31"/>
      <c r="F366" s="31"/>
    </row>
    <row r="367" spans="1:6" ht="25.5" x14ac:dyDescent="0.2">
      <c r="A367" s="31"/>
      <c r="B367" s="34" t="s">
        <v>824</v>
      </c>
      <c r="C367" s="34" t="s">
        <v>825</v>
      </c>
      <c r="D367" s="34" t="s">
        <v>826</v>
      </c>
      <c r="E367" s="34" t="s">
        <v>827</v>
      </c>
      <c r="F367" s="34" t="s">
        <v>828</v>
      </c>
    </row>
    <row r="368" spans="1:6" ht="51" x14ac:dyDescent="0.2">
      <c r="A368" s="31"/>
      <c r="B368" s="31" t="s">
        <v>304</v>
      </c>
      <c r="C368" s="31" t="s">
        <v>829</v>
      </c>
      <c r="D368" s="31" t="s">
        <v>830</v>
      </c>
      <c r="E368" s="31" t="s">
        <v>831</v>
      </c>
      <c r="F368" s="31" t="s">
        <v>832</v>
      </c>
    </row>
    <row r="369" spans="1:6" ht="51" x14ac:dyDescent="0.2">
      <c r="A369" s="31"/>
      <c r="B369" s="31" t="s">
        <v>305</v>
      </c>
      <c r="C369" s="31" t="s">
        <v>833</v>
      </c>
      <c r="D369" s="31" t="s">
        <v>834</v>
      </c>
      <c r="E369" s="31" t="s">
        <v>835</v>
      </c>
      <c r="F369" s="31" t="s">
        <v>836</v>
      </c>
    </row>
    <row r="370" spans="1:6" ht="38.25" x14ac:dyDescent="0.2">
      <c r="A370" s="31"/>
      <c r="B370" s="31" t="s">
        <v>306</v>
      </c>
      <c r="C370" s="31" t="s">
        <v>837</v>
      </c>
      <c r="D370" s="31" t="s">
        <v>838</v>
      </c>
      <c r="E370" s="31" t="s">
        <v>839</v>
      </c>
      <c r="F370" s="31" t="s">
        <v>840</v>
      </c>
    </row>
    <row r="371" spans="1:6" ht="38.25" x14ac:dyDescent="0.2">
      <c r="A371" s="31"/>
      <c r="B371" s="31" t="s">
        <v>307</v>
      </c>
      <c r="C371" s="31" t="s">
        <v>841</v>
      </c>
      <c r="D371" s="31" t="s">
        <v>842</v>
      </c>
      <c r="E371" s="31" t="s">
        <v>843</v>
      </c>
      <c r="F371" s="31" t="s">
        <v>844</v>
      </c>
    </row>
    <row r="372" spans="1:6" ht="51" x14ac:dyDescent="0.2">
      <c r="A372" s="31"/>
      <c r="B372" s="31" t="s">
        <v>308</v>
      </c>
      <c r="C372" s="31" t="s">
        <v>845</v>
      </c>
      <c r="D372" s="31" t="s">
        <v>846</v>
      </c>
      <c r="E372" s="31" t="s">
        <v>847</v>
      </c>
      <c r="F372" s="31" t="s">
        <v>848</v>
      </c>
    </row>
    <row r="373" spans="1:6" x14ac:dyDescent="0.2">
      <c r="A373" s="31"/>
      <c r="B373" s="31"/>
      <c r="C373" s="31"/>
      <c r="D373" s="31"/>
      <c r="E373" s="31"/>
      <c r="F373" s="31"/>
    </row>
    <row r="374" spans="1:6" x14ac:dyDescent="0.2">
      <c r="A374" s="31"/>
      <c r="B374" s="31"/>
      <c r="C374" s="31"/>
      <c r="D374" s="31"/>
      <c r="E374" s="31"/>
      <c r="F374" s="31"/>
    </row>
    <row r="375" spans="1:6" x14ac:dyDescent="0.2">
      <c r="A375" s="31"/>
      <c r="B375" s="32" t="s">
        <v>849</v>
      </c>
      <c r="C375" s="31"/>
      <c r="D375" s="31"/>
      <c r="E375" s="31"/>
      <c r="F375" s="31"/>
    </row>
    <row r="376" spans="1:6" ht="25.5" x14ac:dyDescent="0.2">
      <c r="A376" s="31"/>
      <c r="B376" s="34" t="s">
        <v>850</v>
      </c>
      <c r="C376" s="34" t="s">
        <v>851</v>
      </c>
      <c r="D376" s="34" t="s">
        <v>852</v>
      </c>
      <c r="E376" s="34" t="s">
        <v>853</v>
      </c>
      <c r="F376" s="34" t="s">
        <v>4</v>
      </c>
    </row>
    <row r="377" spans="1:6" ht="76.5" x14ac:dyDescent="0.2">
      <c r="A377" s="31"/>
      <c r="B377" s="31" t="s">
        <v>854</v>
      </c>
      <c r="C377" s="31" t="s">
        <v>855</v>
      </c>
      <c r="D377" s="31" t="s">
        <v>856</v>
      </c>
      <c r="E377" s="31" t="s">
        <v>857</v>
      </c>
      <c r="F377" s="31" t="s">
        <v>858</v>
      </c>
    </row>
    <row r="378" spans="1:6" ht="51" x14ac:dyDescent="0.2">
      <c r="A378" s="31"/>
      <c r="B378" s="31" t="s">
        <v>859</v>
      </c>
      <c r="C378" s="31" t="s">
        <v>860</v>
      </c>
      <c r="D378" s="31" t="s">
        <v>861</v>
      </c>
      <c r="E378" s="31" t="s">
        <v>862</v>
      </c>
      <c r="F378" s="31" t="s">
        <v>863</v>
      </c>
    </row>
    <row r="379" spans="1:6" ht="63.75" x14ac:dyDescent="0.2">
      <c r="A379" s="31"/>
      <c r="B379" s="31" t="s">
        <v>864</v>
      </c>
      <c r="C379" s="31" t="s">
        <v>865</v>
      </c>
      <c r="D379" s="31" t="s">
        <v>861</v>
      </c>
      <c r="E379" s="31" t="s">
        <v>866</v>
      </c>
      <c r="F379" s="31" t="s">
        <v>867</v>
      </c>
    </row>
    <row r="380" spans="1:6" ht="63.75" x14ac:dyDescent="0.2">
      <c r="A380" s="31"/>
      <c r="B380" s="31" t="s">
        <v>868</v>
      </c>
      <c r="C380" s="31" t="s">
        <v>869</v>
      </c>
      <c r="D380" s="31" t="s">
        <v>870</v>
      </c>
      <c r="E380" s="31" t="s">
        <v>871</v>
      </c>
      <c r="F380" s="31" t="s">
        <v>872</v>
      </c>
    </row>
    <row r="381" spans="1:6" ht="25.5" x14ac:dyDescent="0.2">
      <c r="A381" s="31"/>
      <c r="B381" s="31" t="s">
        <v>873</v>
      </c>
      <c r="C381" s="31" t="s">
        <v>874</v>
      </c>
      <c r="D381" s="31" t="s">
        <v>875</v>
      </c>
      <c r="E381" s="31" t="s">
        <v>876</v>
      </c>
      <c r="F381" s="31" t="s">
        <v>877</v>
      </c>
    </row>
    <row r="382" spans="1:6" x14ac:dyDescent="0.2">
      <c r="A382" s="31"/>
      <c r="B382" s="31"/>
      <c r="C382" s="31"/>
      <c r="D382" s="31"/>
      <c r="E382" s="31"/>
      <c r="F382" s="31"/>
    </row>
    <row r="383" spans="1:6" x14ac:dyDescent="0.2">
      <c r="A383" s="31"/>
      <c r="B383" s="31"/>
      <c r="C383" s="31"/>
      <c r="D383" s="31"/>
      <c r="E383" s="31"/>
      <c r="F383" s="31"/>
    </row>
    <row r="384" spans="1:6" x14ac:dyDescent="0.2">
      <c r="A384" s="32" t="s">
        <v>309</v>
      </c>
      <c r="B384" s="33"/>
      <c r="C384" s="31"/>
      <c r="D384" s="31"/>
      <c r="E384" s="31"/>
      <c r="F384" s="31"/>
    </row>
    <row r="385" spans="1:6" x14ac:dyDescent="0.2">
      <c r="A385" s="31">
        <v>1</v>
      </c>
      <c r="B385" s="41" t="s">
        <v>878</v>
      </c>
      <c r="C385" s="31"/>
      <c r="D385" s="31"/>
      <c r="E385" s="31"/>
      <c r="F385" s="31"/>
    </row>
    <row r="386" spans="1:6" ht="25.5" x14ac:dyDescent="0.2">
      <c r="A386" s="31">
        <v>2</v>
      </c>
      <c r="B386" s="41" t="s">
        <v>879</v>
      </c>
      <c r="C386" s="31"/>
      <c r="D386" s="31"/>
      <c r="E386" s="31"/>
      <c r="F386" s="31"/>
    </row>
    <row r="387" spans="1:6" x14ac:dyDescent="0.2">
      <c r="A387" s="31">
        <v>3</v>
      </c>
      <c r="B387" s="41" t="s">
        <v>880</v>
      </c>
      <c r="C387" s="31"/>
      <c r="D387" s="31"/>
      <c r="E387" s="31"/>
      <c r="F387" s="31"/>
    </row>
    <row r="388" spans="1:6" x14ac:dyDescent="0.2">
      <c r="A388" s="31">
        <v>4</v>
      </c>
      <c r="B388" s="41" t="s">
        <v>881</v>
      </c>
      <c r="C388" s="31"/>
      <c r="D388" s="31"/>
      <c r="E388" s="31"/>
      <c r="F388" s="31"/>
    </row>
    <row r="389" spans="1:6" ht="25.5" x14ac:dyDescent="0.2">
      <c r="A389" s="31">
        <v>5</v>
      </c>
      <c r="B389" s="41" t="s">
        <v>882</v>
      </c>
      <c r="C389" s="31"/>
      <c r="D389" s="31"/>
      <c r="E389" s="31"/>
      <c r="F389" s="31"/>
    </row>
    <row r="390" spans="1:6" ht="25.5" x14ac:dyDescent="0.2">
      <c r="A390" s="31">
        <v>6</v>
      </c>
      <c r="B390" s="41" t="s">
        <v>883</v>
      </c>
      <c r="C390" s="31"/>
      <c r="D390" s="31"/>
      <c r="E390" s="31"/>
      <c r="F390" s="31"/>
    </row>
    <row r="391" spans="1:6" x14ac:dyDescent="0.2">
      <c r="A391" s="31">
        <v>7</v>
      </c>
      <c r="B391" s="41" t="s">
        <v>884</v>
      </c>
      <c r="C391" s="31"/>
      <c r="D391" s="31"/>
      <c r="E391" s="31"/>
      <c r="F391" s="31"/>
    </row>
    <row r="392" spans="1:6" x14ac:dyDescent="0.2">
      <c r="A392" s="31"/>
      <c r="B392" s="31"/>
      <c r="C392" s="31"/>
      <c r="D392" s="31"/>
      <c r="E392" s="31"/>
      <c r="F392" s="31"/>
    </row>
    <row r="393" spans="1:6" x14ac:dyDescent="0.2">
      <c r="A393" s="32" t="s">
        <v>885</v>
      </c>
      <c r="B393" s="33"/>
      <c r="C393" s="31"/>
      <c r="D393" s="31"/>
      <c r="E393" s="31"/>
      <c r="F393" s="31"/>
    </row>
    <row r="394" spans="1:6" x14ac:dyDescent="0.2">
      <c r="A394" s="31">
        <v>1</v>
      </c>
      <c r="B394" s="41" t="s">
        <v>886</v>
      </c>
      <c r="C394" s="31"/>
      <c r="D394" s="31"/>
      <c r="E394" s="31"/>
      <c r="F394" s="31"/>
    </row>
    <row r="395" spans="1:6" x14ac:dyDescent="0.2">
      <c r="A395" s="31">
        <v>2</v>
      </c>
      <c r="B395" s="41" t="s">
        <v>887</v>
      </c>
      <c r="C395" s="31"/>
      <c r="D395" s="31"/>
      <c r="E395" s="31"/>
      <c r="F395" s="31"/>
    </row>
    <row r="396" spans="1:6" x14ac:dyDescent="0.2">
      <c r="A396" s="31">
        <v>3</v>
      </c>
      <c r="B396" s="41" t="s">
        <v>888</v>
      </c>
      <c r="C396" s="31"/>
      <c r="D396" s="31"/>
      <c r="E396" s="31"/>
      <c r="F396" s="31"/>
    </row>
    <row r="397" spans="1:6" ht="25.5" x14ac:dyDescent="0.2">
      <c r="A397" s="31">
        <v>4</v>
      </c>
      <c r="B397" s="41" t="s">
        <v>889</v>
      </c>
      <c r="C397" s="31"/>
      <c r="D397" s="31"/>
      <c r="E397" s="31"/>
      <c r="F397" s="31"/>
    </row>
    <row r="398" spans="1:6" ht="25.5" x14ac:dyDescent="0.2">
      <c r="A398" s="31">
        <v>5</v>
      </c>
      <c r="B398" s="41" t="s">
        <v>890</v>
      </c>
      <c r="C398" s="31"/>
      <c r="D398" s="31"/>
      <c r="E398" s="31"/>
      <c r="F398" s="31"/>
    </row>
    <row r="399" spans="1:6" x14ac:dyDescent="0.2">
      <c r="A399" s="31">
        <v>6</v>
      </c>
      <c r="B399" s="41" t="s">
        <v>891</v>
      </c>
      <c r="C399" s="31"/>
      <c r="D399" s="31"/>
      <c r="E399" s="31"/>
      <c r="F399" s="31"/>
    </row>
    <row r="400" spans="1:6" ht="25.5" x14ac:dyDescent="0.2">
      <c r="A400" s="31">
        <v>7</v>
      </c>
      <c r="B400" s="41" t="s">
        <v>892</v>
      </c>
      <c r="C400" s="31"/>
      <c r="D400" s="31"/>
      <c r="E400" s="31"/>
      <c r="F400" s="31"/>
    </row>
    <row r="401" spans="1:6" ht="25.5" x14ac:dyDescent="0.2">
      <c r="A401" s="31">
        <v>8</v>
      </c>
      <c r="B401" s="41" t="s">
        <v>893</v>
      </c>
      <c r="C401" s="31"/>
      <c r="D401" s="31"/>
      <c r="E401" s="31"/>
      <c r="F401" s="31"/>
    </row>
    <row r="402" spans="1:6" x14ac:dyDescent="0.2">
      <c r="A402" s="31"/>
      <c r="B402" s="31"/>
      <c r="C402" s="31"/>
      <c r="D402" s="31"/>
      <c r="E402" s="31"/>
      <c r="F402" s="31"/>
    </row>
    <row r="403" spans="1:6" x14ac:dyDescent="0.2">
      <c r="A403" s="32" t="s">
        <v>894</v>
      </c>
      <c r="B403" s="33"/>
      <c r="C403" s="31"/>
      <c r="D403" s="31"/>
      <c r="E403" s="31"/>
      <c r="F403" s="31"/>
    </row>
    <row r="404" spans="1:6" ht="25.5" x14ac:dyDescent="0.2">
      <c r="A404" s="31">
        <v>1</v>
      </c>
      <c r="B404" s="41" t="s">
        <v>895</v>
      </c>
      <c r="C404" s="31"/>
      <c r="D404" s="31"/>
      <c r="E404" s="31"/>
      <c r="F404" s="31"/>
    </row>
    <row r="405" spans="1:6" x14ac:dyDescent="0.2">
      <c r="A405" s="31">
        <v>2</v>
      </c>
      <c r="B405" s="41" t="s">
        <v>896</v>
      </c>
      <c r="C405" s="31"/>
      <c r="D405" s="31"/>
      <c r="E405" s="31"/>
      <c r="F405" s="31"/>
    </row>
    <row r="406" spans="1:6" ht="25.5" x14ac:dyDescent="0.2">
      <c r="A406" s="31">
        <v>3</v>
      </c>
      <c r="B406" s="41" t="s">
        <v>897</v>
      </c>
      <c r="C406" s="31"/>
      <c r="D406" s="31"/>
      <c r="E406" s="31"/>
      <c r="F406" s="31"/>
    </row>
    <row r="407" spans="1:6" x14ac:dyDescent="0.2">
      <c r="A407" s="31">
        <v>4</v>
      </c>
      <c r="B407" s="41" t="s">
        <v>898</v>
      </c>
      <c r="C407" s="31"/>
      <c r="D407" s="31"/>
      <c r="E407" s="31"/>
      <c r="F407" s="31"/>
    </row>
    <row r="408" spans="1:6" ht="25.5" x14ac:dyDescent="0.2">
      <c r="A408" s="31">
        <v>5</v>
      </c>
      <c r="B408" s="41" t="s">
        <v>899</v>
      </c>
      <c r="C408" s="31"/>
      <c r="D408" s="31"/>
      <c r="E408" s="31"/>
      <c r="F408" s="31"/>
    </row>
    <row r="409" spans="1:6" ht="25.5" x14ac:dyDescent="0.2">
      <c r="A409" s="31">
        <v>6</v>
      </c>
      <c r="B409" s="41" t="s">
        <v>900</v>
      </c>
      <c r="C409" s="31"/>
      <c r="D409" s="31"/>
      <c r="E409" s="31"/>
      <c r="F409" s="31"/>
    </row>
    <row r="410" spans="1:6" x14ac:dyDescent="0.2">
      <c r="A410" s="31"/>
      <c r="B410" s="31"/>
      <c r="C410" s="31"/>
      <c r="D410" s="31"/>
      <c r="E410" s="31"/>
      <c r="F410" s="31"/>
    </row>
    <row r="411" spans="1:6" x14ac:dyDescent="0.2">
      <c r="A411" s="32" t="s">
        <v>901</v>
      </c>
      <c r="B411" s="33"/>
      <c r="C411" s="31"/>
      <c r="D411" s="31"/>
      <c r="E411" s="31"/>
      <c r="F411" s="31"/>
    </row>
    <row r="412" spans="1:6" ht="25.5" x14ac:dyDescent="0.2">
      <c r="A412" s="31">
        <v>1</v>
      </c>
      <c r="B412" s="41" t="s">
        <v>902</v>
      </c>
      <c r="C412" s="31"/>
      <c r="D412" s="31"/>
      <c r="E412" s="31"/>
      <c r="F412" s="31"/>
    </row>
    <row r="413" spans="1:6" ht="25.5" x14ac:dyDescent="0.2">
      <c r="A413" s="31">
        <v>2</v>
      </c>
      <c r="B413" s="41" t="s">
        <v>903</v>
      </c>
      <c r="C413" s="31"/>
      <c r="D413" s="31"/>
      <c r="E413" s="31"/>
      <c r="F413" s="31"/>
    </row>
    <row r="414" spans="1:6" ht="25.5" x14ac:dyDescent="0.2">
      <c r="A414" s="31">
        <v>3</v>
      </c>
      <c r="B414" s="41" t="s">
        <v>904</v>
      </c>
      <c r="C414" s="31"/>
      <c r="D414" s="31"/>
      <c r="E414" s="31"/>
      <c r="F414" s="31"/>
    </row>
    <row r="415" spans="1:6" ht="25.5" x14ac:dyDescent="0.2">
      <c r="A415" s="31">
        <v>4</v>
      </c>
      <c r="B415" s="41" t="s">
        <v>905</v>
      </c>
      <c r="C415" s="31"/>
      <c r="D415" s="31"/>
      <c r="E415" s="31"/>
      <c r="F415" s="31"/>
    </row>
    <row r="416" spans="1:6" ht="25.5" x14ac:dyDescent="0.2">
      <c r="A416" s="31">
        <v>5</v>
      </c>
      <c r="B416" s="41" t="s">
        <v>906</v>
      </c>
      <c r="C416" s="31"/>
      <c r="D416" s="31"/>
      <c r="E416" s="31"/>
      <c r="F416" s="31"/>
    </row>
    <row r="417" spans="1:6" ht="25.5" x14ac:dyDescent="0.2">
      <c r="A417" s="31">
        <v>6</v>
      </c>
      <c r="B417" s="41" t="s">
        <v>907</v>
      </c>
      <c r="C417" s="31"/>
      <c r="D417" s="31"/>
      <c r="E417" s="31"/>
      <c r="F417" s="31"/>
    </row>
    <row r="418" spans="1:6" x14ac:dyDescent="0.2">
      <c r="A418" s="31"/>
      <c r="B418" s="31"/>
      <c r="C418" s="31"/>
      <c r="D418" s="31"/>
      <c r="E418" s="31"/>
      <c r="F418" s="31"/>
    </row>
    <row r="419" spans="1:6" x14ac:dyDescent="0.2">
      <c r="A419" s="32" t="s">
        <v>346</v>
      </c>
      <c r="B419" s="33"/>
      <c r="C419" s="31"/>
      <c r="D419" s="31"/>
      <c r="E419" s="31"/>
      <c r="F419" s="31"/>
    </row>
    <row r="420" spans="1:6" ht="25.5" x14ac:dyDescent="0.2">
      <c r="A420" s="31">
        <v>1</v>
      </c>
      <c r="B420" s="41" t="s">
        <v>908</v>
      </c>
      <c r="C420" s="31"/>
      <c r="D420" s="31"/>
      <c r="E420" s="31"/>
      <c r="F420" s="31"/>
    </row>
    <row r="421" spans="1:6" ht="25.5" x14ac:dyDescent="0.2">
      <c r="A421" s="31">
        <v>2</v>
      </c>
      <c r="B421" s="41" t="s">
        <v>909</v>
      </c>
      <c r="C421" s="31"/>
      <c r="D421" s="31"/>
      <c r="E421" s="31"/>
      <c r="F421" s="31"/>
    </row>
    <row r="422" spans="1:6" ht="25.5" x14ac:dyDescent="0.2">
      <c r="A422" s="31">
        <v>3</v>
      </c>
      <c r="B422" s="41" t="s">
        <v>910</v>
      </c>
      <c r="C422" s="31"/>
      <c r="D422" s="31"/>
      <c r="E422" s="31"/>
      <c r="F422" s="31"/>
    </row>
    <row r="423" spans="1:6" ht="25.5" x14ac:dyDescent="0.2">
      <c r="A423" s="31">
        <v>4</v>
      </c>
      <c r="B423" s="41" t="s">
        <v>911</v>
      </c>
      <c r="C423" s="31"/>
      <c r="D423" s="31"/>
      <c r="E423" s="31"/>
      <c r="F423" s="31"/>
    </row>
    <row r="424" spans="1:6" x14ac:dyDescent="0.2">
      <c r="A424" s="31">
        <v>5</v>
      </c>
      <c r="B424" s="41" t="s">
        <v>912</v>
      </c>
      <c r="C424" s="31"/>
      <c r="D424" s="31"/>
      <c r="E424" s="31"/>
      <c r="F424" s="31"/>
    </row>
    <row r="425" spans="1:6" ht="38.25" x14ac:dyDescent="0.2">
      <c r="A425" s="31">
        <v>6</v>
      </c>
      <c r="B425" s="41" t="s">
        <v>913</v>
      </c>
      <c r="C425" s="31"/>
      <c r="D425" s="31"/>
      <c r="E425" s="31"/>
      <c r="F425" s="31"/>
    </row>
    <row r="426" spans="1:6" ht="25.5" x14ac:dyDescent="0.2">
      <c r="A426" s="31">
        <v>7</v>
      </c>
      <c r="B426" s="41" t="s">
        <v>914</v>
      </c>
      <c r="C426" s="31"/>
      <c r="D426" s="31"/>
      <c r="E426" s="31"/>
      <c r="F426" s="31"/>
    </row>
    <row r="427" spans="1:6" ht="25.5" x14ac:dyDescent="0.2">
      <c r="A427" s="31">
        <v>8</v>
      </c>
      <c r="B427" s="41" t="s">
        <v>915</v>
      </c>
      <c r="C427" s="31"/>
      <c r="D427" s="31"/>
      <c r="E427" s="31"/>
      <c r="F427" s="31"/>
    </row>
    <row r="428" spans="1:6" ht="25.5" x14ac:dyDescent="0.2">
      <c r="A428" s="31">
        <v>9</v>
      </c>
      <c r="B428" s="41" t="s">
        <v>916</v>
      </c>
      <c r="C428" s="31"/>
      <c r="D428" s="31"/>
      <c r="E428" s="31"/>
      <c r="F428" s="31"/>
    </row>
    <row r="429" spans="1:6" ht="25.5" x14ac:dyDescent="0.2">
      <c r="A429" s="31">
        <v>10</v>
      </c>
      <c r="B429" s="41" t="s">
        <v>917</v>
      </c>
      <c r="C429" s="31"/>
      <c r="D429" s="31"/>
      <c r="E429" s="31"/>
      <c r="F429" s="31"/>
    </row>
    <row r="430" spans="1:6" ht="25.5" x14ac:dyDescent="0.2">
      <c r="A430" s="31">
        <v>11</v>
      </c>
      <c r="B430" s="41" t="s">
        <v>918</v>
      </c>
      <c r="C430" s="31"/>
      <c r="D430" s="31"/>
      <c r="E430" s="31"/>
      <c r="F430" s="31"/>
    </row>
    <row r="431" spans="1:6" ht="25.5" x14ac:dyDescent="0.2">
      <c r="A431" s="31">
        <v>12</v>
      </c>
      <c r="B431" s="41" t="s">
        <v>919</v>
      </c>
      <c r="C431" s="31"/>
      <c r="D431" s="31"/>
      <c r="E431" s="31"/>
      <c r="F431" s="31"/>
    </row>
    <row r="432" spans="1:6" ht="25.5" x14ac:dyDescent="0.2">
      <c r="A432" s="31">
        <v>13</v>
      </c>
      <c r="B432" s="41" t="s">
        <v>920</v>
      </c>
      <c r="C432" s="31"/>
      <c r="D432" s="31"/>
      <c r="E432" s="31"/>
      <c r="F432" s="31"/>
    </row>
    <row r="433" spans="1:6" ht="25.5" x14ac:dyDescent="0.2">
      <c r="A433" s="31">
        <v>14</v>
      </c>
      <c r="B433" s="41" t="s">
        <v>921</v>
      </c>
      <c r="C433" s="31"/>
      <c r="D433" s="31"/>
      <c r="E433" s="31"/>
      <c r="F433" s="31"/>
    </row>
    <row r="434" spans="1:6" x14ac:dyDescent="0.2">
      <c r="A434" s="31">
        <v>15</v>
      </c>
      <c r="B434" s="41" t="s">
        <v>922</v>
      </c>
      <c r="C434" s="31"/>
      <c r="D434" s="31"/>
      <c r="E434" s="31"/>
      <c r="F434" s="31"/>
    </row>
    <row r="435" spans="1:6" ht="25.5" x14ac:dyDescent="0.2">
      <c r="A435" s="31">
        <v>16</v>
      </c>
      <c r="B435" s="41" t="s">
        <v>923</v>
      </c>
      <c r="C435" s="31"/>
      <c r="D435" s="31"/>
      <c r="E435" s="31"/>
      <c r="F435" s="31"/>
    </row>
    <row r="436" spans="1:6" ht="25.5" x14ac:dyDescent="0.2">
      <c r="A436" s="31">
        <v>17</v>
      </c>
      <c r="B436" s="41" t="s">
        <v>924</v>
      </c>
      <c r="C436" s="31"/>
      <c r="D436" s="31"/>
      <c r="E436" s="31"/>
      <c r="F436" s="31"/>
    </row>
    <row r="437" spans="1:6" ht="38.25" x14ac:dyDescent="0.2">
      <c r="A437" s="31">
        <v>18</v>
      </c>
      <c r="B437" s="41" t="s">
        <v>925</v>
      </c>
      <c r="C437" s="31"/>
      <c r="D437" s="31"/>
      <c r="E437" s="31"/>
      <c r="F437" s="31"/>
    </row>
    <row r="438" spans="1:6" ht="38.25" x14ac:dyDescent="0.2">
      <c r="A438" s="31">
        <v>19</v>
      </c>
      <c r="B438" s="41" t="s">
        <v>926</v>
      </c>
      <c r="C438" s="31"/>
      <c r="D438" s="31"/>
      <c r="E438" s="31"/>
      <c r="F438" s="31"/>
    </row>
    <row r="439" spans="1:6" ht="38.25" x14ac:dyDescent="0.2">
      <c r="A439" s="31">
        <v>20</v>
      </c>
      <c r="B439" s="41" t="s">
        <v>927</v>
      </c>
      <c r="C439" s="31"/>
      <c r="D439" s="31"/>
      <c r="E439" s="31"/>
      <c r="F439" s="31"/>
    </row>
    <row r="440" spans="1:6" ht="25.5" x14ac:dyDescent="0.2">
      <c r="A440" s="31">
        <v>21</v>
      </c>
      <c r="B440" s="41" t="s">
        <v>928</v>
      </c>
      <c r="C440" s="31"/>
      <c r="D440" s="31"/>
      <c r="E440" s="31"/>
      <c r="F440" s="31"/>
    </row>
    <row r="441" spans="1:6" ht="25.5" x14ac:dyDescent="0.2">
      <c r="A441" s="31">
        <v>22</v>
      </c>
      <c r="B441" s="41" t="s">
        <v>929</v>
      </c>
      <c r="C441" s="31"/>
      <c r="D441" s="31"/>
      <c r="E441" s="31"/>
      <c r="F441" s="31"/>
    </row>
    <row r="442" spans="1:6" x14ac:dyDescent="0.2">
      <c r="A442" s="31"/>
      <c r="B442" s="31"/>
      <c r="C442" s="31"/>
      <c r="D442" s="31"/>
      <c r="E442" s="31"/>
      <c r="F442" s="31"/>
    </row>
    <row r="443" spans="1:6" x14ac:dyDescent="0.2">
      <c r="A443" s="32" t="s">
        <v>241</v>
      </c>
      <c r="B443" s="33"/>
      <c r="C443" s="31"/>
      <c r="D443" s="31"/>
      <c r="E443" s="31"/>
      <c r="F443" s="31"/>
    </row>
    <row r="444" spans="1:6" ht="25.5" x14ac:dyDescent="0.2">
      <c r="A444" s="31">
        <v>1</v>
      </c>
      <c r="B444" s="41" t="s">
        <v>930</v>
      </c>
      <c r="C444" s="31"/>
      <c r="D444" s="31"/>
      <c r="E444" s="31"/>
      <c r="F444" s="31"/>
    </row>
    <row r="445" spans="1:6" x14ac:dyDescent="0.2">
      <c r="A445" s="31">
        <v>2</v>
      </c>
      <c r="B445" s="41" t="s">
        <v>931</v>
      </c>
      <c r="C445" s="31"/>
      <c r="D445" s="31"/>
      <c r="E445" s="31"/>
      <c r="F445" s="31"/>
    </row>
    <row r="446" spans="1:6" ht="25.5" x14ac:dyDescent="0.2">
      <c r="A446" s="31">
        <v>3</v>
      </c>
      <c r="B446" s="41" t="s">
        <v>932</v>
      </c>
      <c r="C446" s="31"/>
      <c r="D446" s="31"/>
      <c r="E446" s="31"/>
      <c r="F446" s="31"/>
    </row>
    <row r="447" spans="1:6" ht="25.5" x14ac:dyDescent="0.2">
      <c r="A447" s="31">
        <v>4</v>
      </c>
      <c r="B447" s="41" t="s">
        <v>933</v>
      </c>
      <c r="C447" s="31"/>
      <c r="D447" s="31"/>
      <c r="E447" s="31"/>
      <c r="F447" s="31"/>
    </row>
    <row r="448" spans="1:6" x14ac:dyDescent="0.2">
      <c r="A448" s="31"/>
      <c r="B448" s="31"/>
      <c r="C448" s="31"/>
      <c r="D448" s="31"/>
      <c r="E448" s="31"/>
      <c r="F448" s="31"/>
    </row>
    <row r="449" spans="1:6" x14ac:dyDescent="0.2">
      <c r="A449" s="32" t="s">
        <v>422</v>
      </c>
      <c r="B449" s="33"/>
      <c r="C449" s="31"/>
      <c r="D449" s="31"/>
      <c r="E449" s="31"/>
      <c r="F449" s="31"/>
    </row>
    <row r="450" spans="1:6" ht="25.5" x14ac:dyDescent="0.2">
      <c r="A450" s="31">
        <v>1</v>
      </c>
      <c r="B450" s="41" t="s">
        <v>934</v>
      </c>
      <c r="C450" s="31"/>
      <c r="D450" s="31"/>
      <c r="E450" s="31"/>
      <c r="F450" s="31"/>
    </row>
    <row r="451" spans="1:6" ht="25.5" x14ac:dyDescent="0.2">
      <c r="A451" s="31">
        <v>2</v>
      </c>
      <c r="B451" s="41" t="s">
        <v>935</v>
      </c>
      <c r="C451" s="31"/>
      <c r="D451" s="31"/>
      <c r="E451" s="31"/>
      <c r="F451" s="31"/>
    </row>
    <row r="452" spans="1:6" ht="25.5" x14ac:dyDescent="0.2">
      <c r="A452" s="31">
        <v>3</v>
      </c>
      <c r="B452" s="41" t="s">
        <v>936</v>
      </c>
      <c r="C452" s="31"/>
      <c r="D452" s="31"/>
      <c r="E452" s="31"/>
      <c r="F452" s="31"/>
    </row>
    <row r="453" spans="1:6" ht="38.25" x14ac:dyDescent="0.2">
      <c r="A453" s="31">
        <v>4</v>
      </c>
      <c r="B453" s="41" t="s">
        <v>937</v>
      </c>
      <c r="C453" s="31"/>
      <c r="D453" s="31"/>
      <c r="E453" s="31"/>
      <c r="F453" s="31"/>
    </row>
    <row r="454" spans="1:6" ht="25.5" x14ac:dyDescent="0.2">
      <c r="A454" s="31">
        <v>5</v>
      </c>
      <c r="B454" s="41" t="s">
        <v>938</v>
      </c>
      <c r="C454" s="31"/>
      <c r="D454" s="31"/>
      <c r="E454" s="31"/>
      <c r="F454" s="31"/>
    </row>
    <row r="455" spans="1:6" x14ac:dyDescent="0.2">
      <c r="A455" s="31">
        <v>6</v>
      </c>
      <c r="B455" s="41" t="s">
        <v>939</v>
      </c>
      <c r="C455" s="31"/>
      <c r="D455" s="31"/>
      <c r="E455" s="31"/>
      <c r="F455" s="31"/>
    </row>
    <row r="456" spans="1:6" ht="25.5" x14ac:dyDescent="0.2">
      <c r="A456" s="31">
        <v>7</v>
      </c>
      <c r="B456" s="41" t="s">
        <v>940</v>
      </c>
      <c r="C456" s="31"/>
      <c r="D456" s="31"/>
      <c r="E456" s="31"/>
      <c r="F456" s="31"/>
    </row>
    <row r="457" spans="1:6" x14ac:dyDescent="0.2">
      <c r="A457" s="31">
        <v>8</v>
      </c>
      <c r="B457" s="41" t="s">
        <v>941</v>
      </c>
      <c r="C457" s="31"/>
      <c r="D457" s="31"/>
      <c r="E457" s="31"/>
      <c r="F457" s="31"/>
    </row>
    <row r="458" spans="1:6" x14ac:dyDescent="0.2">
      <c r="A458" s="31"/>
      <c r="B458" s="31"/>
      <c r="C458" s="31"/>
      <c r="D458" s="31"/>
      <c r="E458" s="31"/>
      <c r="F458" s="31"/>
    </row>
    <row r="459" spans="1:6" x14ac:dyDescent="0.2">
      <c r="A459" s="32" t="s">
        <v>458</v>
      </c>
      <c r="B459" s="33"/>
      <c r="C459" s="31"/>
      <c r="D459" s="31"/>
      <c r="E459" s="31"/>
      <c r="F459" s="31"/>
    </row>
    <row r="460" spans="1:6" x14ac:dyDescent="0.2">
      <c r="A460" s="31">
        <v>1</v>
      </c>
      <c r="B460" s="41" t="s">
        <v>942</v>
      </c>
      <c r="C460" s="31"/>
      <c r="D460" s="31"/>
      <c r="E460" s="31"/>
      <c r="F460" s="31"/>
    </row>
    <row r="461" spans="1:6" ht="25.5" x14ac:dyDescent="0.2">
      <c r="A461" s="31">
        <v>2</v>
      </c>
      <c r="B461" s="41" t="s">
        <v>943</v>
      </c>
      <c r="C461" s="31"/>
      <c r="D461" s="31"/>
      <c r="E461" s="31"/>
      <c r="F461" s="31"/>
    </row>
    <row r="462" spans="1:6" ht="25.5" x14ac:dyDescent="0.2">
      <c r="A462" s="31">
        <v>3</v>
      </c>
      <c r="B462" s="41" t="s">
        <v>944</v>
      </c>
      <c r="C462" s="31"/>
      <c r="D462" s="31"/>
      <c r="E462" s="31"/>
      <c r="F462" s="31"/>
    </row>
    <row r="463" spans="1:6" ht="25.5" x14ac:dyDescent="0.2">
      <c r="A463" s="31">
        <v>4</v>
      </c>
      <c r="B463" s="41" t="s">
        <v>945</v>
      </c>
      <c r="C463" s="31"/>
      <c r="D463" s="31"/>
      <c r="E463" s="31"/>
      <c r="F463" s="31"/>
    </row>
    <row r="464" spans="1:6" ht="25.5" x14ac:dyDescent="0.2">
      <c r="A464" s="31">
        <v>5</v>
      </c>
      <c r="B464" s="41" t="s">
        <v>946</v>
      </c>
      <c r="C464" s="31"/>
      <c r="D464" s="31"/>
      <c r="E464" s="31"/>
      <c r="F464" s="31"/>
    </row>
    <row r="465" spans="1:6" x14ac:dyDescent="0.2">
      <c r="A465" s="31"/>
      <c r="B465" s="31"/>
      <c r="C465" s="31"/>
      <c r="D465" s="31"/>
      <c r="E465" s="31"/>
      <c r="F465" s="31"/>
    </row>
    <row r="466" spans="1:6" x14ac:dyDescent="0.2">
      <c r="A466" s="32" t="s">
        <v>478</v>
      </c>
      <c r="B466" s="33"/>
      <c r="C466" s="31"/>
      <c r="D466" s="31"/>
      <c r="E466" s="31"/>
      <c r="F466" s="31"/>
    </row>
    <row r="467" spans="1:6" x14ac:dyDescent="0.2">
      <c r="A467" s="31">
        <v>1</v>
      </c>
      <c r="B467" s="41" t="s">
        <v>947</v>
      </c>
      <c r="C467" s="31"/>
      <c r="D467" s="31"/>
      <c r="E467" s="31"/>
      <c r="F467" s="31"/>
    </row>
    <row r="468" spans="1:6" ht="25.5" x14ac:dyDescent="0.2">
      <c r="A468" s="31">
        <v>2</v>
      </c>
      <c r="B468" s="41" t="s">
        <v>948</v>
      </c>
      <c r="C468" s="31"/>
      <c r="D468" s="31"/>
      <c r="E468" s="31"/>
      <c r="F468" s="31"/>
    </row>
    <row r="469" spans="1:6" ht="25.5" x14ac:dyDescent="0.2">
      <c r="A469" s="31">
        <v>3</v>
      </c>
      <c r="B469" s="41" t="s">
        <v>949</v>
      </c>
      <c r="C469" s="31"/>
      <c r="D469" s="31"/>
      <c r="E469" s="31"/>
      <c r="F469" s="31"/>
    </row>
    <row r="470" spans="1:6" ht="25.5" x14ac:dyDescent="0.2">
      <c r="A470" s="31">
        <v>4</v>
      </c>
      <c r="B470" s="41" t="s">
        <v>950</v>
      </c>
      <c r="C470" s="31"/>
      <c r="D470" s="31"/>
      <c r="E470" s="31"/>
      <c r="F470" s="31"/>
    </row>
    <row r="471" spans="1:6" x14ac:dyDescent="0.2">
      <c r="A471" s="31"/>
      <c r="B471" s="31"/>
      <c r="C471" s="31"/>
      <c r="D471" s="31"/>
      <c r="E471" s="31"/>
      <c r="F471" s="31"/>
    </row>
    <row r="472" spans="1:6" x14ac:dyDescent="0.2">
      <c r="A472" s="32" t="s">
        <v>491</v>
      </c>
      <c r="B472" s="33"/>
      <c r="C472" s="31"/>
      <c r="D472" s="31"/>
      <c r="E472" s="31"/>
      <c r="F472" s="31"/>
    </row>
    <row r="473" spans="1:6" ht="25.5" x14ac:dyDescent="0.2">
      <c r="A473" s="31">
        <v>1</v>
      </c>
      <c r="B473" s="41" t="s">
        <v>951</v>
      </c>
      <c r="C473" s="31"/>
      <c r="D473" s="31"/>
      <c r="E473" s="31"/>
      <c r="F473" s="31"/>
    </row>
    <row r="474" spans="1:6" ht="25.5" x14ac:dyDescent="0.2">
      <c r="A474" s="31">
        <v>2</v>
      </c>
      <c r="B474" s="41" t="s">
        <v>952</v>
      </c>
      <c r="C474" s="31"/>
      <c r="D474" s="31"/>
      <c r="E474" s="31"/>
      <c r="F474" s="31"/>
    </row>
    <row r="475" spans="1:6" ht="25.5" x14ac:dyDescent="0.2">
      <c r="A475" s="31">
        <v>3</v>
      </c>
      <c r="B475" s="41" t="s">
        <v>953</v>
      </c>
      <c r="C475" s="31"/>
      <c r="D475" s="31"/>
      <c r="E475" s="31"/>
      <c r="F475" s="31"/>
    </row>
    <row r="476" spans="1:6" ht="14.25" x14ac:dyDescent="0.2">
      <c r="A476" s="31">
        <v>4</v>
      </c>
      <c r="B476" s="42" t="s">
        <v>954</v>
      </c>
      <c r="C476" s="31"/>
      <c r="D476" s="31"/>
      <c r="E476" s="31"/>
      <c r="F476" s="31"/>
    </row>
    <row r="477" spans="1:6" x14ac:dyDescent="0.2">
      <c r="A477" s="31">
        <v>5</v>
      </c>
      <c r="B477" s="41" t="s">
        <v>955</v>
      </c>
      <c r="C477" s="31"/>
      <c r="D477" s="31"/>
      <c r="E477" s="31"/>
      <c r="F477" s="31"/>
    </row>
    <row r="478" spans="1:6" ht="25.5" x14ac:dyDescent="0.2">
      <c r="A478" s="31">
        <v>6</v>
      </c>
      <c r="B478" s="41" t="s">
        <v>956</v>
      </c>
      <c r="C478" s="31"/>
      <c r="D478" s="31"/>
      <c r="E478" s="31"/>
      <c r="F478" s="31"/>
    </row>
    <row r="479" spans="1:6" ht="25.5" x14ac:dyDescent="0.2">
      <c r="A479" s="31">
        <v>7</v>
      </c>
      <c r="B479" s="41" t="s">
        <v>957</v>
      </c>
      <c r="C479" s="31"/>
      <c r="D479" s="31"/>
      <c r="E479" s="31"/>
      <c r="F479" s="31"/>
    </row>
    <row r="480" spans="1:6" ht="25.5" x14ac:dyDescent="0.2">
      <c r="A480" s="31">
        <v>8</v>
      </c>
      <c r="B480" s="41" t="s">
        <v>958</v>
      </c>
      <c r="C480" s="31"/>
      <c r="D480" s="31"/>
      <c r="E480" s="31"/>
      <c r="F480" s="31"/>
    </row>
    <row r="481" spans="1:6" x14ac:dyDescent="0.2">
      <c r="A481" s="31"/>
      <c r="B481" s="31"/>
      <c r="C481" s="31"/>
      <c r="D481" s="31"/>
      <c r="E481" s="31"/>
      <c r="F481" s="31"/>
    </row>
    <row r="482" spans="1:6" x14ac:dyDescent="0.2">
      <c r="A482" s="32" t="s">
        <v>959</v>
      </c>
      <c r="B482" s="33"/>
      <c r="C482" s="31"/>
      <c r="D482" s="31"/>
      <c r="E482" s="31"/>
      <c r="F482" s="31"/>
    </row>
    <row r="483" spans="1:6" ht="25.5" x14ac:dyDescent="0.2">
      <c r="A483" s="31">
        <v>1</v>
      </c>
      <c r="B483" s="41" t="s">
        <v>960</v>
      </c>
      <c r="C483" s="31"/>
      <c r="D483" s="31"/>
      <c r="E483" s="31"/>
      <c r="F483" s="31"/>
    </row>
    <row r="484" spans="1:6" ht="38.25" x14ac:dyDescent="0.2">
      <c r="A484" s="31">
        <v>2</v>
      </c>
      <c r="B484" s="41" t="s">
        <v>961</v>
      </c>
      <c r="C484" s="31"/>
      <c r="D484" s="31"/>
      <c r="E484" s="31"/>
      <c r="F484" s="31"/>
    </row>
    <row r="485" spans="1:6" ht="25.5" x14ac:dyDescent="0.2">
      <c r="A485" s="31">
        <v>3</v>
      </c>
      <c r="B485" s="41" t="s">
        <v>962</v>
      </c>
      <c r="C485" s="31"/>
      <c r="D485" s="31"/>
      <c r="E485" s="31"/>
      <c r="F485" s="31"/>
    </row>
    <row r="486" spans="1:6" ht="25.5" x14ac:dyDescent="0.2">
      <c r="A486" s="31">
        <v>4</v>
      </c>
      <c r="B486" s="41" t="s">
        <v>963</v>
      </c>
      <c r="C486" s="31"/>
      <c r="D486" s="31"/>
      <c r="E486" s="31"/>
      <c r="F486" s="31"/>
    </row>
    <row r="487" spans="1:6" x14ac:dyDescent="0.2">
      <c r="A487" s="31">
        <v>5</v>
      </c>
      <c r="B487" s="41" t="s">
        <v>964</v>
      </c>
      <c r="C487" s="31"/>
      <c r="D487" s="31"/>
      <c r="E487" s="31"/>
      <c r="F487" s="31"/>
    </row>
    <row r="488" spans="1:6" x14ac:dyDescent="0.2">
      <c r="A488" s="31">
        <v>6</v>
      </c>
      <c r="B488" s="41" t="s">
        <v>965</v>
      </c>
      <c r="C488" s="31"/>
      <c r="D488" s="31"/>
      <c r="E488" s="31"/>
      <c r="F488" s="31"/>
    </row>
    <row r="489" spans="1:6" ht="25.5" x14ac:dyDescent="0.2">
      <c r="A489" s="31">
        <v>7</v>
      </c>
      <c r="B489" s="41" t="s">
        <v>966</v>
      </c>
      <c r="C489" s="31"/>
      <c r="D489" s="31"/>
      <c r="E489" s="31"/>
      <c r="F489" s="31"/>
    </row>
    <row r="490" spans="1:6" ht="25.5" x14ac:dyDescent="0.2">
      <c r="A490" s="31">
        <v>8</v>
      </c>
      <c r="B490" s="41" t="s">
        <v>967</v>
      </c>
      <c r="C490" s="31"/>
      <c r="D490" s="31"/>
      <c r="E490" s="31"/>
      <c r="F490" s="31"/>
    </row>
    <row r="491" spans="1:6" ht="25.5" x14ac:dyDescent="0.2">
      <c r="A491" s="31">
        <v>9</v>
      </c>
      <c r="B491" s="41" t="s">
        <v>968</v>
      </c>
      <c r="C491" s="31"/>
      <c r="D491" s="31"/>
      <c r="E491" s="31"/>
      <c r="F491" s="31"/>
    </row>
    <row r="492" spans="1:6" ht="25.5" x14ac:dyDescent="0.2">
      <c r="A492" s="31">
        <v>10</v>
      </c>
      <c r="B492" s="41" t="s">
        <v>969</v>
      </c>
      <c r="C492" s="31"/>
      <c r="D492" s="31"/>
      <c r="E492" s="31"/>
      <c r="F492" s="31"/>
    </row>
    <row r="493" spans="1:6" ht="25.5" x14ac:dyDescent="0.2">
      <c r="A493" s="31">
        <v>11</v>
      </c>
      <c r="B493" s="41" t="s">
        <v>970</v>
      </c>
      <c r="C493" s="31"/>
      <c r="D493" s="31"/>
      <c r="E493" s="31"/>
      <c r="F493" s="31"/>
    </row>
    <row r="494" spans="1:6" x14ac:dyDescent="0.2">
      <c r="A494" s="31">
        <v>12</v>
      </c>
      <c r="B494" s="41" t="s">
        <v>971</v>
      </c>
      <c r="C494" s="31"/>
      <c r="D494" s="31"/>
      <c r="E494" s="31"/>
      <c r="F494" s="31"/>
    </row>
    <row r="495" spans="1:6" x14ac:dyDescent="0.2">
      <c r="A495" s="31">
        <v>13</v>
      </c>
      <c r="B495" s="41" t="s">
        <v>972</v>
      </c>
      <c r="C495" s="31"/>
      <c r="D495" s="31"/>
      <c r="E495" s="31"/>
      <c r="F495" s="31"/>
    </row>
    <row r="496" spans="1:6" x14ac:dyDescent="0.2">
      <c r="A496" s="31">
        <v>14</v>
      </c>
      <c r="B496" s="41" t="s">
        <v>973</v>
      </c>
      <c r="C496" s="31"/>
      <c r="D496" s="31"/>
      <c r="E496" s="31"/>
      <c r="F496" s="31"/>
    </row>
    <row r="497" spans="1:6" x14ac:dyDescent="0.2">
      <c r="A497" s="31">
        <v>15</v>
      </c>
      <c r="B497" s="41" t="s">
        <v>974</v>
      </c>
      <c r="C497" s="31"/>
      <c r="D497" s="31"/>
      <c r="E497" s="31"/>
      <c r="F497" s="31"/>
    </row>
    <row r="498" spans="1:6" ht="25.5" x14ac:dyDescent="0.2">
      <c r="A498" s="31">
        <v>16</v>
      </c>
      <c r="B498" s="41" t="s">
        <v>975</v>
      </c>
      <c r="C498" s="31"/>
      <c r="D498" s="31"/>
      <c r="E498" s="31"/>
      <c r="F498" s="31"/>
    </row>
    <row r="499" spans="1:6" ht="25.5" x14ac:dyDescent="0.2">
      <c r="A499" s="31">
        <v>17</v>
      </c>
      <c r="B499" s="41" t="s">
        <v>976</v>
      </c>
      <c r="C499" s="31"/>
      <c r="D499" s="31"/>
      <c r="E499" s="31"/>
      <c r="F499" s="31"/>
    </row>
    <row r="500" spans="1:6" ht="25.5" x14ac:dyDescent="0.2">
      <c r="A500" s="31">
        <v>18</v>
      </c>
      <c r="B500" s="41" t="s">
        <v>977</v>
      </c>
      <c r="C500" s="31"/>
      <c r="D500" s="31"/>
      <c r="E500" s="31"/>
      <c r="F500" s="31"/>
    </row>
    <row r="501" spans="1:6" ht="25.5" x14ac:dyDescent="0.2">
      <c r="A501" s="31">
        <v>19</v>
      </c>
      <c r="B501" s="41" t="s">
        <v>978</v>
      </c>
      <c r="C501" s="31"/>
      <c r="D501" s="31"/>
      <c r="E501" s="31"/>
      <c r="F501" s="31"/>
    </row>
    <row r="502" spans="1:6" ht="25.5" x14ac:dyDescent="0.2">
      <c r="A502" s="31">
        <v>20</v>
      </c>
      <c r="B502" s="41" t="s">
        <v>979</v>
      </c>
      <c r="C502" s="31"/>
      <c r="D502" s="31"/>
      <c r="E502" s="31"/>
      <c r="F502" s="31"/>
    </row>
    <row r="503" spans="1:6" ht="25.5" x14ac:dyDescent="0.2">
      <c r="A503" s="31">
        <v>21</v>
      </c>
      <c r="B503" s="41" t="s">
        <v>980</v>
      </c>
      <c r="C503" s="31"/>
      <c r="D503" s="31"/>
      <c r="E503" s="31"/>
      <c r="F503" s="31"/>
    </row>
    <row r="504" spans="1:6" ht="25.5" x14ac:dyDescent="0.2">
      <c r="A504" s="31">
        <v>22</v>
      </c>
      <c r="B504" s="41" t="s">
        <v>981</v>
      </c>
      <c r="C504" s="31"/>
      <c r="D504" s="31"/>
      <c r="E504" s="31"/>
      <c r="F504" s="31"/>
    </row>
    <row r="505" spans="1:6" ht="25.5" x14ac:dyDescent="0.2">
      <c r="A505" s="31">
        <v>23</v>
      </c>
      <c r="B505" s="41" t="s">
        <v>982</v>
      </c>
      <c r="C505" s="31"/>
      <c r="D505" s="31"/>
      <c r="E505" s="31"/>
      <c r="F505" s="31"/>
    </row>
    <row r="506" spans="1:6" ht="25.5" x14ac:dyDescent="0.2">
      <c r="A506" s="31">
        <v>24</v>
      </c>
      <c r="B506" s="41" t="s">
        <v>983</v>
      </c>
      <c r="C506" s="31"/>
      <c r="D506" s="31"/>
      <c r="E506" s="31"/>
      <c r="F506" s="31"/>
    </row>
    <row r="507" spans="1:6" ht="38.25" x14ac:dyDescent="0.2">
      <c r="A507" s="31">
        <v>25</v>
      </c>
      <c r="B507" s="41" t="s">
        <v>984</v>
      </c>
      <c r="C507" s="31"/>
      <c r="D507" s="31"/>
      <c r="E507" s="31"/>
      <c r="F507" s="31"/>
    </row>
    <row r="508" spans="1:6" x14ac:dyDescent="0.2">
      <c r="A508" s="31">
        <v>26</v>
      </c>
      <c r="B508" s="41" t="s">
        <v>985</v>
      </c>
      <c r="C508" s="31"/>
      <c r="D508" s="31"/>
      <c r="E508" s="31"/>
      <c r="F508" s="31"/>
    </row>
    <row r="509" spans="1:6" ht="25.5" x14ac:dyDescent="0.2">
      <c r="A509" s="31">
        <v>27</v>
      </c>
      <c r="B509" s="41" t="s">
        <v>986</v>
      </c>
      <c r="C509" s="31"/>
      <c r="D509" s="31"/>
      <c r="E509" s="31"/>
      <c r="F509" s="31"/>
    </row>
    <row r="510" spans="1:6" ht="25.5" x14ac:dyDescent="0.2">
      <c r="A510" s="31">
        <v>28</v>
      </c>
      <c r="B510" s="41" t="s">
        <v>987</v>
      </c>
      <c r="C510" s="31"/>
      <c r="D510" s="31"/>
      <c r="E510" s="31"/>
      <c r="F510" s="31"/>
    </row>
    <row r="511" spans="1:6" ht="25.5" x14ac:dyDescent="0.2">
      <c r="A511" s="31">
        <v>29</v>
      </c>
      <c r="B511" s="41" t="s">
        <v>988</v>
      </c>
      <c r="C511" s="31"/>
      <c r="D511" s="31"/>
      <c r="E511" s="31"/>
      <c r="F511" s="31"/>
    </row>
    <row r="512" spans="1:6" ht="25.5" x14ac:dyDescent="0.2">
      <c r="A512" s="31">
        <v>30</v>
      </c>
      <c r="B512" s="41" t="s">
        <v>989</v>
      </c>
      <c r="C512" s="31"/>
      <c r="D512" s="31"/>
      <c r="E512" s="31"/>
      <c r="F512" s="31"/>
    </row>
    <row r="513" spans="1:6" ht="25.5" x14ac:dyDescent="0.2">
      <c r="A513" s="31">
        <v>31</v>
      </c>
      <c r="B513" s="41" t="s">
        <v>990</v>
      </c>
      <c r="C513" s="31"/>
      <c r="D513" s="31"/>
      <c r="E513" s="31"/>
      <c r="F513" s="31"/>
    </row>
    <row r="514" spans="1:6" ht="25.5" x14ac:dyDescent="0.2">
      <c r="A514" s="31">
        <v>32</v>
      </c>
      <c r="B514" s="41" t="s">
        <v>991</v>
      </c>
      <c r="C514" s="31"/>
      <c r="D514" s="31"/>
      <c r="E514" s="31"/>
      <c r="F514" s="31"/>
    </row>
    <row r="515" spans="1:6" ht="25.5" x14ac:dyDescent="0.2">
      <c r="A515" s="31">
        <v>33</v>
      </c>
      <c r="B515" s="41" t="s">
        <v>992</v>
      </c>
      <c r="C515" s="31"/>
      <c r="D515" s="31"/>
      <c r="E515" s="31"/>
      <c r="F515" s="31"/>
    </row>
    <row r="516" spans="1:6" ht="25.5" x14ac:dyDescent="0.2">
      <c r="A516" s="31">
        <v>34</v>
      </c>
      <c r="B516" s="41" t="s">
        <v>993</v>
      </c>
      <c r="C516" s="31"/>
      <c r="D516" s="31"/>
      <c r="E516" s="31"/>
      <c r="F516" s="31"/>
    </row>
    <row r="517" spans="1:6" ht="25.5" x14ac:dyDescent="0.2">
      <c r="A517" s="31">
        <v>35</v>
      </c>
      <c r="B517" s="41" t="s">
        <v>994</v>
      </c>
      <c r="C517" s="31"/>
      <c r="D517" s="31"/>
      <c r="E517" s="31"/>
      <c r="F517" s="31"/>
    </row>
    <row r="518" spans="1:6" x14ac:dyDescent="0.2">
      <c r="A518" s="31">
        <v>36</v>
      </c>
      <c r="B518" s="41" t="s">
        <v>995</v>
      </c>
      <c r="C518" s="31"/>
      <c r="D518" s="31"/>
      <c r="E518" s="31"/>
      <c r="F518" s="31"/>
    </row>
    <row r="519" spans="1:6" ht="38.25" x14ac:dyDescent="0.2">
      <c r="A519" s="31">
        <v>37</v>
      </c>
      <c r="B519" s="41" t="s">
        <v>996</v>
      </c>
      <c r="C519" s="31"/>
      <c r="D519" s="31"/>
      <c r="E519" s="31"/>
      <c r="F519" s="31"/>
    </row>
    <row r="520" spans="1:6" x14ac:dyDescent="0.2">
      <c r="A520" s="31">
        <v>38</v>
      </c>
      <c r="B520" s="41" t="s">
        <v>997</v>
      </c>
      <c r="C520" s="31"/>
      <c r="D520" s="31"/>
      <c r="E520" s="31"/>
      <c r="F520" s="31"/>
    </row>
    <row r="521" spans="1:6" ht="25.5" x14ac:dyDescent="0.2">
      <c r="A521" s="31">
        <v>39</v>
      </c>
      <c r="B521" s="41" t="s">
        <v>998</v>
      </c>
      <c r="C521" s="31"/>
      <c r="D521" s="31"/>
      <c r="E521" s="31"/>
      <c r="F521" s="31"/>
    </row>
    <row r="522" spans="1:6" ht="25.5" x14ac:dyDescent="0.2">
      <c r="A522" s="31">
        <v>40</v>
      </c>
      <c r="B522" s="41" t="s">
        <v>999</v>
      </c>
      <c r="C522" s="31"/>
      <c r="D522" s="31"/>
      <c r="E522" s="31"/>
      <c r="F522" s="31"/>
    </row>
    <row r="523" spans="1:6" ht="25.5" x14ac:dyDescent="0.2">
      <c r="A523" s="31">
        <v>41</v>
      </c>
      <c r="B523" s="41" t="s">
        <v>1000</v>
      </c>
      <c r="C523" s="31"/>
      <c r="D523" s="31"/>
      <c r="E523" s="31"/>
      <c r="F523" s="31"/>
    </row>
    <row r="524" spans="1:6" ht="25.5" x14ac:dyDescent="0.2">
      <c r="A524" s="31">
        <v>42</v>
      </c>
      <c r="B524" s="41" t="s">
        <v>1001</v>
      </c>
      <c r="C524" s="31"/>
      <c r="D524" s="31"/>
      <c r="E524" s="31"/>
      <c r="F524" s="31"/>
    </row>
    <row r="525" spans="1:6" ht="25.5" x14ac:dyDescent="0.2">
      <c r="A525" s="31">
        <v>43</v>
      </c>
      <c r="B525" s="41" t="s">
        <v>1002</v>
      </c>
      <c r="C525" s="31"/>
      <c r="D525" s="31"/>
      <c r="E525" s="31"/>
      <c r="F525" s="31"/>
    </row>
    <row r="526" spans="1:6" ht="38.25" x14ac:dyDescent="0.2">
      <c r="A526" s="31">
        <v>44</v>
      </c>
      <c r="B526" s="41" t="s">
        <v>1003</v>
      </c>
      <c r="C526" s="31"/>
      <c r="D526" s="31"/>
      <c r="E526" s="31"/>
      <c r="F526" s="31"/>
    </row>
    <row r="527" spans="1:6" x14ac:dyDescent="0.2">
      <c r="A527" s="31">
        <v>45</v>
      </c>
      <c r="B527" s="41" t="s">
        <v>1004</v>
      </c>
      <c r="C527" s="31"/>
      <c r="D527" s="31"/>
      <c r="E527" s="31"/>
      <c r="F527" s="31"/>
    </row>
    <row r="528" spans="1:6" ht="25.5" x14ac:dyDescent="0.2">
      <c r="A528" s="31">
        <v>46</v>
      </c>
      <c r="B528" s="41" t="s">
        <v>1005</v>
      </c>
      <c r="C528" s="31"/>
      <c r="D528" s="31"/>
      <c r="E528" s="31"/>
      <c r="F528" s="31"/>
    </row>
    <row r="529" spans="1:6" ht="25.5" x14ac:dyDescent="0.2">
      <c r="A529" s="31">
        <v>47</v>
      </c>
      <c r="B529" s="41" t="s">
        <v>1006</v>
      </c>
      <c r="C529" s="31"/>
      <c r="D529" s="31"/>
      <c r="E529" s="31"/>
      <c r="F529" s="31"/>
    </row>
    <row r="530" spans="1:6" x14ac:dyDescent="0.2">
      <c r="A530" s="31">
        <v>48</v>
      </c>
      <c r="B530" s="41" t="s">
        <v>1007</v>
      </c>
      <c r="C530" s="31"/>
      <c r="D530" s="31"/>
      <c r="E530" s="31"/>
      <c r="F530" s="31"/>
    </row>
    <row r="531" spans="1:6" x14ac:dyDescent="0.2">
      <c r="A531" s="31">
        <v>49</v>
      </c>
      <c r="B531" s="41" t="s">
        <v>1008</v>
      </c>
      <c r="C531" s="31"/>
      <c r="D531" s="31"/>
      <c r="E531" s="31"/>
      <c r="F531" s="31"/>
    </row>
    <row r="532" spans="1:6" ht="25.5" x14ac:dyDescent="0.2">
      <c r="A532" s="31">
        <v>50</v>
      </c>
      <c r="B532" s="41" t="s">
        <v>1009</v>
      </c>
      <c r="C532" s="31"/>
      <c r="D532" s="31"/>
      <c r="E532" s="31"/>
      <c r="F532" s="31"/>
    </row>
    <row r="533" spans="1:6" ht="38.25" x14ac:dyDescent="0.2">
      <c r="A533" s="31">
        <v>51</v>
      </c>
      <c r="B533" s="41" t="s">
        <v>1010</v>
      </c>
      <c r="C533" s="31"/>
      <c r="D533" s="31"/>
      <c r="E533" s="31"/>
      <c r="F533" s="31"/>
    </row>
    <row r="534" spans="1:6" ht="25.5" x14ac:dyDescent="0.2">
      <c r="A534" s="31">
        <v>52</v>
      </c>
      <c r="B534" s="41" t="s">
        <v>1011</v>
      </c>
      <c r="C534" s="31"/>
      <c r="D534" s="31"/>
      <c r="E534" s="31"/>
      <c r="F534" s="31"/>
    </row>
    <row r="535" spans="1:6" x14ac:dyDescent="0.2">
      <c r="A535" s="31">
        <v>53</v>
      </c>
      <c r="B535" s="41" t="s">
        <v>1012</v>
      </c>
      <c r="C535" s="31"/>
      <c r="D535" s="31"/>
      <c r="E535" s="31"/>
      <c r="F535" s="31"/>
    </row>
    <row r="536" spans="1:6" x14ac:dyDescent="0.2">
      <c r="A536" s="31">
        <v>54</v>
      </c>
      <c r="B536" s="41" t="s">
        <v>1013</v>
      </c>
      <c r="C536" s="31"/>
      <c r="D536" s="31"/>
      <c r="E536" s="31"/>
      <c r="F536" s="31"/>
    </row>
    <row r="537" spans="1:6" ht="14.25" x14ac:dyDescent="0.2">
      <c r="A537" s="31">
        <v>55</v>
      </c>
      <c r="B537" s="42" t="s">
        <v>1014</v>
      </c>
      <c r="C537" s="31"/>
      <c r="D537" s="31"/>
      <c r="E537" s="31"/>
      <c r="F537" s="31"/>
    </row>
    <row r="538" spans="1:6" x14ac:dyDescent="0.2">
      <c r="A538" s="31">
        <v>56</v>
      </c>
      <c r="B538" s="41" t="s">
        <v>1015</v>
      </c>
      <c r="C538" s="31"/>
      <c r="D538" s="31"/>
      <c r="E538" s="31"/>
      <c r="F538" s="31"/>
    </row>
    <row r="539" spans="1:6" ht="25.5" x14ac:dyDescent="0.2">
      <c r="A539" s="31">
        <v>57</v>
      </c>
      <c r="B539" s="41" t="s">
        <v>1016</v>
      </c>
      <c r="C539" s="31"/>
      <c r="D539" s="31"/>
      <c r="E539" s="31"/>
      <c r="F539" s="31"/>
    </row>
    <row r="540" spans="1:6" ht="38.25" x14ac:dyDescent="0.2">
      <c r="A540" s="31">
        <v>58</v>
      </c>
      <c r="B540" s="41" t="s">
        <v>1017</v>
      </c>
      <c r="C540" s="31"/>
      <c r="D540" s="31"/>
      <c r="E540" s="31"/>
      <c r="F540" s="31"/>
    </row>
    <row r="541" spans="1:6" ht="25.5" x14ac:dyDescent="0.2">
      <c r="A541" s="31">
        <v>59</v>
      </c>
      <c r="B541" s="41" t="s">
        <v>1018</v>
      </c>
      <c r="C541" s="31"/>
      <c r="D541" s="31"/>
      <c r="E541" s="31"/>
      <c r="F541" s="31"/>
    </row>
    <row r="542" spans="1:6" ht="25.5" x14ac:dyDescent="0.2">
      <c r="A542" s="31">
        <v>60</v>
      </c>
      <c r="B542" s="41" t="s">
        <v>1019</v>
      </c>
      <c r="C542" s="31"/>
      <c r="D542" s="31"/>
      <c r="E542" s="31"/>
      <c r="F542" s="31"/>
    </row>
    <row r="543" spans="1:6" ht="25.5" x14ac:dyDescent="0.2">
      <c r="A543" s="31">
        <v>61</v>
      </c>
      <c r="B543" s="41" t="s">
        <v>1020</v>
      </c>
      <c r="C543" s="31"/>
      <c r="D543" s="31"/>
      <c r="E543" s="31"/>
      <c r="F543" s="31"/>
    </row>
    <row r="544" spans="1:6" ht="25.5" x14ac:dyDescent="0.2">
      <c r="A544" s="31">
        <v>62</v>
      </c>
      <c r="B544" s="41" t="s">
        <v>1021</v>
      </c>
      <c r="C544" s="31"/>
      <c r="D544" s="31"/>
      <c r="E544" s="31"/>
      <c r="F544" s="31"/>
    </row>
    <row r="545" spans="1:6" ht="51" x14ac:dyDescent="0.2">
      <c r="A545" s="31">
        <v>63</v>
      </c>
      <c r="B545" s="41" t="s">
        <v>1022</v>
      </c>
      <c r="C545" s="31"/>
      <c r="D545" s="31"/>
      <c r="E545" s="31"/>
      <c r="F545" s="31"/>
    </row>
    <row r="546" spans="1:6" ht="25.5" x14ac:dyDescent="0.2">
      <c r="A546" s="31">
        <v>64</v>
      </c>
      <c r="B546" s="41" t="s">
        <v>1023</v>
      </c>
      <c r="C546" s="31"/>
      <c r="D546" s="31"/>
      <c r="E546" s="31"/>
      <c r="F546" s="31"/>
    </row>
    <row r="547" spans="1:6" ht="25.5" x14ac:dyDescent="0.2">
      <c r="A547" s="31">
        <v>65</v>
      </c>
      <c r="B547" s="41" t="s">
        <v>1024</v>
      </c>
      <c r="C547" s="31"/>
      <c r="D547" s="31"/>
      <c r="E547" s="31"/>
      <c r="F547" s="31"/>
    </row>
    <row r="548" spans="1:6" x14ac:dyDescent="0.2">
      <c r="A548" s="31">
        <v>66</v>
      </c>
      <c r="B548" s="41" t="s">
        <v>1025</v>
      </c>
      <c r="C548" s="31"/>
      <c r="D548" s="31"/>
      <c r="E548" s="31"/>
      <c r="F548" s="31"/>
    </row>
    <row r="549" spans="1:6" ht="25.5" x14ac:dyDescent="0.2">
      <c r="A549" s="31">
        <v>67</v>
      </c>
      <c r="B549" s="41" t="s">
        <v>1026</v>
      </c>
      <c r="C549" s="31"/>
      <c r="D549" s="31"/>
      <c r="E549" s="31"/>
      <c r="F549" s="31"/>
    </row>
    <row r="550" spans="1:6" ht="25.5" x14ac:dyDescent="0.2">
      <c r="A550" s="31">
        <v>68</v>
      </c>
      <c r="B550" s="41" t="s">
        <v>1027</v>
      </c>
      <c r="C550" s="31"/>
      <c r="D550" s="31"/>
      <c r="E550" s="31"/>
      <c r="F550" s="31"/>
    </row>
    <row r="551" spans="1:6" ht="25.5" x14ac:dyDescent="0.2">
      <c r="A551" s="31">
        <v>69</v>
      </c>
      <c r="B551" s="41" t="s">
        <v>1028</v>
      </c>
      <c r="C551" s="31"/>
      <c r="D551" s="31"/>
      <c r="E551" s="31"/>
      <c r="F551" s="31"/>
    </row>
    <row r="552" spans="1:6" x14ac:dyDescent="0.2">
      <c r="A552" s="31"/>
      <c r="B552" s="31"/>
      <c r="C552" s="31"/>
      <c r="D552" s="31"/>
      <c r="E552" s="31"/>
      <c r="F552" s="31"/>
    </row>
    <row r="553" spans="1:6" x14ac:dyDescent="0.2">
      <c r="A553" s="32" t="s">
        <v>7</v>
      </c>
      <c r="B553" s="33"/>
      <c r="C553" s="31"/>
      <c r="D553" s="31"/>
      <c r="E553" s="31"/>
      <c r="F553" s="31"/>
    </row>
    <row r="554" spans="1:6" ht="25.5" x14ac:dyDescent="0.2">
      <c r="A554" s="31">
        <v>1</v>
      </c>
      <c r="B554" s="41" t="s">
        <v>1029</v>
      </c>
      <c r="C554" s="31"/>
      <c r="D554" s="31"/>
      <c r="E554" s="31"/>
      <c r="F554" s="31"/>
    </row>
    <row r="555" spans="1:6" x14ac:dyDescent="0.2">
      <c r="A555" s="31">
        <v>2</v>
      </c>
      <c r="B555" s="41" t="s">
        <v>1030</v>
      </c>
      <c r="C555" s="31"/>
      <c r="D555" s="31"/>
      <c r="E555" s="31"/>
      <c r="F555" s="31"/>
    </row>
    <row r="556" spans="1:6" ht="25.5" x14ac:dyDescent="0.2">
      <c r="A556" s="31">
        <v>3</v>
      </c>
      <c r="B556" s="41" t="s">
        <v>1031</v>
      </c>
      <c r="C556" s="31"/>
      <c r="D556" s="31"/>
      <c r="E556" s="31"/>
      <c r="F556" s="31"/>
    </row>
    <row r="557" spans="1:6" ht="25.5" x14ac:dyDescent="0.2">
      <c r="A557" s="31">
        <v>4</v>
      </c>
      <c r="B557" s="41" t="s">
        <v>1032</v>
      </c>
      <c r="C557" s="31"/>
      <c r="D557" s="31"/>
      <c r="E557" s="31"/>
      <c r="F557" s="31"/>
    </row>
    <row r="558" spans="1:6" ht="25.5" x14ac:dyDescent="0.2">
      <c r="A558" s="31">
        <v>5</v>
      </c>
      <c r="B558" s="41" t="s">
        <v>1033</v>
      </c>
      <c r="C558" s="31"/>
      <c r="D558" s="31"/>
      <c r="E558" s="31"/>
      <c r="F558" s="31"/>
    </row>
    <row r="559" spans="1:6" x14ac:dyDescent="0.2">
      <c r="A559" s="31">
        <v>6</v>
      </c>
      <c r="B559" s="41" t="s">
        <v>1034</v>
      </c>
      <c r="C559" s="31"/>
      <c r="D559" s="31"/>
      <c r="E559" s="31"/>
      <c r="F559" s="31"/>
    </row>
    <row r="560" spans="1:6" x14ac:dyDescent="0.2">
      <c r="A560" s="31"/>
      <c r="B560" s="31"/>
      <c r="C560" s="31"/>
      <c r="D560" s="31"/>
      <c r="E560" s="31"/>
      <c r="F560" s="31"/>
    </row>
    <row r="561" spans="1:6" ht="25.5" x14ac:dyDescent="0.2">
      <c r="A561" s="32" t="s">
        <v>11</v>
      </c>
      <c r="B561" s="33"/>
      <c r="C561" s="31"/>
      <c r="D561" s="31"/>
      <c r="E561" s="31"/>
      <c r="F561" s="31"/>
    </row>
    <row r="562" spans="1:6" ht="25.5" x14ac:dyDescent="0.2">
      <c r="A562" s="31">
        <v>1</v>
      </c>
      <c r="B562" s="41" t="s">
        <v>1035</v>
      </c>
      <c r="C562" s="31"/>
      <c r="D562" s="31"/>
      <c r="E562" s="31"/>
      <c r="F562" s="31"/>
    </row>
    <row r="563" spans="1:6" ht="25.5" x14ac:dyDescent="0.2">
      <c r="A563" s="31">
        <v>2</v>
      </c>
      <c r="B563" s="41" t="s">
        <v>1036</v>
      </c>
      <c r="C563" s="31"/>
      <c r="D563" s="31"/>
      <c r="E563" s="31"/>
      <c r="F563" s="31"/>
    </row>
    <row r="564" spans="1:6" x14ac:dyDescent="0.2">
      <c r="A564" s="31">
        <v>3</v>
      </c>
      <c r="B564" s="41" t="s">
        <v>1037</v>
      </c>
      <c r="C564" s="31"/>
      <c r="D564" s="31"/>
      <c r="E564" s="31"/>
      <c r="F564" s="31"/>
    </row>
    <row r="565" spans="1:6" x14ac:dyDescent="0.2">
      <c r="A565" s="31">
        <v>4</v>
      </c>
      <c r="B565" s="41" t="s">
        <v>1038</v>
      </c>
      <c r="C565" s="31"/>
      <c r="D565" s="31"/>
      <c r="E565" s="31"/>
      <c r="F565" s="31"/>
    </row>
    <row r="566" spans="1:6" x14ac:dyDescent="0.2">
      <c r="A566" s="31"/>
      <c r="B566" s="31"/>
      <c r="C566" s="31"/>
      <c r="D566" s="31"/>
      <c r="E566" s="31"/>
      <c r="F566" s="31"/>
    </row>
    <row r="567" spans="1:6" x14ac:dyDescent="0.2">
      <c r="A567" s="32" t="s">
        <v>14</v>
      </c>
      <c r="B567" s="33"/>
      <c r="C567" s="31"/>
      <c r="D567" s="31"/>
      <c r="E567" s="31"/>
      <c r="F567" s="31"/>
    </row>
    <row r="568" spans="1:6" ht="25.5" x14ac:dyDescent="0.2">
      <c r="A568" s="31">
        <v>1</v>
      </c>
      <c r="B568" s="41" t="s">
        <v>1039</v>
      </c>
      <c r="C568" s="31"/>
      <c r="D568" s="31"/>
      <c r="E568" s="31"/>
      <c r="F568" s="31"/>
    </row>
    <row r="569" spans="1:6" ht="38.25" x14ac:dyDescent="0.2">
      <c r="A569" s="31">
        <v>2</v>
      </c>
      <c r="B569" s="41" t="s">
        <v>1040</v>
      </c>
      <c r="C569" s="31"/>
      <c r="D569" s="31"/>
      <c r="E569" s="31"/>
      <c r="F569" s="31"/>
    </row>
    <row r="570" spans="1:6" x14ac:dyDescent="0.2">
      <c r="A570" s="31">
        <v>3</v>
      </c>
      <c r="B570" s="41" t="s">
        <v>1041</v>
      </c>
      <c r="C570" s="31"/>
      <c r="D570" s="31"/>
      <c r="E570" s="31"/>
      <c r="F570" s="31"/>
    </row>
    <row r="571" spans="1:6" ht="25.5" x14ac:dyDescent="0.2">
      <c r="A571" s="31">
        <v>4</v>
      </c>
      <c r="B571" s="41" t="s">
        <v>1042</v>
      </c>
      <c r="C571" s="31"/>
      <c r="D571" s="31"/>
      <c r="E571" s="31"/>
      <c r="F571" s="31"/>
    </row>
    <row r="572" spans="1:6" ht="25.5" x14ac:dyDescent="0.2">
      <c r="A572" s="31">
        <v>5</v>
      </c>
      <c r="B572" s="41" t="s">
        <v>1043</v>
      </c>
      <c r="C572" s="31"/>
      <c r="D572" s="31"/>
      <c r="E572" s="31"/>
      <c r="F572" s="31"/>
    </row>
    <row r="573" spans="1:6" x14ac:dyDescent="0.2">
      <c r="A573" s="31">
        <v>6</v>
      </c>
      <c r="B573" s="41" t="s">
        <v>1044</v>
      </c>
      <c r="C573" s="31"/>
      <c r="D573" s="31"/>
      <c r="E573" s="31"/>
      <c r="F573" s="31"/>
    </row>
    <row r="574" spans="1:6" ht="38.25" x14ac:dyDescent="0.2">
      <c r="A574" s="31">
        <v>7</v>
      </c>
      <c r="B574" s="41" t="s">
        <v>1045</v>
      </c>
      <c r="C574" s="31"/>
      <c r="D574" s="31"/>
      <c r="E574" s="31"/>
      <c r="F574" s="31"/>
    </row>
    <row r="575" spans="1:6" x14ac:dyDescent="0.2">
      <c r="A575" s="31"/>
      <c r="B575" s="31"/>
      <c r="C575" s="31"/>
      <c r="D575" s="31"/>
      <c r="E575" s="31"/>
      <c r="F575" s="31"/>
    </row>
    <row r="576" spans="1:6" x14ac:dyDescent="0.2">
      <c r="A576" s="32" t="s">
        <v>17</v>
      </c>
      <c r="B576" s="33"/>
      <c r="C576" s="31"/>
      <c r="D576" s="31"/>
      <c r="E576" s="31"/>
      <c r="F576" s="31"/>
    </row>
    <row r="577" spans="1:6" ht="25.5" x14ac:dyDescent="0.2">
      <c r="A577" s="31">
        <v>1</v>
      </c>
      <c r="B577" s="41" t="s">
        <v>1046</v>
      </c>
      <c r="C577" s="31"/>
      <c r="D577" s="31"/>
      <c r="E577" s="31"/>
      <c r="F577" s="31"/>
    </row>
    <row r="578" spans="1:6" ht="25.5" x14ac:dyDescent="0.2">
      <c r="A578" s="31">
        <v>2</v>
      </c>
      <c r="B578" s="41" t="s">
        <v>1047</v>
      </c>
      <c r="C578" s="31"/>
      <c r="D578" s="31"/>
      <c r="E578" s="31"/>
      <c r="F578" s="31"/>
    </row>
    <row r="579" spans="1:6" ht="38.25" x14ac:dyDescent="0.2">
      <c r="A579" s="31">
        <v>3</v>
      </c>
      <c r="B579" s="41" t="s">
        <v>1048</v>
      </c>
      <c r="C579" s="31"/>
      <c r="D579" s="31"/>
      <c r="E579" s="31"/>
      <c r="F579" s="31"/>
    </row>
    <row r="580" spans="1:6" ht="38.25" x14ac:dyDescent="0.2">
      <c r="A580" s="31">
        <v>4</v>
      </c>
      <c r="B580" s="41" t="s">
        <v>1049</v>
      </c>
      <c r="C580" s="31"/>
      <c r="D580" s="31"/>
      <c r="E580" s="31"/>
      <c r="F580" s="31"/>
    </row>
    <row r="581" spans="1:6" ht="25.5" x14ac:dyDescent="0.2">
      <c r="A581" s="31">
        <v>5</v>
      </c>
      <c r="B581" s="41" t="s">
        <v>1050</v>
      </c>
      <c r="C581" s="31"/>
      <c r="D581" s="31"/>
      <c r="E581" s="31"/>
      <c r="F581" s="31"/>
    </row>
    <row r="582" spans="1:6" ht="25.5" x14ac:dyDescent="0.2">
      <c r="A582" s="31">
        <v>6</v>
      </c>
      <c r="B582" s="41" t="s">
        <v>1051</v>
      </c>
      <c r="C582" s="31"/>
      <c r="D582" s="31"/>
      <c r="E582" s="31"/>
      <c r="F582" s="31"/>
    </row>
    <row r="583" spans="1:6" x14ac:dyDescent="0.2">
      <c r="A583" s="31"/>
      <c r="B583" s="31"/>
      <c r="C583" s="31"/>
      <c r="D583" s="31"/>
      <c r="E583" s="31"/>
      <c r="F583" s="31"/>
    </row>
    <row r="584" spans="1:6" x14ac:dyDescent="0.2">
      <c r="A584" s="32" t="s">
        <v>20</v>
      </c>
      <c r="B584" s="33"/>
      <c r="C584" s="31"/>
      <c r="D584" s="31"/>
      <c r="E584" s="31"/>
      <c r="F584" s="31"/>
    </row>
    <row r="585" spans="1:6" x14ac:dyDescent="0.2">
      <c r="A585" s="31">
        <v>1</v>
      </c>
      <c r="B585" s="41" t="s">
        <v>1052</v>
      </c>
      <c r="C585" s="31"/>
      <c r="D585" s="31"/>
      <c r="E585" s="31"/>
      <c r="F585" s="31"/>
    </row>
    <row r="586" spans="1:6" ht="25.5" x14ac:dyDescent="0.2">
      <c r="A586" s="31">
        <v>2</v>
      </c>
      <c r="B586" s="41" t="s">
        <v>1053</v>
      </c>
      <c r="C586" s="31"/>
      <c r="D586" s="31"/>
      <c r="E586" s="31"/>
      <c r="F586" s="31"/>
    </row>
    <row r="587" spans="1:6" x14ac:dyDescent="0.2">
      <c r="A587" s="31">
        <v>3</v>
      </c>
      <c r="B587" s="41" t="s">
        <v>1054</v>
      </c>
      <c r="C587" s="31"/>
      <c r="D587" s="31"/>
      <c r="E587" s="31"/>
      <c r="F587" s="31"/>
    </row>
    <row r="588" spans="1:6" ht="25.5" x14ac:dyDescent="0.2">
      <c r="A588" s="31">
        <v>4</v>
      </c>
      <c r="B588" s="41" t="s">
        <v>1055</v>
      </c>
      <c r="C588" s="31"/>
      <c r="D588" s="31"/>
      <c r="E588" s="31"/>
      <c r="F588" s="31"/>
    </row>
    <row r="589" spans="1:6" x14ac:dyDescent="0.2">
      <c r="A589" s="31"/>
      <c r="B589" s="31"/>
      <c r="C589" s="31"/>
      <c r="D589" s="31"/>
      <c r="E589" s="31"/>
      <c r="F589" s="31"/>
    </row>
    <row r="590" spans="1:6" x14ac:dyDescent="0.2">
      <c r="A590" s="32" t="s">
        <v>23</v>
      </c>
      <c r="B590" s="33"/>
      <c r="C590" s="31"/>
      <c r="D590" s="31"/>
      <c r="E590" s="31"/>
      <c r="F590" s="31"/>
    </row>
    <row r="591" spans="1:6" x14ac:dyDescent="0.2">
      <c r="A591" s="31">
        <v>1</v>
      </c>
      <c r="B591" s="41" t="s">
        <v>1056</v>
      </c>
      <c r="C591" s="31"/>
      <c r="D591" s="31"/>
      <c r="E591" s="31"/>
      <c r="F591" s="31"/>
    </row>
    <row r="592" spans="1:6" ht="25.5" x14ac:dyDescent="0.2">
      <c r="A592" s="31">
        <v>2</v>
      </c>
      <c r="B592" s="41" t="s">
        <v>1057</v>
      </c>
      <c r="C592" s="31"/>
      <c r="D592" s="31"/>
      <c r="E592" s="31"/>
      <c r="F592" s="31"/>
    </row>
    <row r="593" spans="1:6" ht="25.5" x14ac:dyDescent="0.2">
      <c r="A593" s="31">
        <v>3</v>
      </c>
      <c r="B593" s="41" t="s">
        <v>1058</v>
      </c>
      <c r="C593" s="31"/>
      <c r="D593" s="31"/>
      <c r="E593" s="31"/>
      <c r="F593" s="31"/>
    </row>
    <row r="594" spans="1:6" ht="14.25" x14ac:dyDescent="0.2">
      <c r="A594" s="31">
        <v>4</v>
      </c>
      <c r="B594" s="42" t="s">
        <v>1059</v>
      </c>
      <c r="C594" s="31"/>
      <c r="D594" s="31"/>
      <c r="E594" s="31"/>
      <c r="F594" s="31"/>
    </row>
    <row r="595" spans="1:6" ht="14.25" x14ac:dyDescent="0.2">
      <c r="A595" s="31">
        <v>5</v>
      </c>
      <c r="B595" s="42" t="s">
        <v>1060</v>
      </c>
      <c r="C595" s="31"/>
      <c r="D595" s="31"/>
      <c r="E595" s="31"/>
      <c r="F595" s="31"/>
    </row>
    <row r="596" spans="1:6" ht="25.5" x14ac:dyDescent="0.2">
      <c r="A596" s="31">
        <v>6</v>
      </c>
      <c r="B596" s="41" t="s">
        <v>1061</v>
      </c>
      <c r="C596" s="31"/>
      <c r="D596" s="31"/>
      <c r="E596" s="31"/>
      <c r="F596" s="31"/>
    </row>
    <row r="597" spans="1:6" ht="25.5" x14ac:dyDescent="0.2">
      <c r="A597" s="31">
        <v>7</v>
      </c>
      <c r="B597" s="41" t="s">
        <v>1062</v>
      </c>
      <c r="C597" s="31"/>
      <c r="D597" s="31"/>
      <c r="E597" s="31"/>
      <c r="F597" s="31"/>
    </row>
    <row r="598" spans="1:6" x14ac:dyDescent="0.2">
      <c r="A598" s="31"/>
      <c r="B598" s="31"/>
      <c r="C598" s="31"/>
      <c r="D598" s="31"/>
      <c r="E598" s="31"/>
      <c r="F598" s="31"/>
    </row>
    <row r="599" spans="1:6" x14ac:dyDescent="0.2">
      <c r="A599" s="32" t="s">
        <v>26</v>
      </c>
      <c r="B599" s="33"/>
      <c r="C599" s="31"/>
      <c r="D599" s="31"/>
      <c r="E599" s="31"/>
      <c r="F599" s="31"/>
    </row>
    <row r="600" spans="1:6" ht="25.5" x14ac:dyDescent="0.2">
      <c r="A600" s="31">
        <v>1</v>
      </c>
      <c r="B600" s="41" t="s">
        <v>1063</v>
      </c>
      <c r="C600" s="31"/>
      <c r="D600" s="31"/>
      <c r="E600" s="31"/>
      <c r="F600" s="31"/>
    </row>
    <row r="601" spans="1:6" ht="25.5" x14ac:dyDescent="0.2">
      <c r="A601" s="31">
        <v>2</v>
      </c>
      <c r="B601" s="41" t="s">
        <v>1057</v>
      </c>
      <c r="C601" s="31"/>
      <c r="D601" s="31"/>
      <c r="E601" s="31"/>
      <c r="F601" s="31"/>
    </row>
    <row r="602" spans="1:6" ht="25.5" x14ac:dyDescent="0.2">
      <c r="A602" s="31">
        <v>3</v>
      </c>
      <c r="B602" s="41" t="s">
        <v>1058</v>
      </c>
      <c r="C602" s="31"/>
      <c r="D602" s="31"/>
      <c r="E602" s="31"/>
      <c r="F602" s="31"/>
    </row>
    <row r="603" spans="1:6" ht="14.25" x14ac:dyDescent="0.2">
      <c r="A603" s="31">
        <v>4</v>
      </c>
      <c r="B603" s="42" t="s">
        <v>1059</v>
      </c>
      <c r="C603" s="31"/>
      <c r="D603" s="31"/>
      <c r="E603" s="31"/>
      <c r="F603" s="31"/>
    </row>
    <row r="604" spans="1:6" ht="14.25" x14ac:dyDescent="0.2">
      <c r="A604" s="31">
        <v>5</v>
      </c>
      <c r="B604" s="42" t="s">
        <v>1060</v>
      </c>
      <c r="C604" s="31"/>
      <c r="D604" s="31"/>
      <c r="E604" s="31"/>
      <c r="F604" s="31"/>
    </row>
    <row r="605" spans="1:6" ht="25.5" x14ac:dyDescent="0.2">
      <c r="A605" s="31">
        <v>6</v>
      </c>
      <c r="B605" s="41" t="s">
        <v>1061</v>
      </c>
      <c r="C605" s="31"/>
      <c r="D605" s="31"/>
      <c r="E605" s="31"/>
      <c r="F605" s="31"/>
    </row>
    <row r="606" spans="1:6" ht="25.5" x14ac:dyDescent="0.2">
      <c r="A606" s="31">
        <v>7</v>
      </c>
      <c r="B606" s="41" t="s">
        <v>1062</v>
      </c>
      <c r="C606" s="31"/>
      <c r="D606" s="31"/>
      <c r="E606" s="31"/>
      <c r="F606" s="31"/>
    </row>
    <row r="607" spans="1:6" x14ac:dyDescent="0.2">
      <c r="A607" s="31"/>
      <c r="B607" s="31"/>
      <c r="C607" s="31"/>
      <c r="D607" s="31"/>
      <c r="E607" s="31"/>
      <c r="F607" s="31"/>
    </row>
    <row r="608" spans="1:6" x14ac:dyDescent="0.2">
      <c r="A608" s="32" t="s">
        <v>28</v>
      </c>
      <c r="B608" s="33"/>
      <c r="C608" s="31"/>
      <c r="D608" s="31"/>
      <c r="E608" s="31"/>
      <c r="F608" s="31"/>
    </row>
    <row r="609" spans="1:6" ht="25.5" x14ac:dyDescent="0.2">
      <c r="A609" s="31">
        <v>1</v>
      </c>
      <c r="B609" s="41" t="s">
        <v>1064</v>
      </c>
      <c r="C609" s="31"/>
      <c r="D609" s="31"/>
      <c r="E609" s="31"/>
      <c r="F609" s="31"/>
    </row>
    <row r="610" spans="1:6" ht="25.5" x14ac:dyDescent="0.2">
      <c r="A610" s="31">
        <v>2</v>
      </c>
      <c r="B610" s="41" t="s">
        <v>1065</v>
      </c>
      <c r="C610" s="31"/>
      <c r="D610" s="31"/>
      <c r="E610" s="31"/>
      <c r="F610" s="31"/>
    </row>
    <row r="611" spans="1:6" ht="25.5" x14ac:dyDescent="0.2">
      <c r="A611" s="31">
        <v>3</v>
      </c>
      <c r="B611" s="41" t="s">
        <v>1066</v>
      </c>
      <c r="C611" s="31"/>
      <c r="D611" s="31"/>
      <c r="E611" s="31"/>
      <c r="F611" s="31"/>
    </row>
    <row r="612" spans="1:6" ht="25.5" x14ac:dyDescent="0.2">
      <c r="A612" s="31">
        <v>4</v>
      </c>
      <c r="B612" s="41" t="s">
        <v>1067</v>
      </c>
      <c r="C612" s="31"/>
      <c r="D612" s="31"/>
      <c r="E612" s="31"/>
      <c r="F612" s="31"/>
    </row>
    <row r="613" spans="1:6" x14ac:dyDescent="0.2">
      <c r="A613" s="31">
        <v>5</v>
      </c>
      <c r="B613" s="41" t="s">
        <v>1068</v>
      </c>
      <c r="C613" s="31"/>
      <c r="D613" s="31"/>
      <c r="E613" s="31"/>
      <c r="F613" s="31"/>
    </row>
    <row r="614" spans="1:6" x14ac:dyDescent="0.2">
      <c r="A614" s="31"/>
      <c r="B614" s="31"/>
      <c r="C614" s="31"/>
      <c r="D614" s="31"/>
      <c r="E614" s="31"/>
      <c r="F614" s="31"/>
    </row>
    <row r="615" spans="1:6" x14ac:dyDescent="0.2">
      <c r="A615" s="32" t="s">
        <v>31</v>
      </c>
      <c r="B615" s="33"/>
      <c r="C615" s="31"/>
      <c r="D615" s="31"/>
      <c r="E615" s="31"/>
      <c r="F615" s="31"/>
    </row>
    <row r="616" spans="1:6" ht="25.5" x14ac:dyDescent="0.2">
      <c r="A616" s="31">
        <v>1</v>
      </c>
      <c r="B616" s="41" t="s">
        <v>1069</v>
      </c>
      <c r="C616" s="31"/>
      <c r="D616" s="31"/>
      <c r="E616" s="31"/>
      <c r="F616" s="31"/>
    </row>
    <row r="617" spans="1:6" ht="38.25" x14ac:dyDescent="0.2">
      <c r="A617" s="31">
        <v>2</v>
      </c>
      <c r="B617" s="41" t="s">
        <v>1070</v>
      </c>
      <c r="C617" s="31"/>
      <c r="D617" s="31"/>
      <c r="E617" s="31"/>
      <c r="F617" s="31"/>
    </row>
    <row r="618" spans="1:6" ht="25.5" x14ac:dyDescent="0.2">
      <c r="A618" s="31">
        <v>3</v>
      </c>
      <c r="B618" s="41" t="s">
        <v>1071</v>
      </c>
      <c r="C618" s="31"/>
      <c r="D618" s="31"/>
      <c r="E618" s="31"/>
      <c r="F618" s="31"/>
    </row>
    <row r="619" spans="1:6" ht="25.5" x14ac:dyDescent="0.2">
      <c r="A619" s="31">
        <v>4</v>
      </c>
      <c r="B619" s="41" t="s">
        <v>1072</v>
      </c>
      <c r="C619" s="31"/>
      <c r="D619" s="31"/>
      <c r="E619" s="31"/>
      <c r="F619" s="31"/>
    </row>
    <row r="620" spans="1:6" ht="25.5" x14ac:dyDescent="0.2">
      <c r="A620" s="31">
        <v>5</v>
      </c>
      <c r="B620" s="41" t="s">
        <v>1073</v>
      </c>
      <c r="C620" s="31"/>
      <c r="D620" s="31"/>
      <c r="E620" s="31"/>
      <c r="F620" s="31"/>
    </row>
    <row r="621" spans="1:6" ht="25.5" x14ac:dyDescent="0.2">
      <c r="A621" s="31">
        <v>6</v>
      </c>
      <c r="B621" s="41" t="s">
        <v>1074</v>
      </c>
      <c r="C621" s="31"/>
      <c r="D621" s="31"/>
      <c r="E621" s="31"/>
      <c r="F621" s="31"/>
    </row>
    <row r="622" spans="1:6" ht="38.25" x14ac:dyDescent="0.2">
      <c r="A622" s="31">
        <v>7</v>
      </c>
      <c r="B622" s="41" t="s">
        <v>1075</v>
      </c>
      <c r="C622" s="31"/>
      <c r="D622" s="31"/>
      <c r="E622" s="31"/>
      <c r="F622" s="31"/>
    </row>
    <row r="623" spans="1:6" x14ac:dyDescent="0.2">
      <c r="A623" s="31"/>
      <c r="B623" s="31"/>
      <c r="C623" s="31"/>
      <c r="D623" s="31"/>
      <c r="E623" s="31"/>
      <c r="F623" s="31"/>
    </row>
    <row r="624" spans="1:6" x14ac:dyDescent="0.2">
      <c r="A624" s="32" t="s">
        <v>33</v>
      </c>
      <c r="B624" s="33"/>
      <c r="C624" s="31"/>
      <c r="D624" s="31"/>
      <c r="E624" s="31"/>
      <c r="F624" s="31"/>
    </row>
    <row r="625" spans="1:6" ht="25.5" x14ac:dyDescent="0.2">
      <c r="A625" s="31">
        <v>1</v>
      </c>
      <c r="B625" s="41" t="s">
        <v>1076</v>
      </c>
      <c r="C625" s="31"/>
      <c r="D625" s="31"/>
      <c r="E625" s="31"/>
      <c r="F625" s="31"/>
    </row>
    <row r="626" spans="1:6" ht="38.25" x14ac:dyDescent="0.2">
      <c r="A626" s="31">
        <v>2</v>
      </c>
      <c r="B626" s="41" t="s">
        <v>1070</v>
      </c>
      <c r="C626" s="31"/>
      <c r="D626" s="31"/>
      <c r="E626" s="31"/>
      <c r="F626" s="31"/>
    </row>
    <row r="627" spans="1:6" ht="25.5" x14ac:dyDescent="0.2">
      <c r="A627" s="31">
        <v>3</v>
      </c>
      <c r="B627" s="41" t="s">
        <v>1071</v>
      </c>
      <c r="C627" s="31"/>
      <c r="D627" s="31"/>
      <c r="E627" s="31"/>
      <c r="F627" s="31"/>
    </row>
    <row r="628" spans="1:6" ht="25.5" x14ac:dyDescent="0.2">
      <c r="A628" s="31">
        <v>4</v>
      </c>
      <c r="B628" s="41" t="s">
        <v>1072</v>
      </c>
      <c r="C628" s="31"/>
      <c r="D628" s="31"/>
      <c r="E628" s="31"/>
      <c r="F628" s="31"/>
    </row>
    <row r="629" spans="1:6" ht="25.5" x14ac:dyDescent="0.2">
      <c r="A629" s="31">
        <v>5</v>
      </c>
      <c r="B629" s="41" t="s">
        <v>1073</v>
      </c>
      <c r="C629" s="31"/>
      <c r="D629" s="31"/>
      <c r="E629" s="31"/>
      <c r="F629" s="31"/>
    </row>
    <row r="630" spans="1:6" ht="25.5" x14ac:dyDescent="0.2">
      <c r="A630" s="31">
        <v>6</v>
      </c>
      <c r="B630" s="41" t="s">
        <v>1074</v>
      </c>
      <c r="C630" s="31"/>
      <c r="D630" s="31"/>
      <c r="E630" s="31"/>
      <c r="F630" s="31"/>
    </row>
    <row r="631" spans="1:6" ht="38.25" x14ac:dyDescent="0.2">
      <c r="A631" s="31">
        <v>7</v>
      </c>
      <c r="B631" s="41" t="s">
        <v>1075</v>
      </c>
      <c r="C631" s="31"/>
      <c r="D631" s="31"/>
      <c r="E631" s="31"/>
      <c r="F631" s="31"/>
    </row>
    <row r="632" spans="1:6" x14ac:dyDescent="0.2">
      <c r="A632" s="31"/>
      <c r="B632" s="31"/>
      <c r="C632" s="31"/>
      <c r="D632" s="31"/>
      <c r="E632" s="31"/>
      <c r="F632" s="31"/>
    </row>
    <row r="633" spans="1:6" x14ac:dyDescent="0.2">
      <c r="A633" s="32" t="s">
        <v>36</v>
      </c>
      <c r="B633" s="33"/>
      <c r="C633" s="31"/>
      <c r="D633" s="31"/>
      <c r="E633" s="31"/>
      <c r="F633" s="31"/>
    </row>
    <row r="634" spans="1:6" ht="25.5" x14ac:dyDescent="0.2">
      <c r="A634" s="31">
        <v>1</v>
      </c>
      <c r="B634" s="41" t="s">
        <v>1077</v>
      </c>
      <c r="C634" s="31"/>
      <c r="D634" s="31"/>
      <c r="E634" s="31"/>
      <c r="F634" s="31"/>
    </row>
    <row r="635" spans="1:6" x14ac:dyDescent="0.2">
      <c r="A635" s="31">
        <v>2</v>
      </c>
      <c r="B635" s="41" t="s">
        <v>1078</v>
      </c>
      <c r="C635" s="31"/>
      <c r="D635" s="31"/>
      <c r="E635" s="31"/>
      <c r="F635" s="31"/>
    </row>
    <row r="636" spans="1:6" ht="25.5" x14ac:dyDescent="0.2">
      <c r="A636" s="31">
        <v>3</v>
      </c>
      <c r="B636" s="41" t="s">
        <v>1079</v>
      </c>
      <c r="C636" s="31"/>
      <c r="D636" s="31"/>
      <c r="E636" s="31"/>
      <c r="F636" s="31"/>
    </row>
    <row r="637" spans="1:6" ht="25.5" x14ac:dyDescent="0.2">
      <c r="A637" s="31">
        <v>4</v>
      </c>
      <c r="B637" s="41" t="s">
        <v>1080</v>
      </c>
      <c r="C637" s="31"/>
      <c r="D637" s="31"/>
      <c r="E637" s="31"/>
      <c r="F637" s="31"/>
    </row>
    <row r="638" spans="1:6" ht="38.25" x14ac:dyDescent="0.2">
      <c r="A638" s="31">
        <v>5</v>
      </c>
      <c r="B638" s="41" t="s">
        <v>1081</v>
      </c>
      <c r="C638" s="31"/>
      <c r="D638" s="31"/>
      <c r="E638" s="31"/>
      <c r="F638" s="31"/>
    </row>
    <row r="639" spans="1:6" ht="25.5" x14ac:dyDescent="0.2">
      <c r="A639" s="31">
        <v>6</v>
      </c>
      <c r="B639" s="41" t="s">
        <v>1082</v>
      </c>
      <c r="C639" s="31"/>
      <c r="D639" s="31"/>
      <c r="E639" s="31"/>
      <c r="F639" s="31"/>
    </row>
    <row r="640" spans="1:6" x14ac:dyDescent="0.2">
      <c r="A640" s="31">
        <v>7</v>
      </c>
      <c r="B640" s="41" t="s">
        <v>1083</v>
      </c>
      <c r="C640" s="31"/>
      <c r="D640" s="31"/>
      <c r="E640" s="31"/>
      <c r="F640" s="31"/>
    </row>
    <row r="641" spans="1:6" x14ac:dyDescent="0.2">
      <c r="A641" s="31"/>
      <c r="B641" s="31"/>
      <c r="C641" s="31"/>
      <c r="D641" s="31"/>
      <c r="E641" s="31"/>
      <c r="F641" s="31"/>
    </row>
    <row r="642" spans="1:6" x14ac:dyDescent="0.2">
      <c r="A642" s="32" t="s">
        <v>39</v>
      </c>
      <c r="B642" s="33"/>
      <c r="C642" s="31"/>
      <c r="D642" s="31"/>
      <c r="E642" s="31"/>
      <c r="F642" s="31"/>
    </row>
    <row r="643" spans="1:6" ht="25.5" x14ac:dyDescent="0.2">
      <c r="A643" s="31">
        <v>1</v>
      </c>
      <c r="B643" s="41" t="s">
        <v>1084</v>
      </c>
      <c r="C643" s="31"/>
      <c r="D643" s="31"/>
      <c r="E643" s="31"/>
      <c r="F643" s="31"/>
    </row>
    <row r="644" spans="1:6" x14ac:dyDescent="0.2">
      <c r="A644" s="31">
        <v>2</v>
      </c>
      <c r="B644" s="41" t="s">
        <v>1085</v>
      </c>
      <c r="C644" s="31"/>
      <c r="D644" s="31"/>
      <c r="E644" s="31"/>
      <c r="F644" s="31"/>
    </row>
    <row r="645" spans="1:6" ht="25.5" x14ac:dyDescent="0.2">
      <c r="A645" s="31">
        <v>3</v>
      </c>
      <c r="B645" s="41" t="s">
        <v>1086</v>
      </c>
      <c r="C645" s="31"/>
      <c r="D645" s="31"/>
      <c r="E645" s="31"/>
      <c r="F645" s="31"/>
    </row>
    <row r="646" spans="1:6" ht="38.25" x14ac:dyDescent="0.2">
      <c r="A646" s="31">
        <v>4</v>
      </c>
      <c r="B646" s="41" t="s">
        <v>1087</v>
      </c>
      <c r="C646" s="31"/>
      <c r="D646" s="31"/>
      <c r="E646" s="31"/>
      <c r="F646" s="31"/>
    </row>
    <row r="647" spans="1:6" x14ac:dyDescent="0.2">
      <c r="A647" s="31">
        <v>5</v>
      </c>
      <c r="B647" s="41" t="s">
        <v>1088</v>
      </c>
      <c r="C647" s="31"/>
      <c r="D647" s="31"/>
      <c r="E647" s="31"/>
      <c r="F647" s="31"/>
    </row>
    <row r="648" spans="1:6" x14ac:dyDescent="0.2">
      <c r="A648" s="31"/>
      <c r="B648" s="31"/>
      <c r="C648" s="31"/>
      <c r="D648" s="31"/>
      <c r="E648" s="31"/>
      <c r="F648" s="31"/>
    </row>
    <row r="649" spans="1:6" x14ac:dyDescent="0.2">
      <c r="A649" s="32" t="s">
        <v>41</v>
      </c>
      <c r="B649" s="33"/>
      <c r="C649" s="31"/>
      <c r="D649" s="31"/>
      <c r="E649" s="31"/>
      <c r="F649" s="31"/>
    </row>
    <row r="650" spans="1:6" ht="25.5" x14ac:dyDescent="0.2">
      <c r="A650" s="31">
        <v>1</v>
      </c>
      <c r="B650" s="41" t="s">
        <v>1089</v>
      </c>
      <c r="C650" s="31"/>
      <c r="D650" s="31"/>
      <c r="E650" s="31"/>
      <c r="F650" s="31"/>
    </row>
    <row r="651" spans="1:6" x14ac:dyDescent="0.2">
      <c r="A651" s="31">
        <v>2</v>
      </c>
      <c r="B651" s="41" t="s">
        <v>1090</v>
      </c>
      <c r="C651" s="31"/>
      <c r="D651" s="31"/>
      <c r="E651" s="31"/>
      <c r="F651" s="31"/>
    </row>
    <row r="652" spans="1:6" ht="25.5" x14ac:dyDescent="0.2">
      <c r="A652" s="31">
        <v>3</v>
      </c>
      <c r="B652" s="41" t="s">
        <v>1091</v>
      </c>
      <c r="C652" s="31"/>
      <c r="D652" s="31"/>
      <c r="E652" s="31"/>
      <c r="F652" s="31"/>
    </row>
    <row r="653" spans="1:6" x14ac:dyDescent="0.2">
      <c r="A653" s="31">
        <v>4</v>
      </c>
      <c r="B653" s="41" t="s">
        <v>1092</v>
      </c>
      <c r="C653" s="31"/>
      <c r="D653" s="31"/>
      <c r="E653" s="31"/>
      <c r="F653" s="31"/>
    </row>
    <row r="654" spans="1:6" x14ac:dyDescent="0.2">
      <c r="A654" s="31"/>
      <c r="B654" s="31"/>
      <c r="C654" s="31"/>
      <c r="D654" s="31"/>
      <c r="E654" s="31"/>
      <c r="F654" s="31"/>
    </row>
    <row r="655" spans="1:6" ht="25.5" x14ac:dyDescent="0.2">
      <c r="A655" s="32" t="s">
        <v>43</v>
      </c>
      <c r="B655" s="33"/>
      <c r="C655" s="31"/>
      <c r="D655" s="31"/>
      <c r="E655" s="31"/>
      <c r="F655" s="31"/>
    </row>
    <row r="656" spans="1:6" ht="25.5" x14ac:dyDescent="0.2">
      <c r="A656" s="31">
        <v>1</v>
      </c>
      <c r="B656" s="41" t="s">
        <v>1093</v>
      </c>
      <c r="C656" s="31"/>
      <c r="D656" s="31"/>
      <c r="E656" s="31"/>
      <c r="F656" s="31"/>
    </row>
    <row r="657" spans="1:6" x14ac:dyDescent="0.2">
      <c r="A657" s="31">
        <v>2</v>
      </c>
      <c r="B657" s="41" t="s">
        <v>1094</v>
      </c>
      <c r="C657" s="31"/>
      <c r="D657" s="31"/>
      <c r="E657" s="31"/>
      <c r="F657" s="31"/>
    </row>
    <row r="658" spans="1:6" ht="38.25" x14ac:dyDescent="0.2">
      <c r="A658" s="31">
        <v>3</v>
      </c>
      <c r="B658" s="41" t="s">
        <v>1095</v>
      </c>
      <c r="C658" s="31"/>
      <c r="D658" s="31"/>
      <c r="E658" s="31"/>
      <c r="F658" s="31"/>
    </row>
    <row r="659" spans="1:6" ht="25.5" x14ac:dyDescent="0.2">
      <c r="A659" s="31">
        <v>4</v>
      </c>
      <c r="B659" s="41" t="s">
        <v>1096</v>
      </c>
      <c r="C659" s="31"/>
      <c r="D659" s="31"/>
      <c r="E659" s="31"/>
      <c r="F659" s="31"/>
    </row>
    <row r="660" spans="1:6" ht="25.5" x14ac:dyDescent="0.2">
      <c r="A660" s="31">
        <v>5</v>
      </c>
      <c r="B660" s="41" t="s">
        <v>1097</v>
      </c>
      <c r="C660" s="31"/>
      <c r="D660" s="31"/>
      <c r="E660" s="31"/>
      <c r="F660" s="31"/>
    </row>
    <row r="661" spans="1:6" ht="25.5" x14ac:dyDescent="0.2">
      <c r="A661" s="31">
        <v>6</v>
      </c>
      <c r="B661" s="41" t="s">
        <v>1098</v>
      </c>
      <c r="C661" s="31"/>
      <c r="D661" s="31"/>
      <c r="E661" s="31"/>
      <c r="F661" s="31"/>
    </row>
    <row r="662" spans="1:6" x14ac:dyDescent="0.2">
      <c r="A662" s="31"/>
      <c r="B662" s="31"/>
      <c r="C662" s="31"/>
      <c r="D662" s="31"/>
      <c r="E662" s="31"/>
      <c r="F662" s="31"/>
    </row>
    <row r="663" spans="1:6" x14ac:dyDescent="0.2">
      <c r="A663" s="32" t="s">
        <v>45</v>
      </c>
      <c r="B663" s="33"/>
      <c r="C663" s="31"/>
      <c r="D663" s="31"/>
      <c r="E663" s="31"/>
      <c r="F663" s="31"/>
    </row>
    <row r="664" spans="1:6" ht="25.5" x14ac:dyDescent="0.2">
      <c r="A664" s="31">
        <v>1</v>
      </c>
      <c r="B664" s="41" t="s">
        <v>1099</v>
      </c>
      <c r="C664" s="31"/>
      <c r="D664" s="31"/>
      <c r="E664" s="31"/>
      <c r="F664" s="31"/>
    </row>
    <row r="665" spans="1:6" ht="25.5" x14ac:dyDescent="0.2">
      <c r="A665" s="31">
        <v>2</v>
      </c>
      <c r="B665" s="41" t="s">
        <v>1100</v>
      </c>
      <c r="C665" s="31"/>
      <c r="D665" s="31"/>
      <c r="E665" s="31"/>
      <c r="F665" s="31"/>
    </row>
    <row r="666" spans="1:6" x14ac:dyDescent="0.2">
      <c r="A666" s="31">
        <v>3</v>
      </c>
      <c r="B666" s="41" t="s">
        <v>1101</v>
      </c>
      <c r="C666" s="31"/>
      <c r="D666" s="31"/>
      <c r="E666" s="31"/>
      <c r="F666" s="31"/>
    </row>
    <row r="667" spans="1:6" x14ac:dyDescent="0.2">
      <c r="A667" s="31">
        <v>4</v>
      </c>
      <c r="B667" s="41" t="s">
        <v>1102</v>
      </c>
      <c r="C667" s="31"/>
      <c r="D667" s="31"/>
      <c r="E667" s="31"/>
      <c r="F667" s="31"/>
    </row>
    <row r="668" spans="1:6" ht="25.5" x14ac:dyDescent="0.2">
      <c r="A668" s="31">
        <v>5</v>
      </c>
      <c r="B668" s="41" t="s">
        <v>1103</v>
      </c>
      <c r="C668" s="31"/>
      <c r="D668" s="31"/>
      <c r="E668" s="31"/>
      <c r="F668" s="31"/>
    </row>
    <row r="669" spans="1:6" ht="25.5" x14ac:dyDescent="0.2">
      <c r="A669" s="31">
        <v>6</v>
      </c>
      <c r="B669" s="41" t="s">
        <v>1104</v>
      </c>
      <c r="C669" s="31"/>
      <c r="D669" s="31"/>
      <c r="E669" s="31"/>
      <c r="F669" s="31"/>
    </row>
    <row r="670" spans="1:6" x14ac:dyDescent="0.2">
      <c r="A670" s="31">
        <v>7</v>
      </c>
      <c r="B670" s="41" t="s">
        <v>1105</v>
      </c>
      <c r="C670" s="31"/>
      <c r="D670" s="31"/>
      <c r="E670" s="31"/>
      <c r="F670" s="31"/>
    </row>
    <row r="671" spans="1:6" x14ac:dyDescent="0.2">
      <c r="A671" s="31"/>
      <c r="B671" s="31"/>
      <c r="C671" s="31"/>
      <c r="D671" s="31"/>
      <c r="E671" s="31"/>
      <c r="F671" s="31"/>
    </row>
    <row r="672" spans="1:6" x14ac:dyDescent="0.2">
      <c r="A672" s="32" t="s">
        <v>47</v>
      </c>
      <c r="B672" s="33"/>
      <c r="C672" s="31"/>
      <c r="D672" s="31"/>
      <c r="E672" s="31"/>
      <c r="F672" s="31"/>
    </row>
    <row r="673" spans="1:6" ht="25.5" x14ac:dyDescent="0.2">
      <c r="A673" s="31">
        <v>1</v>
      </c>
      <c r="B673" s="41" t="s">
        <v>1106</v>
      </c>
      <c r="C673" s="31"/>
      <c r="D673" s="31"/>
      <c r="E673" s="31"/>
      <c r="F673" s="31"/>
    </row>
    <row r="674" spans="1:6" ht="25.5" x14ac:dyDescent="0.2">
      <c r="A674" s="31">
        <v>2</v>
      </c>
      <c r="B674" s="41" t="s">
        <v>1107</v>
      </c>
      <c r="C674" s="31"/>
      <c r="D674" s="31"/>
      <c r="E674" s="31"/>
      <c r="F674" s="31"/>
    </row>
    <row r="675" spans="1:6" x14ac:dyDescent="0.2">
      <c r="A675" s="31">
        <v>3</v>
      </c>
      <c r="B675" s="41" t="s">
        <v>1108</v>
      </c>
      <c r="C675" s="31"/>
      <c r="D675" s="31"/>
      <c r="E675" s="31"/>
      <c r="F675" s="31"/>
    </row>
    <row r="676" spans="1:6" x14ac:dyDescent="0.2">
      <c r="A676" s="31">
        <v>4</v>
      </c>
      <c r="B676" s="41" t="s">
        <v>1109</v>
      </c>
      <c r="C676" s="31"/>
      <c r="D676" s="31"/>
      <c r="E676" s="31"/>
      <c r="F676" s="31"/>
    </row>
    <row r="677" spans="1:6" ht="25.5" x14ac:dyDescent="0.2">
      <c r="A677" s="31">
        <v>5</v>
      </c>
      <c r="B677" s="41" t="s">
        <v>1110</v>
      </c>
      <c r="C677" s="31"/>
      <c r="D677" s="31"/>
      <c r="E677" s="31"/>
      <c r="F677" s="31"/>
    </row>
    <row r="678" spans="1:6" ht="25.5" x14ac:dyDescent="0.2">
      <c r="A678" s="31">
        <v>6</v>
      </c>
      <c r="B678" s="41" t="s">
        <v>1111</v>
      </c>
      <c r="C678" s="31"/>
      <c r="D678" s="31"/>
      <c r="E678" s="31"/>
      <c r="F678" s="31"/>
    </row>
    <row r="679" spans="1:6" x14ac:dyDescent="0.2">
      <c r="A679" s="31">
        <v>7</v>
      </c>
      <c r="B679" s="41" t="s">
        <v>1112</v>
      </c>
      <c r="C679" s="31"/>
      <c r="D679" s="31"/>
      <c r="E679" s="31"/>
      <c r="F679" s="31"/>
    </row>
    <row r="680" spans="1:6" x14ac:dyDescent="0.2">
      <c r="A680" s="31"/>
      <c r="B680" s="31"/>
      <c r="C680" s="31"/>
      <c r="D680" s="31"/>
      <c r="E680" s="31"/>
      <c r="F680" s="31"/>
    </row>
    <row r="681" spans="1:6" x14ac:dyDescent="0.2">
      <c r="A681" s="32" t="s">
        <v>49</v>
      </c>
      <c r="B681" s="33"/>
      <c r="C681" s="31"/>
      <c r="D681" s="31"/>
      <c r="E681" s="31"/>
      <c r="F681" s="31"/>
    </row>
    <row r="682" spans="1:6" ht="25.5" x14ac:dyDescent="0.2">
      <c r="A682" s="31">
        <v>1</v>
      </c>
      <c r="B682" s="41" t="s">
        <v>1113</v>
      </c>
      <c r="C682" s="31"/>
      <c r="D682" s="31"/>
      <c r="E682" s="31"/>
      <c r="F682" s="31"/>
    </row>
    <row r="683" spans="1:6" ht="25.5" x14ac:dyDescent="0.2">
      <c r="A683" s="31">
        <v>2</v>
      </c>
      <c r="B683" s="41" t="s">
        <v>1114</v>
      </c>
      <c r="C683" s="31"/>
      <c r="D683" s="31"/>
      <c r="E683" s="31"/>
      <c r="F683" s="31"/>
    </row>
    <row r="684" spans="1:6" x14ac:dyDescent="0.2">
      <c r="A684" s="31">
        <v>3</v>
      </c>
      <c r="B684" s="41" t="s">
        <v>1108</v>
      </c>
      <c r="C684" s="31"/>
      <c r="D684" s="31"/>
      <c r="E684" s="31"/>
      <c r="F684" s="31"/>
    </row>
    <row r="685" spans="1:6" x14ac:dyDescent="0.2">
      <c r="A685" s="31">
        <v>4</v>
      </c>
      <c r="B685" s="41" t="s">
        <v>1115</v>
      </c>
      <c r="C685" s="31"/>
      <c r="D685" s="31"/>
      <c r="E685" s="31"/>
      <c r="F685" s="31"/>
    </row>
    <row r="686" spans="1:6" ht="25.5" x14ac:dyDescent="0.2">
      <c r="A686" s="31">
        <v>5</v>
      </c>
      <c r="B686" s="41" t="s">
        <v>1116</v>
      </c>
      <c r="C686" s="31"/>
      <c r="D686" s="31"/>
      <c r="E686" s="31"/>
      <c r="F686" s="31"/>
    </row>
    <row r="687" spans="1:6" x14ac:dyDescent="0.2">
      <c r="A687" s="31">
        <v>6</v>
      </c>
      <c r="B687" s="41" t="s">
        <v>1117</v>
      </c>
      <c r="C687" s="31"/>
      <c r="D687" s="31"/>
      <c r="E687" s="31"/>
      <c r="F687" s="31"/>
    </row>
    <row r="688" spans="1:6" x14ac:dyDescent="0.2">
      <c r="A688" s="31">
        <v>7</v>
      </c>
      <c r="B688" s="41" t="s">
        <v>1118</v>
      </c>
      <c r="C688" s="31"/>
      <c r="D688" s="31"/>
      <c r="E688" s="31"/>
      <c r="F688" s="31"/>
    </row>
    <row r="689" spans="1:6" x14ac:dyDescent="0.2">
      <c r="A689" s="31"/>
      <c r="B689" s="31"/>
      <c r="C689" s="31"/>
      <c r="D689" s="31"/>
      <c r="E689" s="31"/>
      <c r="F689" s="31"/>
    </row>
    <row r="690" spans="1:6" x14ac:dyDescent="0.2">
      <c r="A690" s="32" t="s">
        <v>51</v>
      </c>
      <c r="B690" s="33"/>
      <c r="C690" s="31"/>
      <c r="D690" s="31"/>
      <c r="E690" s="31"/>
      <c r="F690" s="31"/>
    </row>
    <row r="691" spans="1:6" ht="25.5" x14ac:dyDescent="0.2">
      <c r="A691" s="31">
        <v>1</v>
      </c>
      <c r="B691" s="41" t="s">
        <v>1119</v>
      </c>
      <c r="C691" s="31"/>
      <c r="D691" s="31"/>
      <c r="E691" s="31"/>
      <c r="F691" s="31"/>
    </row>
    <row r="692" spans="1:6" x14ac:dyDescent="0.2">
      <c r="A692" s="31">
        <v>2</v>
      </c>
      <c r="B692" s="41" t="s">
        <v>1120</v>
      </c>
      <c r="C692" s="31"/>
      <c r="D692" s="31"/>
      <c r="E692" s="31"/>
      <c r="F692" s="31"/>
    </row>
    <row r="693" spans="1:6" x14ac:dyDescent="0.2">
      <c r="A693" s="31">
        <v>3</v>
      </c>
      <c r="B693" s="41" t="s">
        <v>1121</v>
      </c>
      <c r="C693" s="31"/>
      <c r="D693" s="31"/>
      <c r="E693" s="31"/>
      <c r="F693" s="31"/>
    </row>
    <row r="694" spans="1:6" x14ac:dyDescent="0.2">
      <c r="A694" s="31">
        <v>4</v>
      </c>
      <c r="B694" s="41" t="s">
        <v>1122</v>
      </c>
      <c r="C694" s="31"/>
      <c r="D694" s="31"/>
      <c r="E694" s="31"/>
      <c r="F694" s="31"/>
    </row>
    <row r="695" spans="1:6" x14ac:dyDescent="0.2">
      <c r="A695" s="31"/>
      <c r="B695" s="31"/>
      <c r="C695" s="31"/>
      <c r="D695" s="31"/>
      <c r="E695" s="31"/>
      <c r="F695" s="31"/>
    </row>
    <row r="696" spans="1:6" x14ac:dyDescent="0.2">
      <c r="A696" s="32" t="s">
        <v>53</v>
      </c>
      <c r="B696" s="33"/>
      <c r="C696" s="31"/>
      <c r="D696" s="31"/>
      <c r="E696" s="31"/>
      <c r="F696" s="31"/>
    </row>
    <row r="697" spans="1:6" ht="25.5" x14ac:dyDescent="0.2">
      <c r="A697" s="31">
        <v>1</v>
      </c>
      <c r="B697" s="41" t="s">
        <v>1123</v>
      </c>
      <c r="C697" s="31"/>
      <c r="D697" s="31"/>
      <c r="E697" s="31"/>
      <c r="F697" s="31"/>
    </row>
    <row r="698" spans="1:6" x14ac:dyDescent="0.2">
      <c r="A698" s="31">
        <v>2</v>
      </c>
      <c r="B698" s="41" t="s">
        <v>1124</v>
      </c>
      <c r="C698" s="31"/>
      <c r="D698" s="31"/>
      <c r="E698" s="31"/>
      <c r="F698" s="31"/>
    </row>
    <row r="699" spans="1:6" ht="14.25" x14ac:dyDescent="0.2">
      <c r="A699" s="31">
        <v>3</v>
      </c>
      <c r="B699" s="42" t="s">
        <v>1125</v>
      </c>
      <c r="C699" s="31"/>
      <c r="D699" s="31"/>
      <c r="E699" s="31"/>
      <c r="F699" s="31"/>
    </row>
    <row r="700" spans="1:6" x14ac:dyDescent="0.2">
      <c r="A700" s="31">
        <v>4</v>
      </c>
      <c r="B700" s="41" t="s">
        <v>1126</v>
      </c>
      <c r="C700" s="31"/>
      <c r="D700" s="31"/>
      <c r="E700" s="31"/>
      <c r="F700" s="31"/>
    </row>
    <row r="701" spans="1:6" ht="25.5" x14ac:dyDescent="0.2">
      <c r="A701" s="31">
        <v>5</v>
      </c>
      <c r="B701" s="41" t="s">
        <v>1127</v>
      </c>
      <c r="C701" s="31"/>
      <c r="D701" s="31"/>
      <c r="E701" s="31"/>
      <c r="F701" s="31"/>
    </row>
    <row r="702" spans="1:6" x14ac:dyDescent="0.2">
      <c r="A702" s="31"/>
      <c r="B702" s="31"/>
      <c r="C702" s="31"/>
      <c r="D702" s="31"/>
      <c r="E702" s="31"/>
      <c r="F702" s="31"/>
    </row>
    <row r="703" spans="1:6" x14ac:dyDescent="0.2">
      <c r="A703" s="32" t="s">
        <v>55</v>
      </c>
      <c r="B703" s="33"/>
      <c r="C703" s="31"/>
      <c r="D703" s="31"/>
      <c r="E703" s="31"/>
      <c r="F703" s="31"/>
    </row>
    <row r="704" spans="1:6" ht="25.5" x14ac:dyDescent="0.2">
      <c r="A704" s="31">
        <v>1</v>
      </c>
      <c r="B704" s="41" t="s">
        <v>1128</v>
      </c>
      <c r="C704" s="31"/>
      <c r="D704" s="31"/>
      <c r="E704" s="31"/>
      <c r="F704" s="31"/>
    </row>
    <row r="705" spans="1:6" x14ac:dyDescent="0.2">
      <c r="A705" s="31">
        <v>2</v>
      </c>
      <c r="B705" s="41" t="s">
        <v>1129</v>
      </c>
      <c r="C705" s="31"/>
      <c r="D705" s="31"/>
      <c r="E705" s="31"/>
      <c r="F705" s="31"/>
    </row>
    <row r="706" spans="1:6" x14ac:dyDescent="0.2">
      <c r="A706" s="31">
        <v>3</v>
      </c>
      <c r="B706" s="41" t="s">
        <v>1130</v>
      </c>
      <c r="C706" s="31"/>
      <c r="D706" s="31"/>
      <c r="E706" s="31"/>
      <c r="F706" s="31"/>
    </row>
    <row r="707" spans="1:6" ht="25.5" x14ac:dyDescent="0.2">
      <c r="A707" s="31">
        <v>4</v>
      </c>
      <c r="B707" s="41" t="s">
        <v>1131</v>
      </c>
      <c r="C707" s="31"/>
      <c r="D707" s="31"/>
      <c r="E707" s="31"/>
      <c r="F707" s="31"/>
    </row>
    <row r="708" spans="1:6" ht="25.5" x14ac:dyDescent="0.2">
      <c r="A708" s="31">
        <v>5</v>
      </c>
      <c r="B708" s="41" t="s">
        <v>1132</v>
      </c>
      <c r="C708" s="31"/>
      <c r="D708" s="31"/>
      <c r="E708" s="31"/>
      <c r="F708" s="31"/>
    </row>
    <row r="709" spans="1:6" x14ac:dyDescent="0.2">
      <c r="A709" s="31"/>
      <c r="B709" s="31"/>
      <c r="C709" s="31"/>
      <c r="D709" s="31"/>
      <c r="E709" s="31"/>
      <c r="F709" s="31"/>
    </row>
    <row r="710" spans="1:6" x14ac:dyDescent="0.2">
      <c r="A710" s="32" t="s">
        <v>57</v>
      </c>
      <c r="B710" s="33"/>
      <c r="C710" s="31"/>
      <c r="D710" s="31"/>
      <c r="E710" s="31"/>
      <c r="F710" s="31"/>
    </row>
    <row r="711" spans="1:6" ht="25.5" x14ac:dyDescent="0.2">
      <c r="A711" s="31">
        <v>1</v>
      </c>
      <c r="B711" s="41" t="s">
        <v>1133</v>
      </c>
      <c r="C711" s="31"/>
      <c r="D711" s="31"/>
      <c r="E711" s="31"/>
      <c r="F711" s="31"/>
    </row>
    <row r="712" spans="1:6" x14ac:dyDescent="0.2">
      <c r="A712" s="31">
        <v>2</v>
      </c>
      <c r="B712" s="41" t="s">
        <v>1134</v>
      </c>
      <c r="C712" s="31"/>
      <c r="D712" s="31"/>
      <c r="E712" s="31"/>
      <c r="F712" s="31"/>
    </row>
    <row r="713" spans="1:6" x14ac:dyDescent="0.2">
      <c r="A713" s="31">
        <v>3</v>
      </c>
      <c r="B713" s="41" t="s">
        <v>1135</v>
      </c>
      <c r="C713" s="31"/>
      <c r="D713" s="31"/>
      <c r="E713" s="31"/>
      <c r="F713" s="31"/>
    </row>
    <row r="714" spans="1:6" ht="25.5" x14ac:dyDescent="0.2">
      <c r="A714" s="31">
        <v>4</v>
      </c>
      <c r="B714" s="41" t="s">
        <v>1136</v>
      </c>
      <c r="C714" s="31"/>
      <c r="D714" s="31"/>
      <c r="E714" s="31"/>
      <c r="F714" s="31"/>
    </row>
    <row r="715" spans="1:6" ht="25.5" x14ac:dyDescent="0.2">
      <c r="A715" s="31">
        <v>5</v>
      </c>
      <c r="B715" s="41" t="s">
        <v>1137</v>
      </c>
      <c r="C715" s="31"/>
      <c r="D715" s="31"/>
      <c r="E715" s="31"/>
      <c r="F715" s="31"/>
    </row>
    <row r="716" spans="1:6" x14ac:dyDescent="0.2">
      <c r="A716" s="31"/>
      <c r="B716" s="31"/>
      <c r="C716" s="31"/>
      <c r="D716" s="31"/>
      <c r="E716" s="31"/>
      <c r="F716" s="31"/>
    </row>
    <row r="717" spans="1:6" x14ac:dyDescent="0.2">
      <c r="A717" s="32" t="s">
        <v>59</v>
      </c>
      <c r="B717" s="33"/>
      <c r="C717" s="31"/>
      <c r="D717" s="31"/>
      <c r="E717" s="31"/>
      <c r="F717" s="31"/>
    </row>
    <row r="718" spans="1:6" ht="25.5" x14ac:dyDescent="0.2">
      <c r="A718" s="31">
        <v>1</v>
      </c>
      <c r="B718" s="41" t="s">
        <v>1138</v>
      </c>
      <c r="C718" s="31"/>
      <c r="D718" s="31"/>
      <c r="E718" s="31"/>
      <c r="F718" s="31"/>
    </row>
    <row r="719" spans="1:6" x14ac:dyDescent="0.2">
      <c r="A719" s="31">
        <v>2</v>
      </c>
      <c r="B719" s="41" t="s">
        <v>1139</v>
      </c>
      <c r="C719" s="31"/>
      <c r="D719" s="31"/>
      <c r="E719" s="31"/>
      <c r="F719" s="31"/>
    </row>
    <row r="720" spans="1:6" ht="25.5" x14ac:dyDescent="0.2">
      <c r="A720" s="31">
        <v>3</v>
      </c>
      <c r="B720" s="41" t="s">
        <v>1140</v>
      </c>
      <c r="C720" s="31"/>
      <c r="D720" s="31"/>
      <c r="E720" s="31"/>
      <c r="F720" s="31"/>
    </row>
    <row r="721" spans="1:6" ht="25.5" x14ac:dyDescent="0.2">
      <c r="A721" s="31">
        <v>4</v>
      </c>
      <c r="B721" s="41" t="s">
        <v>1141</v>
      </c>
      <c r="C721" s="31"/>
      <c r="D721" s="31"/>
      <c r="E721" s="31"/>
      <c r="F721" s="31"/>
    </row>
    <row r="722" spans="1:6" ht="25.5" x14ac:dyDescent="0.2">
      <c r="A722" s="31">
        <v>5</v>
      </c>
      <c r="B722" s="41" t="s">
        <v>1142</v>
      </c>
      <c r="C722" s="31"/>
      <c r="D722" s="31"/>
      <c r="E722" s="31"/>
      <c r="F722" s="31"/>
    </row>
    <row r="723" spans="1:6" ht="25.5" x14ac:dyDescent="0.2">
      <c r="A723" s="31">
        <v>6</v>
      </c>
      <c r="B723" s="41" t="s">
        <v>1143</v>
      </c>
      <c r="C723" s="31"/>
      <c r="D723" s="31"/>
      <c r="E723" s="31"/>
      <c r="F723" s="31"/>
    </row>
    <row r="724" spans="1:6" x14ac:dyDescent="0.2">
      <c r="A724" s="31"/>
      <c r="B724" s="31"/>
      <c r="C724" s="31"/>
      <c r="D724" s="31"/>
      <c r="E724" s="31"/>
      <c r="F724" s="31"/>
    </row>
    <row r="725" spans="1:6" x14ac:dyDescent="0.2">
      <c r="A725" s="32" t="s">
        <v>61</v>
      </c>
      <c r="B725" s="33"/>
      <c r="C725" s="31"/>
      <c r="D725" s="31"/>
      <c r="E725" s="31"/>
      <c r="F725" s="31"/>
    </row>
    <row r="726" spans="1:6" ht="25.5" x14ac:dyDescent="0.2">
      <c r="A726" s="31">
        <v>1</v>
      </c>
      <c r="B726" s="41" t="s">
        <v>1144</v>
      </c>
      <c r="C726" s="31"/>
      <c r="D726" s="31"/>
      <c r="E726" s="31"/>
      <c r="F726" s="31"/>
    </row>
    <row r="727" spans="1:6" x14ac:dyDescent="0.2">
      <c r="A727" s="31">
        <v>2</v>
      </c>
      <c r="B727" s="41" t="s">
        <v>1145</v>
      </c>
      <c r="C727" s="31"/>
      <c r="D727" s="31"/>
      <c r="E727" s="31"/>
      <c r="F727" s="31"/>
    </row>
    <row r="728" spans="1:6" x14ac:dyDescent="0.2">
      <c r="A728" s="31">
        <v>3</v>
      </c>
      <c r="B728" s="41" t="s">
        <v>1146</v>
      </c>
      <c r="C728" s="31"/>
      <c r="D728" s="31"/>
      <c r="E728" s="31"/>
      <c r="F728" s="31"/>
    </row>
    <row r="729" spans="1:6" x14ac:dyDescent="0.2">
      <c r="A729" s="31">
        <v>4</v>
      </c>
      <c r="B729" s="41" t="s">
        <v>1147</v>
      </c>
      <c r="C729" s="31"/>
      <c r="D729" s="31"/>
      <c r="E729" s="31"/>
      <c r="F729" s="31"/>
    </row>
    <row r="730" spans="1:6" x14ac:dyDescent="0.2">
      <c r="A730" s="31"/>
      <c r="B730" s="31"/>
      <c r="C730" s="31"/>
      <c r="D730" s="31"/>
      <c r="E730" s="31"/>
      <c r="F730" s="31"/>
    </row>
    <row r="731" spans="1:6" x14ac:dyDescent="0.2">
      <c r="A731" s="32" t="s">
        <v>63</v>
      </c>
      <c r="B731" s="33"/>
      <c r="C731" s="31"/>
      <c r="D731" s="31"/>
      <c r="E731" s="31"/>
      <c r="F731" s="31"/>
    </row>
    <row r="732" spans="1:6" ht="25.5" x14ac:dyDescent="0.2">
      <c r="A732" s="31">
        <v>1</v>
      </c>
      <c r="B732" s="41" t="s">
        <v>1148</v>
      </c>
      <c r="C732" s="31"/>
      <c r="D732" s="31"/>
      <c r="E732" s="31"/>
      <c r="F732" s="31"/>
    </row>
    <row r="733" spans="1:6" x14ac:dyDescent="0.2">
      <c r="A733" s="31">
        <v>2</v>
      </c>
      <c r="B733" s="41" t="s">
        <v>1149</v>
      </c>
      <c r="C733" s="31"/>
      <c r="D733" s="31"/>
      <c r="E733" s="31"/>
      <c r="F733" s="31"/>
    </row>
    <row r="734" spans="1:6" ht="25.5" x14ac:dyDescent="0.2">
      <c r="A734" s="31">
        <v>3</v>
      </c>
      <c r="B734" s="41" t="s">
        <v>1150</v>
      </c>
      <c r="C734" s="31"/>
      <c r="D734" s="31"/>
      <c r="E734" s="31"/>
      <c r="F734" s="31"/>
    </row>
    <row r="735" spans="1:6" x14ac:dyDescent="0.2">
      <c r="A735" s="31">
        <v>4</v>
      </c>
      <c r="B735" s="41" t="s">
        <v>1151</v>
      </c>
      <c r="C735" s="31"/>
      <c r="D735" s="31"/>
      <c r="E735" s="31"/>
      <c r="F735" s="31"/>
    </row>
    <row r="736" spans="1:6" ht="25.5" x14ac:dyDescent="0.2">
      <c r="A736" s="31">
        <v>5</v>
      </c>
      <c r="B736" s="41" t="s">
        <v>1152</v>
      </c>
      <c r="C736" s="31"/>
      <c r="D736" s="31"/>
      <c r="E736" s="31"/>
      <c r="F736" s="31"/>
    </row>
    <row r="737" spans="1:6" x14ac:dyDescent="0.2">
      <c r="A737" s="31"/>
      <c r="B737" s="31"/>
      <c r="C737" s="31"/>
      <c r="D737" s="31"/>
      <c r="E737" s="31"/>
      <c r="F737" s="31"/>
    </row>
    <row r="738" spans="1:6" x14ac:dyDescent="0.2">
      <c r="A738" s="32" t="s">
        <v>67</v>
      </c>
      <c r="B738" s="33"/>
      <c r="C738" s="31"/>
      <c r="D738" s="31"/>
      <c r="E738" s="31"/>
      <c r="F738" s="31"/>
    </row>
    <row r="739" spans="1:6" ht="25.5" x14ac:dyDescent="0.2">
      <c r="A739" s="31">
        <v>1</v>
      </c>
      <c r="B739" s="41" t="s">
        <v>1153</v>
      </c>
      <c r="C739" s="31"/>
      <c r="D739" s="31"/>
      <c r="E739" s="31"/>
      <c r="F739" s="31"/>
    </row>
    <row r="740" spans="1:6" ht="38.25" x14ac:dyDescent="0.2">
      <c r="A740" s="31">
        <v>2</v>
      </c>
      <c r="B740" s="41" t="s">
        <v>1154</v>
      </c>
      <c r="C740" s="31"/>
      <c r="D740" s="31"/>
      <c r="E740" s="31"/>
      <c r="F740" s="31"/>
    </row>
    <row r="741" spans="1:6" ht="25.5" x14ac:dyDescent="0.2">
      <c r="A741" s="31">
        <v>3</v>
      </c>
      <c r="B741" s="41" t="s">
        <v>1155</v>
      </c>
      <c r="C741" s="31"/>
      <c r="D741" s="31"/>
      <c r="E741" s="31"/>
      <c r="F741" s="31"/>
    </row>
    <row r="742" spans="1:6" ht="25.5" x14ac:dyDescent="0.2">
      <c r="A742" s="31">
        <v>4</v>
      </c>
      <c r="B742" s="41" t="s">
        <v>1156</v>
      </c>
      <c r="C742" s="31"/>
      <c r="D742" s="31"/>
      <c r="E742" s="31"/>
      <c r="F742" s="31"/>
    </row>
    <row r="743" spans="1:6" ht="25.5" x14ac:dyDescent="0.2">
      <c r="A743" s="31">
        <v>5</v>
      </c>
      <c r="B743" s="41" t="s">
        <v>1157</v>
      </c>
      <c r="C743" s="31"/>
      <c r="D743" s="31"/>
      <c r="E743" s="31"/>
      <c r="F743" s="31"/>
    </row>
    <row r="744" spans="1:6" ht="25.5" x14ac:dyDescent="0.2">
      <c r="A744" s="31">
        <v>6</v>
      </c>
      <c r="B744" s="41" t="s">
        <v>1158</v>
      </c>
      <c r="C744" s="31"/>
      <c r="D744" s="31"/>
      <c r="E744" s="31"/>
      <c r="F744" s="31"/>
    </row>
    <row r="745" spans="1:6" ht="25.5" x14ac:dyDescent="0.2">
      <c r="A745" s="31">
        <v>7</v>
      </c>
      <c r="B745" s="41" t="s">
        <v>1159</v>
      </c>
      <c r="C745" s="31"/>
      <c r="D745" s="31"/>
      <c r="E745" s="31"/>
      <c r="F745" s="31"/>
    </row>
    <row r="746" spans="1:6" ht="38.25" x14ac:dyDescent="0.2">
      <c r="A746" s="31">
        <v>8</v>
      </c>
      <c r="B746" s="41" t="s">
        <v>1160</v>
      </c>
      <c r="C746" s="31"/>
      <c r="D746" s="31"/>
      <c r="E746" s="31"/>
      <c r="F746" s="31"/>
    </row>
    <row r="747" spans="1:6" ht="25.5" x14ac:dyDescent="0.2">
      <c r="A747" s="31">
        <v>9</v>
      </c>
      <c r="B747" s="41" t="s">
        <v>1161</v>
      </c>
      <c r="C747" s="31"/>
      <c r="D747" s="31"/>
      <c r="E747" s="31"/>
      <c r="F747" s="31"/>
    </row>
    <row r="748" spans="1:6" ht="25.5" x14ac:dyDescent="0.2">
      <c r="A748" s="31">
        <v>10</v>
      </c>
      <c r="B748" s="41" t="s">
        <v>1162</v>
      </c>
      <c r="C748" s="31"/>
      <c r="D748" s="31"/>
      <c r="E748" s="31"/>
      <c r="F748" s="31"/>
    </row>
    <row r="749" spans="1:6" ht="25.5" x14ac:dyDescent="0.2">
      <c r="A749" s="31">
        <v>11</v>
      </c>
      <c r="B749" s="41" t="s">
        <v>1163</v>
      </c>
      <c r="C749" s="31"/>
      <c r="D749" s="31"/>
      <c r="E749" s="31"/>
      <c r="F749" s="31"/>
    </row>
    <row r="750" spans="1:6" ht="38.25" x14ac:dyDescent="0.2">
      <c r="A750" s="31">
        <v>12</v>
      </c>
      <c r="B750" s="41" t="s">
        <v>1164</v>
      </c>
      <c r="C750" s="31"/>
      <c r="D750" s="31"/>
      <c r="E750" s="31"/>
      <c r="F750" s="31"/>
    </row>
    <row r="751" spans="1:6" ht="51" x14ac:dyDescent="0.2">
      <c r="A751" s="31">
        <v>13</v>
      </c>
      <c r="B751" s="41" t="s">
        <v>1165</v>
      </c>
      <c r="C751" s="31"/>
      <c r="D751" s="31"/>
      <c r="E751" s="31"/>
      <c r="F751" s="31"/>
    </row>
    <row r="752" spans="1:6" ht="38.25" x14ac:dyDescent="0.2">
      <c r="A752" s="31">
        <v>14</v>
      </c>
      <c r="B752" s="41" t="s">
        <v>1166</v>
      </c>
      <c r="C752" s="31"/>
      <c r="D752" s="31"/>
      <c r="E752" s="31"/>
      <c r="F752" s="31"/>
    </row>
    <row r="753" spans="1:6" ht="38.25" x14ac:dyDescent="0.2">
      <c r="A753" s="31">
        <v>15</v>
      </c>
      <c r="B753" s="41" t="s">
        <v>1167</v>
      </c>
      <c r="C753" s="31"/>
      <c r="D753" s="31"/>
      <c r="E753" s="31"/>
      <c r="F753" s="31"/>
    </row>
    <row r="754" spans="1:6" ht="25.5" x14ac:dyDescent="0.2">
      <c r="A754" s="31">
        <v>16</v>
      </c>
      <c r="B754" s="41" t="s">
        <v>1168</v>
      </c>
      <c r="C754" s="31"/>
      <c r="D754" s="31"/>
      <c r="E754" s="31"/>
      <c r="F754" s="31"/>
    </row>
    <row r="755" spans="1:6" x14ac:dyDescent="0.2">
      <c r="A755" s="31"/>
      <c r="B755" s="31"/>
      <c r="C755" s="31"/>
      <c r="D755" s="31"/>
      <c r="E755" s="31"/>
      <c r="F755" s="31"/>
    </row>
    <row r="756" spans="1:6" x14ac:dyDescent="0.2">
      <c r="A756" s="32" t="s">
        <v>70</v>
      </c>
      <c r="B756" s="33"/>
      <c r="C756" s="31"/>
      <c r="D756" s="31"/>
      <c r="E756" s="31"/>
      <c r="F756" s="31"/>
    </row>
    <row r="757" spans="1:6" ht="25.5" x14ac:dyDescent="0.2">
      <c r="A757" s="31">
        <v>1</v>
      </c>
      <c r="B757" s="41" t="s">
        <v>1169</v>
      </c>
      <c r="C757" s="31"/>
      <c r="D757" s="31"/>
      <c r="E757" s="31"/>
      <c r="F757" s="31"/>
    </row>
    <row r="758" spans="1:6" x14ac:dyDescent="0.2">
      <c r="A758" s="31">
        <v>2</v>
      </c>
      <c r="B758" s="41" t="s">
        <v>1170</v>
      </c>
      <c r="C758" s="31"/>
      <c r="D758" s="31"/>
      <c r="E758" s="31"/>
      <c r="F758" s="31"/>
    </row>
    <row r="759" spans="1:6" ht="25.5" x14ac:dyDescent="0.2">
      <c r="A759" s="31">
        <v>3</v>
      </c>
      <c r="B759" s="41" t="s">
        <v>1171</v>
      </c>
      <c r="C759" s="31"/>
      <c r="D759" s="31"/>
      <c r="E759" s="31"/>
      <c r="F759" s="31"/>
    </row>
    <row r="760" spans="1:6" ht="25.5" x14ac:dyDescent="0.2">
      <c r="A760" s="31">
        <v>4</v>
      </c>
      <c r="B760" s="41" t="s">
        <v>1172</v>
      </c>
      <c r="C760" s="31"/>
      <c r="D760" s="31"/>
      <c r="E760" s="31"/>
      <c r="F760" s="31"/>
    </row>
    <row r="761" spans="1:6" ht="25.5" x14ac:dyDescent="0.2">
      <c r="A761" s="31">
        <v>5</v>
      </c>
      <c r="B761" s="41" t="s">
        <v>1173</v>
      </c>
      <c r="C761" s="31"/>
      <c r="D761" s="31"/>
      <c r="E761" s="31"/>
      <c r="F761" s="31"/>
    </row>
    <row r="762" spans="1:6" x14ac:dyDescent="0.2">
      <c r="A762" s="31"/>
      <c r="B762" s="31"/>
      <c r="C762" s="31"/>
      <c r="D762" s="31"/>
      <c r="E762" s="31"/>
      <c r="F762" s="31"/>
    </row>
    <row r="763" spans="1:6" x14ac:dyDescent="0.2">
      <c r="A763" s="32" t="s">
        <v>72</v>
      </c>
      <c r="B763" s="33"/>
      <c r="C763" s="31"/>
      <c r="D763" s="31"/>
      <c r="E763" s="31"/>
      <c r="F763" s="31"/>
    </row>
    <row r="764" spans="1:6" ht="25.5" x14ac:dyDescent="0.2">
      <c r="A764" s="31">
        <v>1</v>
      </c>
      <c r="B764" s="41" t="s">
        <v>1174</v>
      </c>
      <c r="C764" s="31"/>
      <c r="D764" s="31"/>
      <c r="E764" s="31"/>
      <c r="F764" s="31"/>
    </row>
    <row r="765" spans="1:6" ht="25.5" x14ac:dyDescent="0.2">
      <c r="A765" s="31">
        <v>2</v>
      </c>
      <c r="B765" s="41" t="s">
        <v>1175</v>
      </c>
      <c r="C765" s="31"/>
      <c r="D765" s="31"/>
      <c r="E765" s="31"/>
      <c r="F765" s="31"/>
    </row>
    <row r="766" spans="1:6" x14ac:dyDescent="0.2">
      <c r="A766" s="31">
        <v>3</v>
      </c>
      <c r="B766" s="41" t="s">
        <v>1176</v>
      </c>
      <c r="C766" s="31"/>
      <c r="D766" s="31"/>
      <c r="E766" s="31"/>
      <c r="F766" s="31"/>
    </row>
    <row r="767" spans="1:6" ht="25.5" x14ac:dyDescent="0.2">
      <c r="A767" s="31">
        <v>4</v>
      </c>
      <c r="B767" s="41" t="s">
        <v>1177</v>
      </c>
      <c r="C767" s="31"/>
      <c r="D767" s="31"/>
      <c r="E767" s="31"/>
      <c r="F767" s="31"/>
    </row>
    <row r="768" spans="1:6" ht="38.25" x14ac:dyDescent="0.2">
      <c r="A768" s="31">
        <v>5</v>
      </c>
      <c r="B768" s="41" t="s">
        <v>1178</v>
      </c>
      <c r="C768" s="31"/>
      <c r="D768" s="31"/>
      <c r="E768" s="31"/>
      <c r="F768" s="31"/>
    </row>
    <row r="769" spans="1:6" x14ac:dyDescent="0.2">
      <c r="A769" s="31">
        <v>6</v>
      </c>
      <c r="B769" s="41" t="s">
        <v>1179</v>
      </c>
      <c r="C769" s="31"/>
      <c r="D769" s="31"/>
      <c r="E769" s="31"/>
      <c r="F769" s="31"/>
    </row>
    <row r="770" spans="1:6" x14ac:dyDescent="0.2">
      <c r="A770" s="31"/>
      <c r="B770" s="31"/>
      <c r="C770" s="31"/>
      <c r="D770" s="31"/>
      <c r="E770" s="31"/>
      <c r="F770" s="31"/>
    </row>
    <row r="771" spans="1:6" x14ac:dyDescent="0.2">
      <c r="A771" s="32" t="s">
        <v>75</v>
      </c>
      <c r="B771" s="33"/>
      <c r="C771" s="31"/>
      <c r="D771" s="31"/>
      <c r="E771" s="31"/>
      <c r="F771" s="31"/>
    </row>
    <row r="772" spans="1:6" ht="25.5" x14ac:dyDescent="0.2">
      <c r="A772" s="31">
        <v>1</v>
      </c>
      <c r="B772" s="41" t="s">
        <v>1180</v>
      </c>
      <c r="C772" s="31"/>
      <c r="D772" s="31"/>
      <c r="E772" s="31"/>
      <c r="F772" s="31"/>
    </row>
    <row r="773" spans="1:6" ht="25.5" x14ac:dyDescent="0.2">
      <c r="A773" s="31">
        <v>2</v>
      </c>
      <c r="B773" s="41" t="s">
        <v>1181</v>
      </c>
      <c r="C773" s="31"/>
      <c r="D773" s="31"/>
      <c r="E773" s="31"/>
      <c r="F773" s="31"/>
    </row>
    <row r="774" spans="1:6" ht="25.5" x14ac:dyDescent="0.2">
      <c r="A774" s="31">
        <v>3</v>
      </c>
      <c r="B774" s="41" t="s">
        <v>1182</v>
      </c>
      <c r="C774" s="31"/>
      <c r="D774" s="31"/>
      <c r="E774" s="31"/>
      <c r="F774" s="31"/>
    </row>
    <row r="775" spans="1:6" ht="25.5" x14ac:dyDescent="0.2">
      <c r="A775" s="31">
        <v>4</v>
      </c>
      <c r="B775" s="41" t="s">
        <v>1183</v>
      </c>
      <c r="C775" s="31"/>
      <c r="D775" s="31"/>
      <c r="E775" s="31"/>
      <c r="F775" s="31"/>
    </row>
    <row r="776" spans="1:6" ht="25.5" x14ac:dyDescent="0.2">
      <c r="A776" s="31">
        <v>5</v>
      </c>
      <c r="B776" s="41" t="s">
        <v>1184</v>
      </c>
      <c r="C776" s="31"/>
      <c r="D776" s="31"/>
      <c r="E776" s="31"/>
      <c r="F776" s="31"/>
    </row>
    <row r="777" spans="1:6" ht="25.5" x14ac:dyDescent="0.2">
      <c r="A777" s="31">
        <v>6</v>
      </c>
      <c r="B777" s="41" t="s">
        <v>1185</v>
      </c>
      <c r="C777" s="31"/>
      <c r="D777" s="31"/>
      <c r="E777" s="31"/>
      <c r="F777" s="31"/>
    </row>
    <row r="778" spans="1:6" ht="38.25" x14ac:dyDescent="0.2">
      <c r="A778" s="31">
        <v>7</v>
      </c>
      <c r="B778" s="41" t="s">
        <v>1186</v>
      </c>
      <c r="C778" s="31"/>
      <c r="D778" s="31"/>
      <c r="E778" s="31"/>
      <c r="F778" s="31"/>
    </row>
    <row r="779" spans="1:6" ht="25.5" x14ac:dyDescent="0.2">
      <c r="A779" s="31">
        <v>8</v>
      </c>
      <c r="B779" s="41" t="s">
        <v>1187</v>
      </c>
      <c r="C779" s="31"/>
      <c r="D779" s="31"/>
      <c r="E779" s="31"/>
      <c r="F779" s="31"/>
    </row>
    <row r="780" spans="1:6" x14ac:dyDescent="0.2">
      <c r="A780" s="31"/>
      <c r="B780" s="31"/>
      <c r="C780" s="31"/>
      <c r="D780" s="31"/>
      <c r="E780" s="31"/>
      <c r="F780" s="31"/>
    </row>
    <row r="781" spans="1:6" x14ac:dyDescent="0.2">
      <c r="A781" s="32" t="s">
        <v>78</v>
      </c>
      <c r="B781" s="33"/>
      <c r="C781" s="31"/>
      <c r="D781" s="31"/>
      <c r="E781" s="31"/>
      <c r="F781" s="31"/>
    </row>
    <row r="782" spans="1:6" ht="25.5" x14ac:dyDescent="0.2">
      <c r="A782" s="31">
        <v>1</v>
      </c>
      <c r="B782" s="41" t="s">
        <v>1188</v>
      </c>
      <c r="C782" s="31"/>
      <c r="D782" s="31"/>
      <c r="E782" s="31"/>
      <c r="F782" s="31"/>
    </row>
    <row r="783" spans="1:6" ht="38.25" x14ac:dyDescent="0.2">
      <c r="A783" s="31">
        <v>2</v>
      </c>
      <c r="B783" s="41" t="s">
        <v>1189</v>
      </c>
      <c r="C783" s="31"/>
      <c r="D783" s="31"/>
      <c r="E783" s="31"/>
      <c r="F783" s="31"/>
    </row>
    <row r="784" spans="1:6" ht="25.5" x14ac:dyDescent="0.2">
      <c r="A784" s="31">
        <v>3</v>
      </c>
      <c r="B784" s="41" t="s">
        <v>1190</v>
      </c>
      <c r="C784" s="31"/>
      <c r="D784" s="31"/>
      <c r="E784" s="31"/>
      <c r="F784" s="31"/>
    </row>
    <row r="785" spans="1:6" ht="38.25" x14ac:dyDescent="0.2">
      <c r="A785" s="31">
        <v>4</v>
      </c>
      <c r="B785" s="41" t="s">
        <v>1191</v>
      </c>
      <c r="C785" s="31"/>
      <c r="D785" s="31"/>
      <c r="E785" s="31"/>
      <c r="F785" s="31"/>
    </row>
    <row r="786" spans="1:6" ht="38.25" x14ac:dyDescent="0.2">
      <c r="A786" s="31">
        <v>5</v>
      </c>
      <c r="B786" s="41" t="s">
        <v>1192</v>
      </c>
      <c r="C786" s="31"/>
      <c r="D786" s="31"/>
      <c r="E786" s="31"/>
      <c r="F786" s="31"/>
    </row>
    <row r="787" spans="1:6" ht="38.25" x14ac:dyDescent="0.2">
      <c r="A787" s="31">
        <v>6</v>
      </c>
      <c r="B787" s="41" t="s">
        <v>1193</v>
      </c>
      <c r="C787" s="31"/>
      <c r="D787" s="31"/>
      <c r="E787" s="31"/>
      <c r="F787" s="31"/>
    </row>
    <row r="788" spans="1:6" ht="25.5" x14ac:dyDescent="0.2">
      <c r="A788" s="31">
        <v>7</v>
      </c>
      <c r="B788" s="41" t="s">
        <v>1194</v>
      </c>
      <c r="C788" s="31"/>
      <c r="D788" s="31"/>
      <c r="E788" s="31"/>
      <c r="F788" s="31"/>
    </row>
    <row r="789" spans="1:6" ht="25.5" x14ac:dyDescent="0.2">
      <c r="A789" s="31">
        <v>8</v>
      </c>
      <c r="B789" s="41" t="s">
        <v>1195</v>
      </c>
      <c r="C789" s="31"/>
      <c r="D789" s="31"/>
      <c r="E789" s="31"/>
      <c r="F789" s="31"/>
    </row>
    <row r="790" spans="1:6" ht="25.5" x14ac:dyDescent="0.2">
      <c r="A790" s="31">
        <v>9</v>
      </c>
      <c r="B790" s="41" t="s">
        <v>1196</v>
      </c>
      <c r="C790" s="31"/>
      <c r="D790" s="31"/>
      <c r="E790" s="31"/>
      <c r="F790" s="31"/>
    </row>
    <row r="791" spans="1:6" x14ac:dyDescent="0.2">
      <c r="A791" s="31"/>
      <c r="B791" s="31"/>
      <c r="C791" s="31"/>
      <c r="D791" s="31"/>
      <c r="E791" s="31"/>
      <c r="F791" s="31"/>
    </row>
    <row r="792" spans="1:6" x14ac:dyDescent="0.2">
      <c r="A792" s="32" t="s">
        <v>81</v>
      </c>
      <c r="B792" s="33"/>
      <c r="C792" s="31"/>
      <c r="D792" s="31"/>
      <c r="E792" s="31"/>
      <c r="F792" s="31"/>
    </row>
    <row r="793" spans="1:6" x14ac:dyDescent="0.2">
      <c r="A793" s="31">
        <v>1</v>
      </c>
      <c r="B793" s="41" t="s">
        <v>1197</v>
      </c>
      <c r="C793" s="31"/>
      <c r="D793" s="31"/>
      <c r="E793" s="31"/>
      <c r="F793" s="31"/>
    </row>
    <row r="794" spans="1:6" x14ac:dyDescent="0.2">
      <c r="A794" s="31">
        <v>2</v>
      </c>
      <c r="B794" s="41" t="s">
        <v>1198</v>
      </c>
      <c r="C794" s="31"/>
      <c r="D794" s="31"/>
      <c r="E794" s="31"/>
      <c r="F794" s="31"/>
    </row>
    <row r="795" spans="1:6" x14ac:dyDescent="0.2">
      <c r="A795" s="31">
        <v>3</v>
      </c>
      <c r="B795" s="41" t="s">
        <v>1199</v>
      </c>
      <c r="C795" s="31"/>
      <c r="D795" s="31"/>
      <c r="E795" s="31"/>
      <c r="F795" s="31"/>
    </row>
    <row r="796" spans="1:6" ht="25.5" x14ac:dyDescent="0.2">
      <c r="A796" s="31">
        <v>4</v>
      </c>
      <c r="B796" s="41" t="s">
        <v>1200</v>
      </c>
      <c r="C796" s="31"/>
      <c r="D796" s="31"/>
      <c r="E796" s="31"/>
      <c r="F796" s="31"/>
    </row>
    <row r="797" spans="1:6" ht="38.25" x14ac:dyDescent="0.2">
      <c r="A797" s="31">
        <v>5</v>
      </c>
      <c r="B797" s="41" t="s">
        <v>1201</v>
      </c>
      <c r="C797" s="31"/>
      <c r="D797" s="31"/>
      <c r="E797" s="31"/>
      <c r="F797" s="31"/>
    </row>
    <row r="798" spans="1:6" x14ac:dyDescent="0.2">
      <c r="A798" s="31"/>
      <c r="B798" s="31"/>
      <c r="C798" s="31"/>
      <c r="D798" s="31"/>
      <c r="E798" s="31"/>
      <c r="F798" s="31"/>
    </row>
    <row r="799" spans="1:6" x14ac:dyDescent="0.2">
      <c r="A799" s="32" t="s">
        <v>83</v>
      </c>
      <c r="B799" s="33"/>
      <c r="C799" s="31"/>
      <c r="D799" s="31"/>
      <c r="E799" s="31"/>
      <c r="F799" s="31"/>
    </row>
    <row r="800" spans="1:6" x14ac:dyDescent="0.2">
      <c r="A800" s="31">
        <v>1</v>
      </c>
      <c r="B800" s="41" t="s">
        <v>1202</v>
      </c>
      <c r="C800" s="31"/>
      <c r="D800" s="31"/>
      <c r="E800" s="31"/>
      <c r="F800" s="31"/>
    </row>
    <row r="801" spans="1:6" x14ac:dyDescent="0.2">
      <c r="A801" s="31">
        <v>2</v>
      </c>
      <c r="B801" s="41" t="s">
        <v>1203</v>
      </c>
      <c r="C801" s="31"/>
      <c r="D801" s="31"/>
      <c r="E801" s="31"/>
      <c r="F801" s="31"/>
    </row>
    <row r="802" spans="1:6" x14ac:dyDescent="0.2">
      <c r="A802" s="31">
        <v>3</v>
      </c>
      <c r="B802" s="41" t="s">
        <v>1204</v>
      </c>
      <c r="C802" s="31"/>
      <c r="D802" s="31"/>
      <c r="E802" s="31"/>
      <c r="F802" s="31"/>
    </row>
    <row r="803" spans="1:6" x14ac:dyDescent="0.2">
      <c r="A803" s="31">
        <v>4</v>
      </c>
      <c r="B803" s="41" t="s">
        <v>1205</v>
      </c>
      <c r="C803" s="31"/>
      <c r="D803" s="31"/>
      <c r="E803" s="31"/>
      <c r="F803" s="31"/>
    </row>
    <row r="804" spans="1:6" ht="25.5" x14ac:dyDescent="0.2">
      <c r="A804" s="31">
        <v>5</v>
      </c>
      <c r="B804" s="41" t="s">
        <v>1206</v>
      </c>
      <c r="C804" s="31"/>
      <c r="D804" s="31"/>
      <c r="E804" s="31"/>
      <c r="F804" s="31"/>
    </row>
    <row r="805" spans="1:6" x14ac:dyDescent="0.2">
      <c r="A805" s="31"/>
      <c r="B805" s="31"/>
      <c r="C805" s="31"/>
      <c r="D805" s="31"/>
      <c r="E805" s="31"/>
      <c r="F805" s="31"/>
    </row>
    <row r="806" spans="1:6" x14ac:dyDescent="0.2">
      <c r="A806" s="32" t="s">
        <v>85</v>
      </c>
      <c r="B806" s="33"/>
      <c r="C806" s="31"/>
      <c r="D806" s="31"/>
      <c r="E806" s="31"/>
      <c r="F806" s="31"/>
    </row>
    <row r="807" spans="1:6" x14ac:dyDescent="0.2">
      <c r="A807" s="31">
        <v>1</v>
      </c>
      <c r="B807" s="41" t="s">
        <v>1207</v>
      </c>
      <c r="C807" s="31"/>
      <c r="D807" s="31"/>
      <c r="E807" s="31"/>
      <c r="F807" s="31"/>
    </row>
    <row r="808" spans="1:6" x14ac:dyDescent="0.2">
      <c r="A808" s="31">
        <v>2</v>
      </c>
      <c r="B808" s="41" t="s">
        <v>1208</v>
      </c>
      <c r="C808" s="31"/>
      <c r="D808" s="31"/>
      <c r="E808" s="31"/>
      <c r="F808" s="31"/>
    </row>
    <row r="809" spans="1:6" ht="25.5" x14ac:dyDescent="0.2">
      <c r="A809" s="31">
        <v>3</v>
      </c>
      <c r="B809" s="41" t="s">
        <v>1209</v>
      </c>
      <c r="C809" s="31"/>
      <c r="D809" s="31"/>
      <c r="E809" s="31"/>
      <c r="F809" s="31"/>
    </row>
    <row r="810" spans="1:6" x14ac:dyDescent="0.2">
      <c r="A810" s="31">
        <v>4</v>
      </c>
      <c r="B810" s="41" t="s">
        <v>1210</v>
      </c>
      <c r="C810" s="31"/>
      <c r="D810" s="31"/>
      <c r="E810" s="31"/>
      <c r="F810" s="31"/>
    </row>
    <row r="811" spans="1:6" ht="25.5" x14ac:dyDescent="0.2">
      <c r="A811" s="31">
        <v>5</v>
      </c>
      <c r="B811" s="41" t="s">
        <v>1211</v>
      </c>
      <c r="C811" s="31"/>
      <c r="D811" s="31"/>
      <c r="E811" s="31"/>
      <c r="F811" s="31"/>
    </row>
    <row r="812" spans="1:6" x14ac:dyDescent="0.2">
      <c r="A812" s="31"/>
      <c r="B812" s="31"/>
      <c r="C812" s="31"/>
      <c r="D812" s="31"/>
      <c r="E812" s="31"/>
      <c r="F812" s="31"/>
    </row>
    <row r="813" spans="1:6" x14ac:dyDescent="0.2">
      <c r="A813" s="32" t="s">
        <v>87</v>
      </c>
      <c r="B813" s="33"/>
      <c r="C813" s="31"/>
      <c r="D813" s="31"/>
      <c r="E813" s="31"/>
      <c r="F813" s="31"/>
    </row>
    <row r="814" spans="1:6" x14ac:dyDescent="0.2">
      <c r="A814" s="31">
        <v>1</v>
      </c>
      <c r="B814" s="41" t="s">
        <v>1212</v>
      </c>
      <c r="C814" s="31"/>
      <c r="D814" s="31"/>
      <c r="E814" s="31"/>
      <c r="F814" s="31"/>
    </row>
    <row r="815" spans="1:6" x14ac:dyDescent="0.2">
      <c r="A815" s="31">
        <v>2</v>
      </c>
      <c r="B815" s="41" t="s">
        <v>1213</v>
      </c>
      <c r="C815" s="31"/>
      <c r="D815" s="31"/>
      <c r="E815" s="31"/>
      <c r="F815" s="31"/>
    </row>
    <row r="816" spans="1:6" x14ac:dyDescent="0.2">
      <c r="A816" s="31">
        <v>3</v>
      </c>
      <c r="B816" s="41" t="s">
        <v>1214</v>
      </c>
      <c r="C816" s="31"/>
      <c r="D816" s="31"/>
      <c r="E816" s="31"/>
      <c r="F816" s="31"/>
    </row>
    <row r="817" spans="1:6" ht="25.5" x14ac:dyDescent="0.2">
      <c r="A817" s="31">
        <v>4</v>
      </c>
      <c r="B817" s="41" t="s">
        <v>1215</v>
      </c>
      <c r="C817" s="31"/>
      <c r="D817" s="31"/>
      <c r="E817" s="31"/>
      <c r="F817" s="31"/>
    </row>
    <row r="818" spans="1:6" ht="25.5" x14ac:dyDescent="0.2">
      <c r="A818" s="31">
        <v>5</v>
      </c>
      <c r="B818" s="41" t="s">
        <v>1216</v>
      </c>
      <c r="C818" s="31"/>
      <c r="D818" s="31"/>
      <c r="E818" s="31"/>
      <c r="F818" s="31"/>
    </row>
    <row r="819" spans="1:6" ht="25.5" x14ac:dyDescent="0.2">
      <c r="A819" s="31">
        <v>6</v>
      </c>
      <c r="B819" s="41" t="s">
        <v>1217</v>
      </c>
      <c r="C819" s="31"/>
      <c r="D819" s="31"/>
      <c r="E819" s="31"/>
      <c r="F819" s="31"/>
    </row>
    <row r="820" spans="1:6" x14ac:dyDescent="0.2">
      <c r="A820" s="31"/>
      <c r="B820" s="31"/>
      <c r="C820" s="31"/>
      <c r="D820" s="31"/>
      <c r="E820" s="31"/>
      <c r="F820" s="31"/>
    </row>
    <row r="821" spans="1:6" x14ac:dyDescent="0.2">
      <c r="A821" s="32" t="s">
        <v>90</v>
      </c>
      <c r="B821" s="33"/>
      <c r="C821" s="31"/>
      <c r="D821" s="31"/>
      <c r="E821" s="31"/>
      <c r="F821" s="31"/>
    </row>
    <row r="822" spans="1:6" x14ac:dyDescent="0.2">
      <c r="A822" s="31">
        <v>1</v>
      </c>
      <c r="B822" s="41" t="s">
        <v>1218</v>
      </c>
      <c r="C822" s="31"/>
      <c r="D822" s="31"/>
      <c r="E822" s="31"/>
      <c r="F822" s="31"/>
    </row>
    <row r="823" spans="1:6" ht="25.5" x14ac:dyDescent="0.2">
      <c r="A823" s="31">
        <v>2</v>
      </c>
      <c r="B823" s="41" t="s">
        <v>1219</v>
      </c>
      <c r="C823" s="31"/>
      <c r="D823" s="31"/>
      <c r="E823" s="31"/>
      <c r="F823" s="31"/>
    </row>
    <row r="824" spans="1:6" ht="25.5" x14ac:dyDescent="0.2">
      <c r="A824" s="31">
        <v>3</v>
      </c>
      <c r="B824" s="41" t="s">
        <v>1220</v>
      </c>
      <c r="C824" s="31"/>
      <c r="D824" s="31"/>
      <c r="E824" s="31"/>
      <c r="F824" s="31"/>
    </row>
    <row r="825" spans="1:6" ht="38.25" x14ac:dyDescent="0.2">
      <c r="A825" s="31">
        <v>4</v>
      </c>
      <c r="B825" s="41" t="s">
        <v>1221</v>
      </c>
      <c r="C825" s="31"/>
      <c r="D825" s="31"/>
      <c r="E825" s="31"/>
      <c r="F825" s="31"/>
    </row>
    <row r="826" spans="1:6" x14ac:dyDescent="0.2">
      <c r="A826" s="31">
        <v>5</v>
      </c>
      <c r="B826" s="41" t="s">
        <v>1222</v>
      </c>
      <c r="C826" s="31"/>
      <c r="D826" s="31"/>
      <c r="E826" s="31"/>
      <c r="F826" s="31"/>
    </row>
    <row r="827" spans="1:6" x14ac:dyDescent="0.2">
      <c r="A827" s="31"/>
      <c r="B827" s="31"/>
      <c r="C827" s="31"/>
      <c r="D827" s="31"/>
      <c r="E827" s="31"/>
      <c r="F827" s="31"/>
    </row>
    <row r="828" spans="1:6" x14ac:dyDescent="0.2">
      <c r="A828" s="32" t="s">
        <v>93</v>
      </c>
      <c r="B828" s="33"/>
      <c r="C828" s="31"/>
      <c r="D828" s="31"/>
      <c r="E828" s="31"/>
      <c r="F828" s="31"/>
    </row>
    <row r="829" spans="1:6" x14ac:dyDescent="0.2">
      <c r="A829" s="31">
        <v>1</v>
      </c>
      <c r="B829" s="41" t="s">
        <v>1223</v>
      </c>
      <c r="C829" s="31"/>
      <c r="D829" s="31"/>
      <c r="E829" s="31"/>
      <c r="F829" s="31"/>
    </row>
    <row r="830" spans="1:6" x14ac:dyDescent="0.2">
      <c r="A830" s="31">
        <v>2</v>
      </c>
      <c r="B830" s="41" t="s">
        <v>1224</v>
      </c>
      <c r="C830" s="31"/>
      <c r="D830" s="31"/>
      <c r="E830" s="31"/>
      <c r="F830" s="31"/>
    </row>
    <row r="831" spans="1:6" x14ac:dyDescent="0.2">
      <c r="A831" s="31">
        <v>3</v>
      </c>
      <c r="B831" s="41" t="s">
        <v>1225</v>
      </c>
      <c r="C831" s="31"/>
      <c r="D831" s="31"/>
      <c r="E831" s="31"/>
      <c r="F831" s="31"/>
    </row>
    <row r="832" spans="1:6" x14ac:dyDescent="0.2">
      <c r="A832" s="31">
        <v>4</v>
      </c>
      <c r="B832" s="41" t="s">
        <v>1226</v>
      </c>
      <c r="C832" s="31"/>
      <c r="D832" s="31"/>
      <c r="E832" s="31"/>
      <c r="F832" s="31"/>
    </row>
    <row r="833" spans="1:6" ht="25.5" x14ac:dyDescent="0.2">
      <c r="A833" s="31">
        <v>5</v>
      </c>
      <c r="B833" s="41" t="s">
        <v>1227</v>
      </c>
      <c r="C833" s="31"/>
      <c r="D833" s="31"/>
      <c r="E833" s="31"/>
      <c r="F833" s="31"/>
    </row>
    <row r="834" spans="1:6" x14ac:dyDescent="0.2">
      <c r="A834" s="31"/>
      <c r="B834" s="31"/>
      <c r="C834" s="31"/>
      <c r="D834" s="31"/>
      <c r="E834" s="31"/>
      <c r="F834" s="31"/>
    </row>
    <row r="835" spans="1:6" x14ac:dyDescent="0.2">
      <c r="A835" s="32" t="s">
        <v>95</v>
      </c>
      <c r="B835" s="33"/>
      <c r="C835" s="31"/>
      <c r="D835" s="31"/>
      <c r="E835" s="31"/>
      <c r="F835" s="31"/>
    </row>
    <row r="836" spans="1:6" x14ac:dyDescent="0.2">
      <c r="A836" s="31">
        <v>1</v>
      </c>
      <c r="B836" s="41" t="s">
        <v>1228</v>
      </c>
      <c r="C836" s="31"/>
      <c r="D836" s="31"/>
      <c r="E836" s="31"/>
      <c r="F836" s="31"/>
    </row>
    <row r="837" spans="1:6" x14ac:dyDescent="0.2">
      <c r="A837" s="31">
        <v>2</v>
      </c>
      <c r="B837" s="41" t="s">
        <v>1229</v>
      </c>
      <c r="C837" s="31"/>
      <c r="D837" s="31"/>
      <c r="E837" s="31"/>
      <c r="F837" s="31"/>
    </row>
    <row r="838" spans="1:6" ht="25.5" x14ac:dyDescent="0.2">
      <c r="A838" s="31">
        <v>3</v>
      </c>
      <c r="B838" s="41" t="s">
        <v>1230</v>
      </c>
      <c r="C838" s="31"/>
      <c r="D838" s="31"/>
      <c r="E838" s="31"/>
      <c r="F838" s="31"/>
    </row>
    <row r="839" spans="1:6" ht="25.5" x14ac:dyDescent="0.2">
      <c r="A839" s="31">
        <v>4</v>
      </c>
      <c r="B839" s="41" t="s">
        <v>1231</v>
      </c>
      <c r="C839" s="31"/>
      <c r="D839" s="31"/>
      <c r="E839" s="31"/>
      <c r="F839" s="31"/>
    </row>
    <row r="840" spans="1:6" x14ac:dyDescent="0.2">
      <c r="A840" s="31">
        <v>5</v>
      </c>
      <c r="B840" s="41" t="s">
        <v>1232</v>
      </c>
      <c r="C840" s="31"/>
      <c r="D840" s="31"/>
      <c r="E840" s="31"/>
      <c r="F840" s="31"/>
    </row>
    <row r="841" spans="1:6" ht="25.5" x14ac:dyDescent="0.2">
      <c r="A841" s="31">
        <v>6</v>
      </c>
      <c r="B841" s="41" t="s">
        <v>1233</v>
      </c>
      <c r="C841" s="31"/>
      <c r="D841" s="31"/>
      <c r="E841" s="31"/>
      <c r="F841" s="31"/>
    </row>
    <row r="842" spans="1:6" x14ac:dyDescent="0.2">
      <c r="A842" s="31"/>
      <c r="B842" s="31"/>
      <c r="C842" s="31"/>
      <c r="D842" s="31"/>
      <c r="E842" s="31"/>
      <c r="F842" s="31"/>
    </row>
    <row r="843" spans="1:6" x14ac:dyDescent="0.2">
      <c r="A843" s="32" t="s">
        <v>97</v>
      </c>
      <c r="B843" s="33"/>
      <c r="C843" s="31"/>
      <c r="D843" s="31"/>
      <c r="E843" s="31"/>
      <c r="F843" s="31"/>
    </row>
    <row r="844" spans="1:6" x14ac:dyDescent="0.2">
      <c r="A844" s="31">
        <v>1</v>
      </c>
      <c r="B844" s="41" t="s">
        <v>1234</v>
      </c>
      <c r="C844" s="31"/>
      <c r="D844" s="31"/>
      <c r="E844" s="31"/>
      <c r="F844" s="31"/>
    </row>
    <row r="845" spans="1:6" x14ac:dyDescent="0.2">
      <c r="A845" s="31">
        <v>2</v>
      </c>
      <c r="B845" s="41" t="s">
        <v>1229</v>
      </c>
      <c r="C845" s="31"/>
      <c r="D845" s="31"/>
      <c r="E845" s="31"/>
      <c r="F845" s="31"/>
    </row>
    <row r="846" spans="1:6" ht="25.5" x14ac:dyDescent="0.2">
      <c r="A846" s="31">
        <v>3</v>
      </c>
      <c r="B846" s="41" t="s">
        <v>1230</v>
      </c>
      <c r="C846" s="31"/>
      <c r="D846" s="31"/>
      <c r="E846" s="31"/>
      <c r="F846" s="31"/>
    </row>
    <row r="847" spans="1:6" ht="25.5" x14ac:dyDescent="0.2">
      <c r="A847" s="31">
        <v>4</v>
      </c>
      <c r="B847" s="41" t="s">
        <v>1231</v>
      </c>
      <c r="C847" s="31"/>
      <c r="D847" s="31"/>
      <c r="E847" s="31"/>
      <c r="F847" s="31"/>
    </row>
    <row r="848" spans="1:6" x14ac:dyDescent="0.2">
      <c r="A848" s="31">
        <v>5</v>
      </c>
      <c r="B848" s="41" t="s">
        <v>1232</v>
      </c>
      <c r="C848" s="31"/>
      <c r="D848" s="31"/>
      <c r="E848" s="31"/>
      <c r="F848" s="31"/>
    </row>
    <row r="849" spans="1:6" ht="25.5" x14ac:dyDescent="0.2">
      <c r="A849" s="31">
        <v>6</v>
      </c>
      <c r="B849" s="41" t="s">
        <v>1233</v>
      </c>
      <c r="C849" s="31"/>
      <c r="D849" s="31"/>
      <c r="E849" s="31"/>
      <c r="F849" s="31"/>
    </row>
    <row r="850" spans="1:6" x14ac:dyDescent="0.2">
      <c r="A850" s="31"/>
      <c r="B850" s="31"/>
      <c r="C850" s="31"/>
      <c r="D850" s="31"/>
      <c r="E850" s="31"/>
      <c r="F850" s="31"/>
    </row>
    <row r="851" spans="1:6" x14ac:dyDescent="0.2">
      <c r="A851" s="32" t="s">
        <v>99</v>
      </c>
      <c r="B851" s="33"/>
      <c r="C851" s="31"/>
      <c r="D851" s="31"/>
      <c r="E851" s="31"/>
      <c r="F851" s="31"/>
    </row>
    <row r="852" spans="1:6" ht="25.5" x14ac:dyDescent="0.2">
      <c r="A852" s="31">
        <v>1</v>
      </c>
      <c r="B852" s="41" t="s">
        <v>1235</v>
      </c>
      <c r="C852" s="31"/>
      <c r="D852" s="31"/>
      <c r="E852" s="31"/>
      <c r="F852" s="31"/>
    </row>
    <row r="853" spans="1:6" ht="25.5" x14ac:dyDescent="0.2">
      <c r="A853" s="31">
        <v>2</v>
      </c>
      <c r="B853" s="41" t="s">
        <v>1236</v>
      </c>
      <c r="C853" s="31"/>
      <c r="D853" s="31"/>
      <c r="E853" s="31"/>
      <c r="F853" s="31"/>
    </row>
    <row r="854" spans="1:6" ht="25.5" x14ac:dyDescent="0.2">
      <c r="A854" s="31">
        <v>3</v>
      </c>
      <c r="B854" s="41" t="s">
        <v>1237</v>
      </c>
      <c r="C854" s="31"/>
      <c r="D854" s="31"/>
      <c r="E854" s="31"/>
      <c r="F854" s="31"/>
    </row>
    <row r="855" spans="1:6" x14ac:dyDescent="0.2">
      <c r="A855" s="31">
        <v>4</v>
      </c>
      <c r="B855" s="41" t="s">
        <v>1238</v>
      </c>
      <c r="C855" s="31"/>
      <c r="D855" s="31"/>
      <c r="E855" s="31"/>
      <c r="F855" s="31"/>
    </row>
    <row r="856" spans="1:6" ht="25.5" x14ac:dyDescent="0.2">
      <c r="A856" s="31">
        <v>5</v>
      </c>
      <c r="B856" s="41" t="s">
        <v>1239</v>
      </c>
      <c r="C856" s="31"/>
      <c r="D856" s="31"/>
      <c r="E856" s="31"/>
      <c r="F856" s="31"/>
    </row>
    <row r="857" spans="1:6" x14ac:dyDescent="0.2">
      <c r="A857" s="31"/>
      <c r="B857" s="31"/>
      <c r="C857" s="31"/>
      <c r="D857" s="31"/>
      <c r="E857" s="31"/>
      <c r="F857" s="31"/>
    </row>
    <row r="858" spans="1:6" ht="25.5" x14ac:dyDescent="0.2">
      <c r="A858" s="32" t="s">
        <v>102</v>
      </c>
      <c r="B858" s="33"/>
      <c r="C858" s="31"/>
      <c r="D858" s="31"/>
      <c r="E858" s="31"/>
      <c r="F858" s="31"/>
    </row>
    <row r="859" spans="1:6" ht="25.5" x14ac:dyDescent="0.2">
      <c r="A859" s="31">
        <v>1</v>
      </c>
      <c r="B859" s="41" t="s">
        <v>1240</v>
      </c>
      <c r="C859" s="31"/>
      <c r="D859" s="31"/>
      <c r="E859" s="31"/>
      <c r="F859" s="31"/>
    </row>
    <row r="860" spans="1:6" x14ac:dyDescent="0.2">
      <c r="A860" s="31">
        <v>2</v>
      </c>
      <c r="B860" s="41" t="s">
        <v>1241</v>
      </c>
      <c r="C860" s="31"/>
      <c r="D860" s="31"/>
      <c r="E860" s="31"/>
      <c r="F860" s="31"/>
    </row>
    <row r="861" spans="1:6" ht="25.5" x14ac:dyDescent="0.2">
      <c r="A861" s="31">
        <v>3</v>
      </c>
      <c r="B861" s="41" t="s">
        <v>1242</v>
      </c>
      <c r="C861" s="31"/>
      <c r="D861" s="31"/>
      <c r="E861" s="31"/>
      <c r="F861" s="31"/>
    </row>
    <row r="862" spans="1:6" x14ac:dyDescent="0.2">
      <c r="A862" s="31">
        <v>4</v>
      </c>
      <c r="B862" s="41" t="s">
        <v>1243</v>
      </c>
      <c r="C862" s="31"/>
      <c r="D862" s="31"/>
      <c r="E862" s="31"/>
      <c r="F862" s="31"/>
    </row>
    <row r="863" spans="1:6" x14ac:dyDescent="0.2">
      <c r="A863" s="31">
        <v>5</v>
      </c>
      <c r="B863" s="41" t="s">
        <v>1244</v>
      </c>
      <c r="C863" s="31"/>
      <c r="D863" s="31"/>
      <c r="E863" s="31"/>
      <c r="F863" s="31"/>
    </row>
    <row r="864" spans="1:6" x14ac:dyDescent="0.2">
      <c r="A864" s="31">
        <v>6</v>
      </c>
      <c r="B864" s="41" t="s">
        <v>1245</v>
      </c>
      <c r="C864" s="31"/>
      <c r="D864" s="31"/>
      <c r="E864" s="31"/>
      <c r="F864" s="31"/>
    </row>
    <row r="865" spans="1:6" x14ac:dyDescent="0.2">
      <c r="A865" s="31"/>
      <c r="B865" s="31"/>
      <c r="C865" s="31"/>
      <c r="D865" s="31"/>
      <c r="E865" s="31"/>
      <c r="F865" s="31"/>
    </row>
    <row r="866" spans="1:6" ht="25.5" x14ac:dyDescent="0.2">
      <c r="A866" s="32" t="s">
        <v>104</v>
      </c>
      <c r="B866" s="33"/>
      <c r="C866" s="31"/>
      <c r="D866" s="31"/>
      <c r="E866" s="31"/>
      <c r="F866" s="31"/>
    </row>
    <row r="867" spans="1:6" ht="25.5" x14ac:dyDescent="0.2">
      <c r="A867" s="31">
        <v>1</v>
      </c>
      <c r="B867" s="41" t="s">
        <v>1246</v>
      </c>
      <c r="C867" s="31"/>
      <c r="D867" s="31"/>
      <c r="E867" s="31"/>
      <c r="F867" s="31"/>
    </row>
    <row r="868" spans="1:6" x14ac:dyDescent="0.2">
      <c r="A868" s="31">
        <v>2</v>
      </c>
      <c r="B868" s="41" t="s">
        <v>1241</v>
      </c>
      <c r="C868" s="31"/>
      <c r="D868" s="31"/>
      <c r="E868" s="31"/>
      <c r="F868" s="31"/>
    </row>
    <row r="869" spans="1:6" ht="25.5" x14ac:dyDescent="0.2">
      <c r="A869" s="31">
        <v>3</v>
      </c>
      <c r="B869" s="41" t="s">
        <v>1242</v>
      </c>
      <c r="C869" s="31"/>
      <c r="D869" s="31"/>
      <c r="E869" s="31"/>
      <c r="F869" s="31"/>
    </row>
    <row r="870" spans="1:6" x14ac:dyDescent="0.2">
      <c r="A870" s="31">
        <v>4</v>
      </c>
      <c r="B870" s="41" t="s">
        <v>1243</v>
      </c>
      <c r="C870" s="31"/>
      <c r="D870" s="31"/>
      <c r="E870" s="31"/>
      <c r="F870" s="31"/>
    </row>
    <row r="871" spans="1:6" x14ac:dyDescent="0.2">
      <c r="A871" s="31">
        <v>5</v>
      </c>
      <c r="B871" s="41" t="s">
        <v>1244</v>
      </c>
      <c r="C871" s="31"/>
      <c r="D871" s="31"/>
      <c r="E871" s="31"/>
      <c r="F871" s="31"/>
    </row>
    <row r="872" spans="1:6" x14ac:dyDescent="0.2">
      <c r="A872" s="31">
        <v>6</v>
      </c>
      <c r="B872" s="41" t="s">
        <v>1245</v>
      </c>
      <c r="C872" s="31"/>
      <c r="D872" s="31"/>
      <c r="E872" s="31"/>
      <c r="F872" s="31"/>
    </row>
    <row r="873" spans="1:6" x14ac:dyDescent="0.2">
      <c r="A873" s="31"/>
      <c r="B873" s="31"/>
      <c r="C873" s="31"/>
      <c r="D873" s="31"/>
      <c r="E873" s="31"/>
      <c r="F873" s="31"/>
    </row>
    <row r="874" spans="1:6" ht="25.5" x14ac:dyDescent="0.2">
      <c r="A874" s="32" t="s">
        <v>106</v>
      </c>
      <c r="B874" s="33"/>
      <c r="C874" s="31"/>
      <c r="D874" s="31"/>
      <c r="E874" s="31"/>
      <c r="F874" s="31"/>
    </row>
    <row r="875" spans="1:6" ht="25.5" x14ac:dyDescent="0.2">
      <c r="A875" s="31">
        <v>1</v>
      </c>
      <c r="B875" s="41" t="s">
        <v>1247</v>
      </c>
      <c r="C875" s="31"/>
      <c r="D875" s="31"/>
      <c r="E875" s="31"/>
      <c r="F875" s="31"/>
    </row>
    <row r="876" spans="1:6" x14ac:dyDescent="0.2">
      <c r="A876" s="31">
        <v>2</v>
      </c>
      <c r="B876" s="41" t="s">
        <v>1248</v>
      </c>
      <c r="C876" s="31"/>
      <c r="D876" s="31"/>
      <c r="E876" s="31"/>
      <c r="F876" s="31"/>
    </row>
    <row r="877" spans="1:6" ht="25.5" x14ac:dyDescent="0.2">
      <c r="A877" s="31">
        <v>3</v>
      </c>
      <c r="B877" s="41" t="s">
        <v>1249</v>
      </c>
      <c r="C877" s="31"/>
      <c r="D877" s="31"/>
      <c r="E877" s="31"/>
      <c r="F877" s="31"/>
    </row>
    <row r="878" spans="1:6" ht="25.5" x14ac:dyDescent="0.2">
      <c r="A878" s="31">
        <v>4</v>
      </c>
      <c r="B878" s="41" t="s">
        <v>1250</v>
      </c>
      <c r="C878" s="31"/>
      <c r="D878" s="31"/>
      <c r="E878" s="31"/>
      <c r="F878" s="31"/>
    </row>
    <row r="879" spans="1:6" ht="25.5" x14ac:dyDescent="0.2">
      <c r="A879" s="31">
        <v>5</v>
      </c>
      <c r="B879" s="41" t="s">
        <v>1251</v>
      </c>
      <c r="C879" s="31"/>
      <c r="D879" s="31"/>
      <c r="E879" s="31"/>
      <c r="F879" s="31"/>
    </row>
    <row r="880" spans="1:6" x14ac:dyDescent="0.2">
      <c r="A880" s="31"/>
      <c r="B880" s="31"/>
      <c r="C880" s="31"/>
      <c r="D880" s="31"/>
      <c r="E880" s="31"/>
      <c r="F880" s="31"/>
    </row>
    <row r="881" spans="1:6" ht="25.5" x14ac:dyDescent="0.2">
      <c r="A881" s="32" t="s">
        <v>109</v>
      </c>
      <c r="B881" s="33"/>
      <c r="C881" s="31"/>
      <c r="D881" s="31"/>
      <c r="E881" s="31"/>
      <c r="F881" s="31"/>
    </row>
    <row r="882" spans="1:6" ht="25.5" x14ac:dyDescent="0.2">
      <c r="A882" s="31">
        <v>1</v>
      </c>
      <c r="B882" s="41" t="s">
        <v>1252</v>
      </c>
      <c r="C882" s="31"/>
      <c r="D882" s="31"/>
      <c r="E882" s="31"/>
      <c r="F882" s="31"/>
    </row>
    <row r="883" spans="1:6" x14ac:dyDescent="0.2">
      <c r="A883" s="31">
        <v>2</v>
      </c>
      <c r="B883" s="41" t="s">
        <v>1253</v>
      </c>
      <c r="C883" s="31"/>
      <c r="D883" s="31"/>
      <c r="E883" s="31"/>
      <c r="F883" s="31"/>
    </row>
    <row r="884" spans="1:6" x14ac:dyDescent="0.2">
      <c r="A884" s="31">
        <v>3</v>
      </c>
      <c r="B884" s="41" t="s">
        <v>1254</v>
      </c>
      <c r="C884" s="31"/>
      <c r="D884" s="31"/>
      <c r="E884" s="31"/>
      <c r="F884" s="31"/>
    </row>
    <row r="885" spans="1:6" x14ac:dyDescent="0.2">
      <c r="A885" s="31">
        <v>4</v>
      </c>
      <c r="B885" s="41" t="s">
        <v>1255</v>
      </c>
      <c r="C885" s="31"/>
      <c r="D885" s="31"/>
      <c r="E885" s="31"/>
      <c r="F885" s="31"/>
    </row>
    <row r="886" spans="1:6" x14ac:dyDescent="0.2">
      <c r="A886" s="31">
        <v>5</v>
      </c>
      <c r="B886" s="41" t="s">
        <v>1256</v>
      </c>
      <c r="C886" s="31"/>
      <c r="D886" s="31"/>
      <c r="E886" s="31"/>
      <c r="F886" s="31"/>
    </row>
    <row r="887" spans="1:6" x14ac:dyDescent="0.2">
      <c r="A887" s="31">
        <v>6</v>
      </c>
      <c r="B887" s="41" t="s">
        <v>1257</v>
      </c>
      <c r="C887" s="31"/>
      <c r="D887" s="31"/>
      <c r="E887" s="31"/>
      <c r="F887" s="31"/>
    </row>
    <row r="888" spans="1:6" x14ac:dyDescent="0.2">
      <c r="A888" s="31">
        <v>7</v>
      </c>
      <c r="B888" s="41" t="s">
        <v>1258</v>
      </c>
      <c r="C888" s="31"/>
      <c r="D888" s="31"/>
      <c r="E888" s="31"/>
      <c r="F888" s="31"/>
    </row>
    <row r="889" spans="1:6" x14ac:dyDescent="0.2">
      <c r="A889" s="31"/>
      <c r="B889" s="31"/>
      <c r="C889" s="31"/>
      <c r="D889" s="31"/>
      <c r="E889" s="31"/>
      <c r="F889" s="31"/>
    </row>
    <row r="890" spans="1:6" ht="25.5" x14ac:dyDescent="0.2">
      <c r="A890" s="32" t="s">
        <v>111</v>
      </c>
      <c r="B890" s="33"/>
      <c r="C890" s="31"/>
      <c r="D890" s="31"/>
      <c r="E890" s="31"/>
      <c r="F890" s="31"/>
    </row>
    <row r="891" spans="1:6" ht="25.5" x14ac:dyDescent="0.2">
      <c r="A891" s="31">
        <v>1</v>
      </c>
      <c r="B891" s="41" t="s">
        <v>1259</v>
      </c>
      <c r="C891" s="31"/>
      <c r="D891" s="31"/>
      <c r="E891" s="31"/>
      <c r="F891" s="31"/>
    </row>
    <row r="892" spans="1:6" x14ac:dyDescent="0.2">
      <c r="A892" s="31">
        <v>2</v>
      </c>
      <c r="B892" s="41" t="s">
        <v>1253</v>
      </c>
      <c r="C892" s="31"/>
      <c r="D892" s="31"/>
      <c r="E892" s="31"/>
      <c r="F892" s="31"/>
    </row>
    <row r="893" spans="1:6" x14ac:dyDescent="0.2">
      <c r="A893" s="31">
        <v>3</v>
      </c>
      <c r="B893" s="41" t="s">
        <v>1254</v>
      </c>
      <c r="C893" s="31"/>
      <c r="D893" s="31"/>
      <c r="E893" s="31"/>
      <c r="F893" s="31"/>
    </row>
    <row r="894" spans="1:6" x14ac:dyDescent="0.2">
      <c r="A894" s="31">
        <v>4</v>
      </c>
      <c r="B894" s="41" t="s">
        <v>1255</v>
      </c>
      <c r="C894" s="31"/>
      <c r="D894" s="31"/>
      <c r="E894" s="31"/>
      <c r="F894" s="31"/>
    </row>
    <row r="895" spans="1:6" x14ac:dyDescent="0.2">
      <c r="A895" s="31">
        <v>5</v>
      </c>
      <c r="B895" s="41" t="s">
        <v>1256</v>
      </c>
      <c r="C895" s="31"/>
      <c r="D895" s="31"/>
      <c r="E895" s="31"/>
      <c r="F895" s="31"/>
    </row>
    <row r="896" spans="1:6" x14ac:dyDescent="0.2">
      <c r="A896" s="31">
        <v>6</v>
      </c>
      <c r="B896" s="41" t="s">
        <v>1257</v>
      </c>
      <c r="C896" s="31"/>
      <c r="D896" s="31"/>
      <c r="E896" s="31"/>
      <c r="F896" s="31"/>
    </row>
    <row r="897" spans="1:6" x14ac:dyDescent="0.2">
      <c r="A897" s="31">
        <v>7</v>
      </c>
      <c r="B897" s="41" t="s">
        <v>1258</v>
      </c>
      <c r="C897" s="31"/>
      <c r="D897" s="31"/>
      <c r="E897" s="31"/>
      <c r="F897" s="31"/>
    </row>
    <row r="898" spans="1:6" x14ac:dyDescent="0.2">
      <c r="A898" s="31"/>
      <c r="B898" s="31"/>
      <c r="C898" s="31"/>
      <c r="D898" s="31"/>
      <c r="E898" s="31"/>
      <c r="F898" s="31"/>
    </row>
    <row r="899" spans="1:6" ht="25.5" x14ac:dyDescent="0.2">
      <c r="A899" s="32" t="s">
        <v>113</v>
      </c>
      <c r="B899" s="33"/>
      <c r="C899" s="31"/>
      <c r="D899" s="31"/>
      <c r="E899" s="31"/>
      <c r="F899" s="31"/>
    </row>
    <row r="900" spans="1:6" ht="25.5" x14ac:dyDescent="0.2">
      <c r="A900" s="31">
        <v>1</v>
      </c>
      <c r="B900" s="41" t="s">
        <v>1260</v>
      </c>
      <c r="C900" s="31"/>
      <c r="D900" s="31"/>
      <c r="E900" s="31"/>
      <c r="F900" s="31"/>
    </row>
    <row r="901" spans="1:6" ht="25.5" x14ac:dyDescent="0.2">
      <c r="A901" s="31">
        <v>2</v>
      </c>
      <c r="B901" s="41" t="s">
        <v>1261</v>
      </c>
      <c r="C901" s="31"/>
      <c r="D901" s="31"/>
      <c r="E901" s="31"/>
      <c r="F901" s="31"/>
    </row>
    <row r="902" spans="1:6" ht="25.5" x14ac:dyDescent="0.2">
      <c r="A902" s="31">
        <v>3</v>
      </c>
      <c r="B902" s="41" t="s">
        <v>1262</v>
      </c>
      <c r="C902" s="31"/>
      <c r="D902" s="31"/>
      <c r="E902" s="31"/>
      <c r="F902" s="31"/>
    </row>
    <row r="903" spans="1:6" x14ac:dyDescent="0.2">
      <c r="A903" s="31">
        <v>4</v>
      </c>
      <c r="B903" s="41" t="s">
        <v>1263</v>
      </c>
      <c r="C903" s="31"/>
      <c r="D903" s="31"/>
      <c r="E903" s="31"/>
      <c r="F903" s="31"/>
    </row>
    <row r="904" spans="1:6" x14ac:dyDescent="0.2">
      <c r="A904" s="31"/>
      <c r="B904" s="31"/>
      <c r="C904" s="31"/>
      <c r="D904" s="31"/>
      <c r="E904" s="31"/>
      <c r="F904" s="31"/>
    </row>
    <row r="905" spans="1:6" x14ac:dyDescent="0.2">
      <c r="A905" s="32" t="s">
        <v>116</v>
      </c>
      <c r="B905" s="33"/>
      <c r="C905" s="31"/>
      <c r="D905" s="31"/>
      <c r="E905" s="31"/>
      <c r="F905" s="31"/>
    </row>
    <row r="906" spans="1:6" ht="25.5" x14ac:dyDescent="0.2">
      <c r="A906" s="31">
        <v>1</v>
      </c>
      <c r="B906" s="41" t="s">
        <v>1264</v>
      </c>
      <c r="C906" s="31"/>
      <c r="D906" s="31"/>
      <c r="E906" s="31"/>
      <c r="F906" s="31"/>
    </row>
    <row r="907" spans="1:6" x14ac:dyDescent="0.2">
      <c r="A907" s="31">
        <v>2</v>
      </c>
      <c r="B907" s="41" t="s">
        <v>1265</v>
      </c>
      <c r="C907" s="31"/>
      <c r="D907" s="31"/>
      <c r="E907" s="31"/>
      <c r="F907" s="31"/>
    </row>
    <row r="908" spans="1:6" x14ac:dyDescent="0.2">
      <c r="A908" s="31">
        <v>3</v>
      </c>
      <c r="B908" s="41" t="s">
        <v>1266</v>
      </c>
      <c r="C908" s="31"/>
      <c r="D908" s="31"/>
      <c r="E908" s="31"/>
      <c r="F908" s="31"/>
    </row>
    <row r="909" spans="1:6" ht="25.5" x14ac:dyDescent="0.2">
      <c r="A909" s="31">
        <v>4</v>
      </c>
      <c r="B909" s="41" t="s">
        <v>1267</v>
      </c>
      <c r="C909" s="31"/>
      <c r="D909" s="31"/>
      <c r="E909" s="31"/>
      <c r="F909" s="31"/>
    </row>
    <row r="910" spans="1:6" x14ac:dyDescent="0.2">
      <c r="A910" s="31">
        <v>5</v>
      </c>
      <c r="B910" s="41" t="s">
        <v>1268</v>
      </c>
      <c r="C910" s="31"/>
      <c r="D910" s="31"/>
      <c r="E910" s="31"/>
      <c r="F910" s="31"/>
    </row>
    <row r="911" spans="1:6" ht="25.5" x14ac:dyDescent="0.2">
      <c r="A911" s="31">
        <v>6</v>
      </c>
      <c r="B911" s="41" t="s">
        <v>1269</v>
      </c>
      <c r="C911" s="31"/>
      <c r="D911" s="31"/>
      <c r="E911" s="31"/>
      <c r="F911" s="31"/>
    </row>
    <row r="912" spans="1:6" ht="25.5" x14ac:dyDescent="0.2">
      <c r="A912" s="31">
        <v>7</v>
      </c>
      <c r="B912" s="41" t="s">
        <v>1270</v>
      </c>
      <c r="C912" s="31"/>
      <c r="D912" s="31"/>
      <c r="E912" s="31"/>
      <c r="F912" s="31"/>
    </row>
    <row r="913" spans="1:6" x14ac:dyDescent="0.2">
      <c r="A913" s="31">
        <v>8</v>
      </c>
      <c r="B913" s="41" t="s">
        <v>1271</v>
      </c>
      <c r="C913" s="31"/>
      <c r="D913" s="31"/>
      <c r="E913" s="31"/>
      <c r="F913" s="31"/>
    </row>
    <row r="914" spans="1:6" x14ac:dyDescent="0.2">
      <c r="A914" s="31"/>
      <c r="B914" s="31"/>
      <c r="C914" s="31"/>
      <c r="D914" s="31"/>
      <c r="E914" s="31"/>
      <c r="F914" s="31"/>
    </row>
    <row r="915" spans="1:6" x14ac:dyDescent="0.2">
      <c r="A915" s="32" t="s">
        <v>119</v>
      </c>
      <c r="B915" s="33"/>
      <c r="C915" s="31"/>
      <c r="D915" s="31"/>
      <c r="E915" s="31"/>
      <c r="F915" s="31"/>
    </row>
    <row r="916" spans="1:6" x14ac:dyDescent="0.2">
      <c r="A916" s="31">
        <v>1</v>
      </c>
      <c r="B916" s="41" t="s">
        <v>1272</v>
      </c>
      <c r="C916" s="31"/>
      <c r="D916" s="31"/>
      <c r="E916" s="31"/>
      <c r="F916" s="31"/>
    </row>
    <row r="917" spans="1:6" x14ac:dyDescent="0.2">
      <c r="A917" s="31">
        <v>2</v>
      </c>
      <c r="B917" s="41" t="s">
        <v>1273</v>
      </c>
      <c r="C917" s="31"/>
      <c r="D917" s="31"/>
      <c r="E917" s="31"/>
      <c r="F917" s="31"/>
    </row>
    <row r="918" spans="1:6" x14ac:dyDescent="0.2">
      <c r="A918" s="31">
        <v>3</v>
      </c>
      <c r="B918" s="41" t="s">
        <v>1274</v>
      </c>
      <c r="C918" s="31"/>
      <c r="D918" s="31"/>
      <c r="E918" s="31"/>
      <c r="F918" s="31"/>
    </row>
    <row r="919" spans="1:6" ht="25.5" x14ac:dyDescent="0.2">
      <c r="A919" s="31">
        <v>4</v>
      </c>
      <c r="B919" s="41" t="s">
        <v>1275</v>
      </c>
      <c r="C919" s="31"/>
      <c r="D919" s="31"/>
      <c r="E919" s="31"/>
      <c r="F919" s="31"/>
    </row>
    <row r="920" spans="1:6" x14ac:dyDescent="0.2">
      <c r="A920" s="31">
        <v>5</v>
      </c>
      <c r="B920" s="41" t="s">
        <v>1276</v>
      </c>
      <c r="C920" s="31"/>
      <c r="D920" s="31"/>
      <c r="E920" s="31"/>
      <c r="F920" s="31"/>
    </row>
    <row r="921" spans="1:6" x14ac:dyDescent="0.2">
      <c r="A921" s="31">
        <v>6</v>
      </c>
      <c r="B921" s="41" t="s">
        <v>1277</v>
      </c>
      <c r="C921" s="31"/>
      <c r="D921" s="31"/>
      <c r="E921" s="31"/>
      <c r="F921" s="31"/>
    </row>
    <row r="922" spans="1:6" x14ac:dyDescent="0.2">
      <c r="A922" s="31"/>
      <c r="B922" s="31"/>
      <c r="C922" s="31"/>
      <c r="D922" s="31"/>
      <c r="E922" s="31"/>
      <c r="F922" s="31"/>
    </row>
    <row r="923" spans="1:6" x14ac:dyDescent="0.2">
      <c r="A923" s="32" t="s">
        <v>121</v>
      </c>
      <c r="B923" s="33"/>
      <c r="C923" s="31"/>
      <c r="D923" s="31"/>
      <c r="E923" s="31"/>
      <c r="F923" s="31"/>
    </row>
    <row r="924" spans="1:6" x14ac:dyDescent="0.2">
      <c r="A924" s="31">
        <v>1</v>
      </c>
      <c r="B924" s="41" t="s">
        <v>1278</v>
      </c>
      <c r="C924" s="31"/>
      <c r="D924" s="31"/>
      <c r="E924" s="31"/>
      <c r="F924" s="31"/>
    </row>
    <row r="925" spans="1:6" x14ac:dyDescent="0.2">
      <c r="A925" s="31">
        <v>2</v>
      </c>
      <c r="B925" s="41" t="s">
        <v>1273</v>
      </c>
      <c r="C925" s="31"/>
      <c r="D925" s="31"/>
      <c r="E925" s="31"/>
      <c r="F925" s="31"/>
    </row>
    <row r="926" spans="1:6" x14ac:dyDescent="0.2">
      <c r="A926" s="31">
        <v>3</v>
      </c>
      <c r="B926" s="41" t="s">
        <v>1274</v>
      </c>
      <c r="C926" s="31"/>
      <c r="D926" s="31"/>
      <c r="E926" s="31"/>
      <c r="F926" s="31"/>
    </row>
    <row r="927" spans="1:6" ht="25.5" x14ac:dyDescent="0.2">
      <c r="A927" s="31">
        <v>4</v>
      </c>
      <c r="B927" s="41" t="s">
        <v>1275</v>
      </c>
      <c r="C927" s="31"/>
      <c r="D927" s="31"/>
      <c r="E927" s="31"/>
      <c r="F927" s="31"/>
    </row>
    <row r="928" spans="1:6" x14ac:dyDescent="0.2">
      <c r="A928" s="31">
        <v>5</v>
      </c>
      <c r="B928" s="41" t="s">
        <v>1276</v>
      </c>
      <c r="C928" s="31"/>
      <c r="D928" s="31"/>
      <c r="E928" s="31"/>
      <c r="F928" s="31"/>
    </row>
    <row r="929" spans="1:6" x14ac:dyDescent="0.2">
      <c r="A929" s="31">
        <v>6</v>
      </c>
      <c r="B929" s="41" t="s">
        <v>1277</v>
      </c>
      <c r="C929" s="31"/>
      <c r="D929" s="31"/>
      <c r="E929" s="31"/>
      <c r="F929" s="31"/>
    </row>
    <row r="930" spans="1:6" x14ac:dyDescent="0.2">
      <c r="A930" s="31"/>
      <c r="B930" s="31"/>
      <c r="C930" s="31"/>
      <c r="D930" s="31"/>
      <c r="E930" s="31"/>
      <c r="F930" s="31"/>
    </row>
    <row r="931" spans="1:6" x14ac:dyDescent="0.2">
      <c r="A931" s="32" t="s">
        <v>123</v>
      </c>
      <c r="B931" s="33"/>
      <c r="C931" s="31"/>
      <c r="D931" s="31"/>
      <c r="E931" s="31"/>
      <c r="F931" s="31"/>
    </row>
    <row r="932" spans="1:6" x14ac:dyDescent="0.2">
      <c r="A932" s="31">
        <v>1</v>
      </c>
      <c r="B932" s="41" t="s">
        <v>1279</v>
      </c>
      <c r="C932" s="31"/>
      <c r="D932" s="31"/>
      <c r="E932" s="31"/>
      <c r="F932" s="31"/>
    </row>
    <row r="933" spans="1:6" x14ac:dyDescent="0.2">
      <c r="A933" s="31">
        <v>2</v>
      </c>
      <c r="B933" s="41" t="s">
        <v>1273</v>
      </c>
      <c r="C933" s="31"/>
      <c r="D933" s="31"/>
      <c r="E933" s="31"/>
      <c r="F933" s="31"/>
    </row>
    <row r="934" spans="1:6" x14ac:dyDescent="0.2">
      <c r="A934" s="31">
        <v>3</v>
      </c>
      <c r="B934" s="41" t="s">
        <v>1274</v>
      </c>
      <c r="C934" s="31"/>
      <c r="D934" s="31"/>
      <c r="E934" s="31"/>
      <c r="F934" s="31"/>
    </row>
    <row r="935" spans="1:6" ht="25.5" x14ac:dyDescent="0.2">
      <c r="A935" s="31">
        <v>4</v>
      </c>
      <c r="B935" s="41" t="s">
        <v>1275</v>
      </c>
      <c r="C935" s="31"/>
      <c r="D935" s="31"/>
      <c r="E935" s="31"/>
      <c r="F935" s="31"/>
    </row>
    <row r="936" spans="1:6" x14ac:dyDescent="0.2">
      <c r="A936" s="31">
        <v>5</v>
      </c>
      <c r="B936" s="41" t="s">
        <v>1276</v>
      </c>
      <c r="C936" s="31"/>
      <c r="D936" s="31"/>
      <c r="E936" s="31"/>
      <c r="F936" s="31"/>
    </row>
    <row r="937" spans="1:6" x14ac:dyDescent="0.2">
      <c r="A937" s="31">
        <v>6</v>
      </c>
      <c r="B937" s="41" t="s">
        <v>1277</v>
      </c>
      <c r="C937" s="31"/>
      <c r="D937" s="31"/>
      <c r="E937" s="31"/>
      <c r="F937" s="31"/>
    </row>
    <row r="938" spans="1:6" x14ac:dyDescent="0.2">
      <c r="A938" s="31"/>
      <c r="B938" s="31"/>
      <c r="C938" s="31"/>
      <c r="D938" s="31"/>
      <c r="E938" s="31"/>
      <c r="F938" s="31"/>
    </row>
    <row r="939" spans="1:6" x14ac:dyDescent="0.2">
      <c r="A939" s="32" t="s">
        <v>126</v>
      </c>
      <c r="B939" s="33"/>
      <c r="C939" s="31"/>
      <c r="D939" s="31"/>
      <c r="E939" s="31"/>
      <c r="F939" s="31"/>
    </row>
    <row r="940" spans="1:6" x14ac:dyDescent="0.2">
      <c r="A940" s="31">
        <v>1</v>
      </c>
      <c r="B940" s="41" t="s">
        <v>1280</v>
      </c>
      <c r="C940" s="31"/>
      <c r="D940" s="31"/>
      <c r="E940" s="31"/>
      <c r="F940" s="31"/>
    </row>
    <row r="941" spans="1:6" x14ac:dyDescent="0.2">
      <c r="A941" s="31">
        <v>2</v>
      </c>
      <c r="B941" s="41" t="s">
        <v>1281</v>
      </c>
      <c r="C941" s="31"/>
      <c r="D941" s="31"/>
      <c r="E941" s="31"/>
      <c r="F941" s="31"/>
    </row>
    <row r="942" spans="1:6" ht="25.5" x14ac:dyDescent="0.2">
      <c r="A942" s="31">
        <v>3</v>
      </c>
      <c r="B942" s="41" t="s">
        <v>1282</v>
      </c>
      <c r="C942" s="31"/>
      <c r="D942" s="31"/>
      <c r="E942" s="31"/>
      <c r="F942" s="31"/>
    </row>
    <row r="943" spans="1:6" x14ac:dyDescent="0.2">
      <c r="A943" s="31">
        <v>4</v>
      </c>
      <c r="B943" s="41" t="s">
        <v>1283</v>
      </c>
      <c r="C943" s="31"/>
      <c r="D943" s="31"/>
      <c r="E943" s="31"/>
      <c r="F943" s="31"/>
    </row>
    <row r="944" spans="1:6" x14ac:dyDescent="0.2">
      <c r="A944" s="31">
        <v>5</v>
      </c>
      <c r="B944" s="41" t="s">
        <v>1284</v>
      </c>
      <c r="C944" s="31"/>
      <c r="D944" s="31"/>
      <c r="E944" s="31"/>
      <c r="F944" s="31"/>
    </row>
    <row r="945" spans="1:6" x14ac:dyDescent="0.2">
      <c r="A945" s="31"/>
      <c r="B945" s="31"/>
      <c r="C945" s="31"/>
      <c r="D945" s="31"/>
      <c r="E945" s="31"/>
      <c r="F945" s="31"/>
    </row>
    <row r="946" spans="1:6" x14ac:dyDescent="0.2">
      <c r="A946" s="32" t="s">
        <v>128</v>
      </c>
      <c r="B946" s="33"/>
      <c r="C946" s="31"/>
      <c r="D946" s="31"/>
      <c r="E946" s="31"/>
      <c r="F946" s="31"/>
    </row>
    <row r="947" spans="1:6" x14ac:dyDescent="0.2">
      <c r="A947" s="31">
        <v>1</v>
      </c>
      <c r="B947" s="41" t="s">
        <v>1285</v>
      </c>
      <c r="C947" s="31"/>
      <c r="D947" s="31"/>
      <c r="E947" s="31"/>
      <c r="F947" s="31"/>
    </row>
    <row r="948" spans="1:6" x14ac:dyDescent="0.2">
      <c r="A948" s="31">
        <v>2</v>
      </c>
      <c r="B948" s="41" t="s">
        <v>1281</v>
      </c>
      <c r="C948" s="31"/>
      <c r="D948" s="31"/>
      <c r="E948" s="31"/>
      <c r="F948" s="31"/>
    </row>
    <row r="949" spans="1:6" ht="25.5" x14ac:dyDescent="0.2">
      <c r="A949" s="31">
        <v>3</v>
      </c>
      <c r="B949" s="41" t="s">
        <v>1282</v>
      </c>
      <c r="C949" s="31"/>
      <c r="D949" s="31"/>
      <c r="E949" s="31"/>
      <c r="F949" s="31"/>
    </row>
    <row r="950" spans="1:6" x14ac:dyDescent="0.2">
      <c r="A950" s="31">
        <v>4</v>
      </c>
      <c r="B950" s="41" t="s">
        <v>1283</v>
      </c>
      <c r="C950" s="31"/>
      <c r="D950" s="31"/>
      <c r="E950" s="31"/>
      <c r="F950" s="31"/>
    </row>
    <row r="951" spans="1:6" x14ac:dyDescent="0.2">
      <c r="A951" s="31">
        <v>5</v>
      </c>
      <c r="B951" s="41" t="s">
        <v>1284</v>
      </c>
      <c r="C951" s="31"/>
      <c r="D951" s="31"/>
      <c r="E951" s="31"/>
      <c r="F951" s="31"/>
    </row>
    <row r="952" spans="1:6" x14ac:dyDescent="0.2">
      <c r="A952" s="31"/>
      <c r="B952" s="31"/>
      <c r="C952" s="31"/>
      <c r="D952" s="31"/>
      <c r="E952" s="31"/>
      <c r="F952" s="31"/>
    </row>
    <row r="953" spans="1:6" x14ac:dyDescent="0.2">
      <c r="A953" s="32" t="s">
        <v>131</v>
      </c>
      <c r="B953" s="33"/>
      <c r="C953" s="31"/>
      <c r="D953" s="31"/>
      <c r="E953" s="31"/>
      <c r="F953" s="31"/>
    </row>
    <row r="954" spans="1:6" x14ac:dyDescent="0.2">
      <c r="A954" s="31">
        <v>1</v>
      </c>
      <c r="B954" s="41" t="s">
        <v>1286</v>
      </c>
      <c r="C954" s="31"/>
      <c r="D954" s="31"/>
      <c r="E954" s="31"/>
      <c r="F954" s="31"/>
    </row>
    <row r="955" spans="1:6" x14ac:dyDescent="0.2">
      <c r="A955" s="31">
        <v>2</v>
      </c>
      <c r="B955" s="41" t="s">
        <v>1287</v>
      </c>
      <c r="C955" s="31"/>
      <c r="D955" s="31"/>
      <c r="E955" s="31"/>
      <c r="F955" s="31"/>
    </row>
    <row r="956" spans="1:6" ht="25.5" x14ac:dyDescent="0.2">
      <c r="A956" s="31">
        <v>3</v>
      </c>
      <c r="B956" s="41" t="s">
        <v>1288</v>
      </c>
      <c r="C956" s="31"/>
      <c r="D956" s="31"/>
      <c r="E956" s="31"/>
      <c r="F956" s="31"/>
    </row>
    <row r="957" spans="1:6" x14ac:dyDescent="0.2">
      <c r="A957" s="31">
        <v>4</v>
      </c>
      <c r="B957" s="41" t="s">
        <v>1289</v>
      </c>
      <c r="C957" s="31"/>
      <c r="D957" s="31"/>
      <c r="E957" s="31"/>
      <c r="F957" s="31"/>
    </row>
    <row r="958" spans="1:6" ht="25.5" x14ac:dyDescent="0.2">
      <c r="A958" s="31">
        <v>5</v>
      </c>
      <c r="B958" s="41" t="s">
        <v>1290</v>
      </c>
      <c r="C958" s="31"/>
      <c r="D958" s="31"/>
      <c r="E958" s="31"/>
      <c r="F958" s="31"/>
    </row>
    <row r="959" spans="1:6" ht="25.5" x14ac:dyDescent="0.2">
      <c r="A959" s="31">
        <v>6</v>
      </c>
      <c r="B959" s="41" t="s">
        <v>1291</v>
      </c>
      <c r="C959" s="31"/>
      <c r="D959" s="31"/>
      <c r="E959" s="31"/>
      <c r="F959" s="31"/>
    </row>
    <row r="960" spans="1:6" ht="25.5" x14ac:dyDescent="0.2">
      <c r="A960" s="31">
        <v>7</v>
      </c>
      <c r="B960" s="41" t="s">
        <v>1292</v>
      </c>
      <c r="C960" s="31"/>
      <c r="D960" s="31"/>
      <c r="E960" s="31"/>
      <c r="F960" s="31"/>
    </row>
    <row r="961" spans="1:6" x14ac:dyDescent="0.2">
      <c r="A961" s="31"/>
      <c r="B961" s="31"/>
      <c r="C961" s="31"/>
      <c r="D961" s="31"/>
      <c r="E961" s="31"/>
      <c r="F961" s="31"/>
    </row>
    <row r="962" spans="1:6" x14ac:dyDescent="0.2">
      <c r="A962" s="32" t="s">
        <v>133</v>
      </c>
      <c r="B962" s="33"/>
      <c r="C962" s="31"/>
      <c r="D962" s="31"/>
      <c r="E962" s="31"/>
      <c r="F962" s="31"/>
    </row>
    <row r="963" spans="1:6" ht="25.5" x14ac:dyDescent="0.2">
      <c r="A963" s="31">
        <v>1</v>
      </c>
      <c r="B963" s="41" t="s">
        <v>1293</v>
      </c>
      <c r="C963" s="31"/>
      <c r="D963" s="31"/>
      <c r="E963" s="31"/>
      <c r="F963" s="31"/>
    </row>
    <row r="964" spans="1:6" x14ac:dyDescent="0.2">
      <c r="A964" s="31">
        <v>2</v>
      </c>
      <c r="B964" s="41" t="s">
        <v>1294</v>
      </c>
      <c r="C964" s="31"/>
      <c r="D964" s="31"/>
      <c r="E964" s="31"/>
      <c r="F964" s="31"/>
    </row>
    <row r="965" spans="1:6" ht="25.5" x14ac:dyDescent="0.2">
      <c r="A965" s="31">
        <v>3</v>
      </c>
      <c r="B965" s="41" t="s">
        <v>1295</v>
      </c>
      <c r="C965" s="31"/>
      <c r="D965" s="31"/>
      <c r="E965" s="31"/>
      <c r="F965" s="31"/>
    </row>
    <row r="966" spans="1:6" ht="51" x14ac:dyDescent="0.2">
      <c r="A966" s="31">
        <v>4</v>
      </c>
      <c r="B966" s="41" t="s">
        <v>1296</v>
      </c>
      <c r="C966" s="31"/>
      <c r="D966" s="31"/>
      <c r="E966" s="31"/>
      <c r="F966" s="31"/>
    </row>
    <row r="967" spans="1:6" ht="38.25" x14ac:dyDescent="0.2">
      <c r="A967" s="31">
        <v>5</v>
      </c>
      <c r="B967" s="41" t="s">
        <v>1297</v>
      </c>
      <c r="C967" s="31"/>
      <c r="D967" s="31"/>
      <c r="E967" s="31"/>
      <c r="F967" s="31"/>
    </row>
    <row r="968" spans="1:6" ht="63.75" x14ac:dyDescent="0.2">
      <c r="A968" s="31">
        <v>6</v>
      </c>
      <c r="B968" s="41" t="s">
        <v>1298</v>
      </c>
      <c r="C968" s="31"/>
      <c r="D968" s="31"/>
      <c r="E968" s="31"/>
      <c r="F968" s="31"/>
    </row>
    <row r="969" spans="1:6" ht="25.5" x14ac:dyDescent="0.2">
      <c r="A969" s="31">
        <v>7</v>
      </c>
      <c r="B969" s="41" t="s">
        <v>1299</v>
      </c>
      <c r="C969" s="31"/>
      <c r="D969" s="31"/>
      <c r="E969" s="31"/>
      <c r="F969" s="31"/>
    </row>
    <row r="970" spans="1:6" x14ac:dyDescent="0.2">
      <c r="A970" s="31">
        <v>8</v>
      </c>
      <c r="B970" s="41" t="s">
        <v>1300</v>
      </c>
      <c r="C970" s="31"/>
      <c r="D970" s="31"/>
      <c r="E970" s="31"/>
      <c r="F970" s="31"/>
    </row>
    <row r="971" spans="1:6" ht="25.5" x14ac:dyDescent="0.2">
      <c r="A971" s="31">
        <v>9</v>
      </c>
      <c r="B971" s="41" t="s">
        <v>1301</v>
      </c>
      <c r="C971" s="31"/>
      <c r="D971" s="31"/>
      <c r="E971" s="31"/>
      <c r="F971" s="31"/>
    </row>
    <row r="972" spans="1:6" ht="25.5" x14ac:dyDescent="0.2">
      <c r="A972" s="31">
        <v>10</v>
      </c>
      <c r="B972" s="41" t="s">
        <v>1302</v>
      </c>
      <c r="C972" s="31"/>
      <c r="D972" s="31"/>
      <c r="E972" s="31"/>
      <c r="F972" s="31"/>
    </row>
    <row r="973" spans="1:6" x14ac:dyDescent="0.2">
      <c r="A973" s="31"/>
      <c r="B973" s="31"/>
      <c r="C973" s="31"/>
      <c r="D973" s="31"/>
      <c r="E973" s="31"/>
      <c r="F973" s="31"/>
    </row>
    <row r="974" spans="1:6" x14ac:dyDescent="0.2">
      <c r="A974" s="32" t="s">
        <v>136</v>
      </c>
      <c r="B974" s="33"/>
      <c r="C974" s="31"/>
      <c r="D974" s="31"/>
      <c r="E974" s="31"/>
      <c r="F974" s="31"/>
    </row>
    <row r="975" spans="1:6" ht="25.5" x14ac:dyDescent="0.2">
      <c r="A975" s="31">
        <v>1</v>
      </c>
      <c r="B975" s="41" t="s">
        <v>1303</v>
      </c>
      <c r="C975" s="31"/>
      <c r="D975" s="31"/>
      <c r="E975" s="31"/>
      <c r="F975" s="31"/>
    </row>
    <row r="976" spans="1:6" x14ac:dyDescent="0.2">
      <c r="A976" s="31">
        <v>2</v>
      </c>
      <c r="B976" s="41" t="s">
        <v>1304</v>
      </c>
      <c r="C976" s="31"/>
      <c r="D976" s="31"/>
      <c r="E976" s="31"/>
      <c r="F976" s="31"/>
    </row>
    <row r="977" spans="1:6" ht="38.25" x14ac:dyDescent="0.2">
      <c r="A977" s="31">
        <v>3</v>
      </c>
      <c r="B977" s="41" t="s">
        <v>1305</v>
      </c>
      <c r="C977" s="31"/>
      <c r="D977" s="31"/>
      <c r="E977" s="31"/>
      <c r="F977" s="31"/>
    </row>
    <row r="978" spans="1:6" ht="25.5" x14ac:dyDescent="0.2">
      <c r="A978" s="31">
        <v>4</v>
      </c>
      <c r="B978" s="41" t="s">
        <v>1306</v>
      </c>
      <c r="C978" s="31"/>
      <c r="D978" s="31"/>
      <c r="E978" s="31"/>
      <c r="F978" s="31"/>
    </row>
    <row r="979" spans="1:6" ht="38.25" x14ac:dyDescent="0.2">
      <c r="A979" s="31">
        <v>5</v>
      </c>
      <c r="B979" s="41" t="s">
        <v>1307</v>
      </c>
      <c r="C979" s="31"/>
      <c r="D979" s="31"/>
      <c r="E979" s="31"/>
      <c r="F979" s="31"/>
    </row>
    <row r="980" spans="1:6" ht="25.5" x14ac:dyDescent="0.2">
      <c r="A980" s="31">
        <v>6</v>
      </c>
      <c r="B980" s="41" t="s">
        <v>1308</v>
      </c>
      <c r="C980" s="31"/>
      <c r="D980" s="31"/>
      <c r="E980" s="31"/>
      <c r="F980" s="31"/>
    </row>
    <row r="981" spans="1:6" x14ac:dyDescent="0.2">
      <c r="A981" s="31">
        <v>7</v>
      </c>
      <c r="B981" s="41" t="s">
        <v>1309</v>
      </c>
      <c r="C981" s="31"/>
      <c r="D981" s="31"/>
      <c r="E981" s="31"/>
      <c r="F981" s="31"/>
    </row>
    <row r="982" spans="1:6" x14ac:dyDescent="0.2">
      <c r="A982" s="31"/>
      <c r="B982" s="31"/>
      <c r="C982" s="31"/>
      <c r="D982" s="31"/>
      <c r="E982" s="31"/>
      <c r="F982" s="31"/>
    </row>
    <row r="983" spans="1:6" x14ac:dyDescent="0.2">
      <c r="A983" s="32" t="s">
        <v>139</v>
      </c>
      <c r="B983" s="33"/>
      <c r="C983" s="31"/>
      <c r="D983" s="31"/>
      <c r="E983" s="31"/>
      <c r="F983" s="31"/>
    </row>
    <row r="984" spans="1:6" ht="25.5" x14ac:dyDescent="0.2">
      <c r="A984" s="31">
        <v>1</v>
      </c>
      <c r="B984" s="41" t="s">
        <v>1310</v>
      </c>
      <c r="C984" s="31"/>
      <c r="D984" s="31"/>
      <c r="E984" s="31"/>
      <c r="F984" s="31"/>
    </row>
    <row r="985" spans="1:6" x14ac:dyDescent="0.2">
      <c r="A985" s="31">
        <v>2</v>
      </c>
      <c r="B985" s="41" t="s">
        <v>1311</v>
      </c>
      <c r="C985" s="31"/>
      <c r="D985" s="31"/>
      <c r="E985" s="31"/>
      <c r="F985" s="31"/>
    </row>
    <row r="986" spans="1:6" x14ac:dyDescent="0.2">
      <c r="A986" s="31">
        <v>3</v>
      </c>
      <c r="B986" s="41" t="s">
        <v>1312</v>
      </c>
      <c r="C986" s="31"/>
      <c r="D986" s="31"/>
      <c r="E986" s="31"/>
      <c r="F986" s="31"/>
    </row>
    <row r="987" spans="1:6" ht="25.5" x14ac:dyDescent="0.2">
      <c r="A987" s="31">
        <v>4</v>
      </c>
      <c r="B987" s="41" t="s">
        <v>1313</v>
      </c>
      <c r="C987" s="31"/>
      <c r="D987" s="31"/>
      <c r="E987" s="31"/>
      <c r="F987" s="31"/>
    </row>
    <row r="988" spans="1:6" x14ac:dyDescent="0.2">
      <c r="A988" s="31">
        <v>5</v>
      </c>
      <c r="B988" s="41" t="s">
        <v>1314</v>
      </c>
      <c r="C988" s="31"/>
      <c r="D988" s="31"/>
      <c r="E988" s="31"/>
      <c r="F988" s="31"/>
    </row>
    <row r="989" spans="1:6" x14ac:dyDescent="0.2">
      <c r="A989" s="31"/>
      <c r="B989" s="31"/>
      <c r="C989" s="31"/>
      <c r="D989" s="31"/>
      <c r="E989" s="31"/>
      <c r="F989" s="31"/>
    </row>
    <row r="990" spans="1:6" x14ac:dyDescent="0.2">
      <c r="A990" s="32" t="s">
        <v>141</v>
      </c>
      <c r="B990" s="33"/>
      <c r="C990" s="31"/>
      <c r="D990" s="31"/>
      <c r="E990" s="31"/>
      <c r="F990" s="31"/>
    </row>
    <row r="991" spans="1:6" ht="25.5" x14ac:dyDescent="0.2">
      <c r="A991" s="31">
        <v>1</v>
      </c>
      <c r="B991" s="41" t="s">
        <v>1315</v>
      </c>
      <c r="C991" s="31"/>
      <c r="D991" s="31"/>
      <c r="E991" s="31"/>
      <c r="F991" s="31"/>
    </row>
    <row r="992" spans="1:6" x14ac:dyDescent="0.2">
      <c r="A992" s="31">
        <v>2</v>
      </c>
      <c r="B992" s="41" t="s">
        <v>1316</v>
      </c>
      <c r="C992" s="31"/>
      <c r="D992" s="31"/>
      <c r="E992" s="31"/>
      <c r="F992" s="31"/>
    </row>
    <row r="993" spans="1:6" x14ac:dyDescent="0.2">
      <c r="A993" s="31">
        <v>3</v>
      </c>
      <c r="B993" s="41" t="s">
        <v>1317</v>
      </c>
      <c r="C993" s="31"/>
      <c r="D993" s="31"/>
      <c r="E993" s="31"/>
      <c r="F993" s="31"/>
    </row>
    <row r="994" spans="1:6" x14ac:dyDescent="0.2">
      <c r="A994" s="31">
        <v>4</v>
      </c>
      <c r="B994" s="41" t="s">
        <v>1318</v>
      </c>
      <c r="C994" s="31"/>
      <c r="D994" s="31"/>
      <c r="E994" s="31"/>
      <c r="F994" s="31"/>
    </row>
    <row r="995" spans="1:6" x14ac:dyDescent="0.2">
      <c r="A995" s="31">
        <v>5</v>
      </c>
      <c r="B995" s="41" t="s">
        <v>1314</v>
      </c>
      <c r="C995" s="31"/>
      <c r="D995" s="31"/>
      <c r="E995" s="31"/>
      <c r="F995" s="31"/>
    </row>
    <row r="996" spans="1:6" x14ac:dyDescent="0.2">
      <c r="A996" s="31"/>
      <c r="B996" s="31"/>
      <c r="C996" s="31"/>
      <c r="D996" s="31"/>
      <c r="E996" s="31"/>
      <c r="F996" s="31"/>
    </row>
    <row r="997" spans="1:6" x14ac:dyDescent="0.2">
      <c r="A997" s="32" t="s">
        <v>143</v>
      </c>
      <c r="B997" s="33"/>
      <c r="C997" s="31"/>
      <c r="D997" s="31"/>
      <c r="E997" s="31"/>
      <c r="F997" s="31"/>
    </row>
    <row r="998" spans="1:6" x14ac:dyDescent="0.2">
      <c r="A998" s="31">
        <v>1</v>
      </c>
      <c r="B998" s="41" t="s">
        <v>1319</v>
      </c>
      <c r="C998" s="31"/>
      <c r="D998" s="31"/>
      <c r="E998" s="31"/>
      <c r="F998" s="31"/>
    </row>
    <row r="999" spans="1:6" x14ac:dyDescent="0.2">
      <c r="A999" s="31">
        <v>2</v>
      </c>
      <c r="B999" s="41" t="s">
        <v>1320</v>
      </c>
      <c r="C999" s="31"/>
      <c r="D999" s="31"/>
      <c r="E999" s="31"/>
      <c r="F999" s="31"/>
    </row>
    <row r="1000" spans="1:6" ht="25.5" x14ac:dyDescent="0.2">
      <c r="A1000" s="31">
        <v>3</v>
      </c>
      <c r="B1000" s="41" t="s">
        <v>1321</v>
      </c>
      <c r="C1000" s="31"/>
      <c r="D1000" s="31"/>
      <c r="E1000" s="31"/>
      <c r="F1000" s="31"/>
    </row>
    <row r="1001" spans="1:6" x14ac:dyDescent="0.2">
      <c r="A1001" s="31">
        <v>4</v>
      </c>
      <c r="B1001" s="41" t="s">
        <v>1322</v>
      </c>
      <c r="C1001" s="31"/>
      <c r="D1001" s="31"/>
      <c r="E1001" s="31"/>
      <c r="F1001" s="31"/>
    </row>
    <row r="1002" spans="1:6" x14ac:dyDescent="0.2">
      <c r="A1002" s="31">
        <v>5</v>
      </c>
      <c r="B1002" s="41" t="s">
        <v>1323</v>
      </c>
      <c r="C1002" s="31"/>
      <c r="D1002" s="31"/>
      <c r="E1002" s="31"/>
      <c r="F1002" s="31"/>
    </row>
    <row r="1003" spans="1:6" x14ac:dyDescent="0.2">
      <c r="A1003" s="31"/>
      <c r="B1003" s="31"/>
      <c r="C1003" s="31"/>
      <c r="D1003" s="31"/>
      <c r="E1003" s="31"/>
      <c r="F1003" s="31"/>
    </row>
    <row r="1004" spans="1:6" x14ac:dyDescent="0.2">
      <c r="A1004" s="32" t="s">
        <v>145</v>
      </c>
      <c r="B1004" s="33"/>
      <c r="C1004" s="31"/>
      <c r="D1004" s="31"/>
      <c r="E1004" s="31"/>
      <c r="F1004" s="31"/>
    </row>
    <row r="1005" spans="1:6" x14ac:dyDescent="0.2">
      <c r="A1005" s="31">
        <v>1</v>
      </c>
      <c r="B1005" s="41" t="s">
        <v>1324</v>
      </c>
      <c r="C1005" s="31"/>
      <c r="D1005" s="31"/>
      <c r="E1005" s="31"/>
      <c r="F1005" s="31"/>
    </row>
    <row r="1006" spans="1:6" x14ac:dyDescent="0.2">
      <c r="A1006" s="31">
        <v>2</v>
      </c>
      <c r="B1006" s="41" t="s">
        <v>1325</v>
      </c>
      <c r="C1006" s="31"/>
      <c r="D1006" s="31"/>
      <c r="E1006" s="31"/>
      <c r="F1006" s="31"/>
    </row>
    <row r="1007" spans="1:6" ht="25.5" x14ac:dyDescent="0.2">
      <c r="A1007" s="31">
        <v>3</v>
      </c>
      <c r="B1007" s="41" t="s">
        <v>1326</v>
      </c>
      <c r="C1007" s="31"/>
      <c r="D1007" s="31"/>
      <c r="E1007" s="31"/>
      <c r="F1007" s="31"/>
    </row>
    <row r="1008" spans="1:6" x14ac:dyDescent="0.2">
      <c r="A1008" s="31">
        <v>4</v>
      </c>
      <c r="B1008" s="41" t="s">
        <v>1314</v>
      </c>
      <c r="C1008" s="31"/>
      <c r="D1008" s="31"/>
      <c r="E1008" s="31"/>
      <c r="F1008" s="31"/>
    </row>
    <row r="1009" spans="1:6" x14ac:dyDescent="0.2">
      <c r="A1009" s="31"/>
      <c r="B1009" s="31"/>
      <c r="C1009" s="31"/>
      <c r="D1009" s="31"/>
      <c r="E1009" s="31"/>
      <c r="F1009" s="31"/>
    </row>
    <row r="1010" spans="1:6" x14ac:dyDescent="0.2">
      <c r="A1010" s="32" t="s">
        <v>147</v>
      </c>
      <c r="B1010" s="33"/>
      <c r="C1010" s="31"/>
      <c r="D1010" s="31"/>
      <c r="E1010" s="31"/>
      <c r="F1010" s="31"/>
    </row>
    <row r="1011" spans="1:6" ht="25.5" x14ac:dyDescent="0.2">
      <c r="A1011" s="31">
        <v>1</v>
      </c>
      <c r="B1011" s="41" t="s">
        <v>1327</v>
      </c>
      <c r="C1011" s="31"/>
      <c r="D1011" s="31"/>
      <c r="E1011" s="31"/>
      <c r="F1011" s="31"/>
    </row>
    <row r="1012" spans="1:6" x14ac:dyDescent="0.2">
      <c r="A1012" s="31">
        <v>2</v>
      </c>
      <c r="B1012" s="41" t="s">
        <v>1328</v>
      </c>
      <c r="C1012" s="31"/>
      <c r="D1012" s="31"/>
      <c r="E1012" s="31"/>
      <c r="F1012" s="31"/>
    </row>
    <row r="1013" spans="1:6" ht="25.5" x14ac:dyDescent="0.2">
      <c r="A1013" s="31">
        <v>3</v>
      </c>
      <c r="B1013" s="41" t="s">
        <v>1329</v>
      </c>
      <c r="C1013" s="31"/>
      <c r="D1013" s="31"/>
      <c r="E1013" s="31"/>
      <c r="F1013" s="31"/>
    </row>
    <row r="1014" spans="1:6" ht="25.5" x14ac:dyDescent="0.2">
      <c r="A1014" s="31">
        <v>4</v>
      </c>
      <c r="B1014" s="41" t="s">
        <v>1330</v>
      </c>
      <c r="C1014" s="31"/>
      <c r="D1014" s="31"/>
      <c r="E1014" s="31"/>
      <c r="F1014" s="31"/>
    </row>
    <row r="1015" spans="1:6" ht="38.25" x14ac:dyDescent="0.2">
      <c r="A1015" s="31">
        <v>5</v>
      </c>
      <c r="B1015" s="41" t="s">
        <v>1331</v>
      </c>
      <c r="C1015" s="31"/>
      <c r="D1015" s="31"/>
      <c r="E1015" s="31"/>
      <c r="F1015" s="31"/>
    </row>
    <row r="1016" spans="1:6" ht="25.5" x14ac:dyDescent="0.2">
      <c r="A1016" s="31">
        <v>6</v>
      </c>
      <c r="B1016" s="41" t="s">
        <v>1332</v>
      </c>
      <c r="C1016" s="31"/>
      <c r="D1016" s="31"/>
      <c r="E1016" s="31"/>
      <c r="F1016" s="31"/>
    </row>
    <row r="1017" spans="1:6" ht="38.25" x14ac:dyDescent="0.2">
      <c r="A1017" s="31">
        <v>7</v>
      </c>
      <c r="B1017" s="41" t="s">
        <v>1333</v>
      </c>
      <c r="C1017" s="31"/>
      <c r="D1017" s="31"/>
      <c r="E1017" s="31"/>
      <c r="F1017" s="31"/>
    </row>
    <row r="1018" spans="1:6" ht="38.25" x14ac:dyDescent="0.2">
      <c r="A1018" s="31">
        <v>8</v>
      </c>
      <c r="B1018" s="41" t="s">
        <v>1334</v>
      </c>
      <c r="C1018" s="31"/>
      <c r="D1018" s="31"/>
      <c r="E1018" s="31"/>
      <c r="F1018" s="31"/>
    </row>
    <row r="1019" spans="1:6" ht="38.25" x14ac:dyDescent="0.2">
      <c r="A1019" s="31">
        <v>9</v>
      </c>
      <c r="B1019" s="41" t="s">
        <v>1335</v>
      </c>
      <c r="C1019" s="31"/>
      <c r="D1019" s="31"/>
      <c r="E1019" s="31"/>
      <c r="F1019" s="31"/>
    </row>
    <row r="1020" spans="1:6" ht="28.5" x14ac:dyDescent="0.2">
      <c r="A1020" s="31">
        <v>10</v>
      </c>
      <c r="B1020" s="42" t="s">
        <v>1336</v>
      </c>
      <c r="C1020" s="31"/>
      <c r="D1020" s="31"/>
      <c r="E1020" s="31"/>
      <c r="F1020" s="31"/>
    </row>
    <row r="1021" spans="1:6" x14ac:dyDescent="0.2">
      <c r="A1021" s="31">
        <v>11</v>
      </c>
      <c r="B1021" s="41" t="s">
        <v>1337</v>
      </c>
      <c r="C1021" s="31"/>
      <c r="D1021" s="31"/>
      <c r="E1021" s="31"/>
      <c r="F1021" s="31"/>
    </row>
    <row r="1022" spans="1:6" ht="38.25" x14ac:dyDescent="0.2">
      <c r="A1022" s="31">
        <v>12</v>
      </c>
      <c r="B1022" s="41" t="s">
        <v>1338</v>
      </c>
      <c r="C1022" s="31"/>
      <c r="D1022" s="31"/>
      <c r="E1022" s="31"/>
      <c r="F1022" s="31"/>
    </row>
    <row r="1023" spans="1:6" ht="25.5" x14ac:dyDescent="0.2">
      <c r="A1023" s="31">
        <v>13</v>
      </c>
      <c r="B1023" s="41" t="s">
        <v>1339</v>
      </c>
      <c r="C1023" s="31"/>
      <c r="D1023" s="31"/>
      <c r="E1023" s="31"/>
      <c r="F1023" s="31"/>
    </row>
    <row r="1024" spans="1:6" x14ac:dyDescent="0.2">
      <c r="A1024" s="31"/>
      <c r="B1024" s="31"/>
      <c r="C1024" s="31"/>
      <c r="D1024" s="31"/>
      <c r="E1024" s="31"/>
      <c r="F1024" s="31"/>
    </row>
    <row r="1025" spans="1:6" x14ac:dyDescent="0.2">
      <c r="A1025" s="32" t="s">
        <v>150</v>
      </c>
      <c r="B1025" s="33"/>
      <c r="C1025" s="31"/>
      <c r="D1025" s="31"/>
      <c r="E1025" s="31"/>
      <c r="F1025" s="31"/>
    </row>
    <row r="1026" spans="1:6" x14ac:dyDescent="0.2">
      <c r="A1026" s="31">
        <v>1</v>
      </c>
      <c r="B1026" s="41" t="s">
        <v>1340</v>
      </c>
      <c r="C1026" s="31"/>
      <c r="D1026" s="31"/>
      <c r="E1026" s="31"/>
      <c r="F1026" s="31"/>
    </row>
    <row r="1027" spans="1:6" x14ac:dyDescent="0.2">
      <c r="A1027" s="31">
        <v>2</v>
      </c>
      <c r="B1027" s="41" t="s">
        <v>1341</v>
      </c>
      <c r="C1027" s="31"/>
      <c r="D1027" s="31"/>
      <c r="E1027" s="31"/>
      <c r="F1027" s="31"/>
    </row>
    <row r="1028" spans="1:6" ht="25.5" x14ac:dyDescent="0.2">
      <c r="A1028" s="31">
        <v>3</v>
      </c>
      <c r="B1028" s="41" t="s">
        <v>1342</v>
      </c>
      <c r="C1028" s="31"/>
      <c r="D1028" s="31"/>
      <c r="E1028" s="31"/>
      <c r="F1028" s="31"/>
    </row>
    <row r="1029" spans="1:6" x14ac:dyDescent="0.2">
      <c r="A1029" s="31">
        <v>4</v>
      </c>
      <c r="B1029" s="41" t="s">
        <v>1343</v>
      </c>
      <c r="C1029" s="31"/>
      <c r="D1029" s="31"/>
      <c r="E1029" s="31"/>
      <c r="F1029" s="31"/>
    </row>
    <row r="1030" spans="1:6" x14ac:dyDescent="0.2">
      <c r="A1030" s="31">
        <v>5</v>
      </c>
      <c r="B1030" s="41" t="s">
        <v>1344</v>
      </c>
      <c r="C1030" s="31"/>
      <c r="D1030" s="31"/>
      <c r="E1030" s="31"/>
      <c r="F1030" s="31"/>
    </row>
    <row r="1031" spans="1:6" x14ac:dyDescent="0.2">
      <c r="A1031" s="31"/>
      <c r="B1031" s="31"/>
      <c r="C1031" s="31"/>
      <c r="D1031" s="31"/>
      <c r="E1031" s="31"/>
      <c r="F1031" s="31"/>
    </row>
    <row r="1032" spans="1:6" x14ac:dyDescent="0.2">
      <c r="A1032" s="32" t="s">
        <v>153</v>
      </c>
      <c r="B1032" s="33"/>
      <c r="C1032" s="31"/>
      <c r="D1032" s="31"/>
      <c r="E1032" s="31"/>
      <c r="F1032" s="31"/>
    </row>
    <row r="1033" spans="1:6" ht="25.5" x14ac:dyDescent="0.2">
      <c r="A1033" s="31">
        <v>1</v>
      </c>
      <c r="B1033" s="41" t="s">
        <v>1345</v>
      </c>
      <c r="C1033" s="31"/>
      <c r="D1033" s="31"/>
      <c r="E1033" s="31"/>
      <c r="F1033" s="31"/>
    </row>
    <row r="1034" spans="1:6" ht="25.5" x14ac:dyDescent="0.2">
      <c r="A1034" s="31">
        <v>2</v>
      </c>
      <c r="B1034" s="41" t="s">
        <v>1346</v>
      </c>
      <c r="C1034" s="31"/>
      <c r="D1034" s="31"/>
      <c r="E1034" s="31"/>
      <c r="F1034" s="31"/>
    </row>
    <row r="1035" spans="1:6" x14ac:dyDescent="0.2">
      <c r="A1035" s="31">
        <v>3</v>
      </c>
      <c r="B1035" s="41" t="s">
        <v>1347</v>
      </c>
      <c r="C1035" s="31"/>
      <c r="D1035" s="31"/>
      <c r="E1035" s="31"/>
      <c r="F1035" s="31"/>
    </row>
    <row r="1036" spans="1:6" ht="25.5" x14ac:dyDescent="0.2">
      <c r="A1036" s="31">
        <v>4</v>
      </c>
      <c r="B1036" s="41" t="s">
        <v>1348</v>
      </c>
      <c r="C1036" s="31"/>
      <c r="D1036" s="31"/>
      <c r="E1036" s="31"/>
      <c r="F1036" s="31"/>
    </row>
    <row r="1037" spans="1:6" ht="25.5" x14ac:dyDescent="0.2">
      <c r="A1037" s="31">
        <v>5</v>
      </c>
      <c r="B1037" s="41" t="s">
        <v>1349</v>
      </c>
      <c r="C1037" s="31"/>
      <c r="D1037" s="31"/>
      <c r="E1037" s="31"/>
      <c r="F1037" s="31"/>
    </row>
    <row r="1038" spans="1:6" x14ac:dyDescent="0.2">
      <c r="A1038" s="31"/>
      <c r="B1038" s="31"/>
      <c r="C1038" s="31"/>
      <c r="D1038" s="31"/>
      <c r="E1038" s="31"/>
      <c r="F1038" s="31"/>
    </row>
    <row r="1039" spans="1:6" ht="25.5" x14ac:dyDescent="0.2">
      <c r="A1039" s="32" t="s">
        <v>156</v>
      </c>
      <c r="B1039" s="33"/>
      <c r="C1039" s="31"/>
      <c r="D1039" s="31"/>
      <c r="E1039" s="31"/>
      <c r="F1039" s="31"/>
    </row>
    <row r="1040" spans="1:6" x14ac:dyDescent="0.2">
      <c r="A1040" s="31">
        <v>1</v>
      </c>
      <c r="B1040" s="41" t="s">
        <v>1350</v>
      </c>
      <c r="C1040" s="31"/>
      <c r="D1040" s="31"/>
      <c r="E1040" s="31"/>
      <c r="F1040" s="31"/>
    </row>
    <row r="1041" spans="1:6" x14ac:dyDescent="0.2">
      <c r="A1041" s="31">
        <v>2</v>
      </c>
      <c r="B1041" s="41" t="s">
        <v>1351</v>
      </c>
      <c r="C1041" s="31"/>
      <c r="D1041" s="31"/>
      <c r="E1041" s="31"/>
      <c r="F1041" s="31"/>
    </row>
    <row r="1042" spans="1:6" x14ac:dyDescent="0.2">
      <c r="A1042" s="31">
        <v>3</v>
      </c>
      <c r="B1042" s="41" t="s">
        <v>1352</v>
      </c>
      <c r="C1042" s="31"/>
      <c r="D1042" s="31"/>
      <c r="E1042" s="31"/>
      <c r="F1042" s="31"/>
    </row>
    <row r="1043" spans="1:6" x14ac:dyDescent="0.2">
      <c r="A1043" s="31">
        <v>4</v>
      </c>
      <c r="B1043" s="41" t="s">
        <v>1353</v>
      </c>
      <c r="C1043" s="31"/>
      <c r="D1043" s="31"/>
      <c r="E1043" s="31"/>
      <c r="F1043" s="31"/>
    </row>
    <row r="1044" spans="1:6" x14ac:dyDescent="0.2">
      <c r="A1044" s="31"/>
      <c r="B1044" s="31"/>
      <c r="C1044" s="31"/>
      <c r="D1044" s="31"/>
      <c r="E1044" s="31"/>
      <c r="F1044" s="31"/>
    </row>
    <row r="1045" spans="1:6" x14ac:dyDescent="0.2">
      <c r="A1045" s="32" t="s">
        <v>158</v>
      </c>
      <c r="B1045" s="33"/>
      <c r="C1045" s="31"/>
      <c r="D1045" s="31"/>
      <c r="E1045" s="31"/>
      <c r="F1045" s="31"/>
    </row>
    <row r="1046" spans="1:6" ht="25.5" x14ac:dyDescent="0.2">
      <c r="A1046" s="31">
        <v>1</v>
      </c>
      <c r="B1046" s="41" t="s">
        <v>1354</v>
      </c>
      <c r="C1046" s="31"/>
      <c r="D1046" s="31"/>
      <c r="E1046" s="31"/>
      <c r="F1046" s="31"/>
    </row>
    <row r="1047" spans="1:6" x14ac:dyDescent="0.2">
      <c r="A1047" s="31">
        <v>2</v>
      </c>
      <c r="B1047" s="41" t="s">
        <v>1355</v>
      </c>
      <c r="C1047" s="31"/>
      <c r="D1047" s="31"/>
      <c r="E1047" s="31"/>
      <c r="F1047" s="31"/>
    </row>
    <row r="1048" spans="1:6" x14ac:dyDescent="0.2">
      <c r="A1048" s="31">
        <v>3</v>
      </c>
      <c r="B1048" s="41" t="s">
        <v>1356</v>
      </c>
      <c r="C1048" s="31"/>
      <c r="D1048" s="31"/>
      <c r="E1048" s="31"/>
      <c r="F1048" s="31"/>
    </row>
    <row r="1049" spans="1:6" ht="25.5" x14ac:dyDescent="0.2">
      <c r="A1049" s="31">
        <v>4</v>
      </c>
      <c r="B1049" s="41" t="s">
        <v>1357</v>
      </c>
      <c r="C1049" s="31"/>
      <c r="D1049" s="31"/>
      <c r="E1049" s="31"/>
      <c r="F1049" s="31"/>
    </row>
    <row r="1050" spans="1:6" x14ac:dyDescent="0.2">
      <c r="A1050" s="31">
        <v>5</v>
      </c>
      <c r="B1050" s="41" t="s">
        <v>1358</v>
      </c>
      <c r="C1050" s="31"/>
      <c r="D1050" s="31"/>
      <c r="E1050" s="31"/>
      <c r="F1050" s="31"/>
    </row>
    <row r="1051" spans="1:6" x14ac:dyDescent="0.2">
      <c r="A1051" s="31"/>
      <c r="B1051" s="31"/>
      <c r="C1051" s="31"/>
      <c r="D1051" s="31"/>
      <c r="E1051" s="31"/>
      <c r="F1051" s="31"/>
    </row>
    <row r="1052" spans="1:6" x14ac:dyDescent="0.2">
      <c r="A1052" s="32" t="s">
        <v>161</v>
      </c>
      <c r="B1052" s="33"/>
      <c r="C1052" s="31"/>
      <c r="D1052" s="31"/>
      <c r="E1052" s="31"/>
      <c r="F1052" s="31"/>
    </row>
    <row r="1053" spans="1:6" x14ac:dyDescent="0.2">
      <c r="A1053" s="31">
        <v>1</v>
      </c>
      <c r="B1053" s="41" t="s">
        <v>1359</v>
      </c>
      <c r="C1053" s="31"/>
      <c r="D1053" s="31"/>
      <c r="E1053" s="31"/>
      <c r="F1053" s="31"/>
    </row>
    <row r="1054" spans="1:6" x14ac:dyDescent="0.2">
      <c r="A1054" s="31">
        <v>2</v>
      </c>
      <c r="B1054" s="41" t="s">
        <v>1351</v>
      </c>
      <c r="C1054" s="31"/>
      <c r="D1054" s="31"/>
      <c r="E1054" s="31"/>
      <c r="F1054" s="31"/>
    </row>
    <row r="1055" spans="1:6" x14ac:dyDescent="0.2">
      <c r="A1055" s="31">
        <v>3</v>
      </c>
      <c r="B1055" s="41" t="s">
        <v>1352</v>
      </c>
      <c r="C1055" s="31"/>
      <c r="D1055" s="31"/>
      <c r="E1055" s="31"/>
      <c r="F1055" s="31"/>
    </row>
    <row r="1056" spans="1:6" x14ac:dyDescent="0.2">
      <c r="A1056" s="31">
        <v>4</v>
      </c>
      <c r="B1056" s="41" t="s">
        <v>1353</v>
      </c>
      <c r="C1056" s="31"/>
      <c r="D1056" s="31"/>
      <c r="E1056" s="31"/>
      <c r="F1056" s="31"/>
    </row>
    <row r="1057" spans="1:6" x14ac:dyDescent="0.2">
      <c r="A1057" s="31"/>
      <c r="B1057" s="31"/>
      <c r="C1057" s="31"/>
      <c r="D1057" s="31"/>
      <c r="E1057" s="31"/>
      <c r="F1057" s="31"/>
    </row>
    <row r="1058" spans="1:6" x14ac:dyDescent="0.2">
      <c r="A1058" s="32" t="s">
        <v>163</v>
      </c>
      <c r="B1058" s="33"/>
      <c r="C1058" s="31"/>
      <c r="D1058" s="31"/>
      <c r="E1058" s="31"/>
      <c r="F1058" s="31"/>
    </row>
    <row r="1059" spans="1:6" ht="25.5" x14ac:dyDescent="0.2">
      <c r="A1059" s="31">
        <v>1</v>
      </c>
      <c r="B1059" s="41" t="s">
        <v>1360</v>
      </c>
      <c r="C1059" s="31"/>
      <c r="D1059" s="31"/>
      <c r="E1059" s="31"/>
      <c r="F1059" s="31"/>
    </row>
    <row r="1060" spans="1:6" x14ac:dyDescent="0.2">
      <c r="A1060" s="31">
        <v>2</v>
      </c>
      <c r="B1060" s="41" t="s">
        <v>1361</v>
      </c>
      <c r="C1060" s="31"/>
      <c r="D1060" s="31"/>
      <c r="E1060" s="31"/>
      <c r="F1060" s="31"/>
    </row>
    <row r="1061" spans="1:6" x14ac:dyDescent="0.2">
      <c r="A1061" s="31">
        <v>3</v>
      </c>
      <c r="B1061" s="41" t="s">
        <v>1362</v>
      </c>
      <c r="C1061" s="31"/>
      <c r="D1061" s="31"/>
      <c r="E1061" s="31"/>
      <c r="F1061" s="31"/>
    </row>
    <row r="1062" spans="1:6" x14ac:dyDescent="0.2">
      <c r="A1062" s="31">
        <v>4</v>
      </c>
      <c r="B1062" s="41" t="s">
        <v>1363</v>
      </c>
      <c r="C1062" s="31"/>
      <c r="D1062" s="31"/>
      <c r="E1062" s="31"/>
      <c r="F1062" s="31"/>
    </row>
    <row r="1063" spans="1:6" x14ac:dyDescent="0.2">
      <c r="A1063" s="31"/>
      <c r="B1063" s="31"/>
      <c r="C1063" s="31"/>
      <c r="D1063" s="31"/>
      <c r="E1063" s="31"/>
      <c r="F1063" s="31"/>
    </row>
    <row r="1064" spans="1:6" x14ac:dyDescent="0.2">
      <c r="A1064" s="32" t="s">
        <v>166</v>
      </c>
      <c r="B1064" s="33"/>
      <c r="C1064" s="31"/>
      <c r="D1064" s="31"/>
      <c r="E1064" s="31"/>
      <c r="F1064" s="31"/>
    </row>
    <row r="1065" spans="1:6" ht="25.5" x14ac:dyDescent="0.2">
      <c r="A1065" s="31">
        <v>1</v>
      </c>
      <c r="B1065" s="41" t="s">
        <v>1364</v>
      </c>
      <c r="C1065" s="31"/>
      <c r="D1065" s="31"/>
      <c r="E1065" s="31"/>
      <c r="F1065" s="31"/>
    </row>
    <row r="1066" spans="1:6" ht="25.5" x14ac:dyDescent="0.2">
      <c r="A1066" s="31">
        <v>2</v>
      </c>
      <c r="B1066" s="41" t="s">
        <v>1365</v>
      </c>
      <c r="C1066" s="31"/>
      <c r="D1066" s="31"/>
      <c r="E1066" s="31"/>
      <c r="F1066" s="31"/>
    </row>
    <row r="1067" spans="1:6" x14ac:dyDescent="0.2">
      <c r="A1067" s="31">
        <v>3</v>
      </c>
      <c r="B1067" s="41" t="s">
        <v>1366</v>
      </c>
      <c r="C1067" s="31"/>
      <c r="D1067" s="31"/>
      <c r="E1067" s="31"/>
      <c r="F1067" s="31"/>
    </row>
    <row r="1068" spans="1:6" x14ac:dyDescent="0.2">
      <c r="A1068" s="31"/>
      <c r="B1068" s="31"/>
      <c r="C1068" s="31"/>
      <c r="D1068" s="31"/>
      <c r="E1068" s="31"/>
      <c r="F1068" s="31"/>
    </row>
    <row r="1069" spans="1:6" x14ac:dyDescent="0.2">
      <c r="A1069" s="32" t="s">
        <v>169</v>
      </c>
      <c r="B1069" s="33"/>
      <c r="C1069" s="31"/>
      <c r="D1069" s="31"/>
      <c r="E1069" s="31"/>
      <c r="F1069" s="31"/>
    </row>
    <row r="1070" spans="1:6" ht="25.5" x14ac:dyDescent="0.2">
      <c r="A1070" s="31">
        <v>1</v>
      </c>
      <c r="B1070" s="41" t="s">
        <v>1367</v>
      </c>
      <c r="C1070" s="31"/>
      <c r="D1070" s="31"/>
      <c r="E1070" s="31"/>
      <c r="F1070" s="31"/>
    </row>
    <row r="1071" spans="1:6" ht="25.5" x14ac:dyDescent="0.2">
      <c r="A1071" s="31">
        <v>2</v>
      </c>
      <c r="B1071" s="41" t="s">
        <v>1365</v>
      </c>
      <c r="C1071" s="31"/>
      <c r="D1071" s="31"/>
      <c r="E1071" s="31"/>
      <c r="F1071" s="31"/>
    </row>
    <row r="1072" spans="1:6" x14ac:dyDescent="0.2">
      <c r="A1072" s="31">
        <v>3</v>
      </c>
      <c r="B1072" s="41" t="s">
        <v>1366</v>
      </c>
      <c r="C1072" s="31"/>
      <c r="D1072" s="31"/>
      <c r="E1072" s="31"/>
      <c r="F1072" s="31"/>
    </row>
    <row r="1073" spans="1:6" x14ac:dyDescent="0.2">
      <c r="A1073" s="31"/>
      <c r="B1073" s="31"/>
      <c r="C1073" s="31"/>
      <c r="D1073" s="31"/>
      <c r="E1073" s="31"/>
      <c r="F1073" s="31"/>
    </row>
    <row r="1074" spans="1:6" x14ac:dyDescent="0.2">
      <c r="A1074" s="32" t="s">
        <v>172</v>
      </c>
      <c r="B1074" s="33"/>
      <c r="C1074" s="31"/>
      <c r="D1074" s="31"/>
      <c r="E1074" s="31"/>
      <c r="F1074" s="31"/>
    </row>
    <row r="1075" spans="1:6" x14ac:dyDescent="0.2">
      <c r="A1075" s="31">
        <v>1</v>
      </c>
      <c r="B1075" s="41" t="s">
        <v>1368</v>
      </c>
      <c r="C1075" s="31"/>
      <c r="D1075" s="31"/>
      <c r="E1075" s="31"/>
      <c r="F1075" s="31"/>
    </row>
    <row r="1076" spans="1:6" ht="25.5" x14ac:dyDescent="0.2">
      <c r="A1076" s="31">
        <v>2</v>
      </c>
      <c r="B1076" s="41" t="s">
        <v>1365</v>
      </c>
      <c r="C1076" s="31"/>
      <c r="D1076" s="31"/>
      <c r="E1076" s="31"/>
      <c r="F1076" s="31"/>
    </row>
    <row r="1077" spans="1:6" x14ac:dyDescent="0.2">
      <c r="A1077" s="31">
        <v>3</v>
      </c>
      <c r="B1077" s="41" t="s">
        <v>1366</v>
      </c>
      <c r="C1077" s="31"/>
      <c r="D1077" s="31"/>
      <c r="E1077" s="31"/>
      <c r="F1077" s="31"/>
    </row>
    <row r="1078" spans="1:6" x14ac:dyDescent="0.2">
      <c r="A1078" s="31"/>
      <c r="B1078" s="31"/>
      <c r="C1078" s="31"/>
      <c r="D1078" s="31"/>
      <c r="E1078" s="31"/>
      <c r="F1078" s="31"/>
    </row>
    <row r="1079" spans="1:6" ht="25.5" x14ac:dyDescent="0.2">
      <c r="A1079" s="32" t="s">
        <v>175</v>
      </c>
      <c r="B1079" s="33"/>
      <c r="C1079" s="31"/>
      <c r="D1079" s="31"/>
      <c r="E1079" s="31"/>
      <c r="F1079" s="31"/>
    </row>
    <row r="1080" spans="1:6" ht="25.5" x14ac:dyDescent="0.2">
      <c r="A1080" s="31">
        <v>1</v>
      </c>
      <c r="B1080" s="41" t="s">
        <v>1369</v>
      </c>
      <c r="C1080" s="31"/>
      <c r="D1080" s="31"/>
      <c r="E1080" s="31"/>
      <c r="F1080" s="31"/>
    </row>
    <row r="1081" spans="1:6" ht="25.5" x14ac:dyDescent="0.2">
      <c r="A1081" s="31">
        <v>2</v>
      </c>
      <c r="B1081" s="41" t="s">
        <v>1365</v>
      </c>
      <c r="C1081" s="31"/>
      <c r="D1081" s="31"/>
      <c r="E1081" s="31"/>
      <c r="F1081" s="31"/>
    </row>
    <row r="1082" spans="1:6" x14ac:dyDescent="0.2">
      <c r="A1082" s="31">
        <v>3</v>
      </c>
      <c r="B1082" s="41" t="s">
        <v>1366</v>
      </c>
      <c r="C1082" s="31"/>
      <c r="D1082" s="31"/>
      <c r="E1082" s="31"/>
      <c r="F1082" s="31"/>
    </row>
    <row r="1083" spans="1:6" x14ac:dyDescent="0.2">
      <c r="A1083" s="31"/>
      <c r="B1083" s="31"/>
      <c r="C1083" s="31"/>
      <c r="D1083" s="31"/>
      <c r="E1083" s="31"/>
      <c r="F1083" s="31"/>
    </row>
    <row r="1084" spans="1:6" x14ac:dyDescent="0.2">
      <c r="A1084" s="32" t="s">
        <v>178</v>
      </c>
      <c r="B1084" s="33"/>
      <c r="C1084" s="31"/>
      <c r="D1084" s="31"/>
      <c r="E1084" s="31"/>
      <c r="F1084" s="31"/>
    </row>
    <row r="1085" spans="1:6" x14ac:dyDescent="0.2">
      <c r="A1085" s="31">
        <v>1</v>
      </c>
      <c r="B1085" s="41" t="s">
        <v>1370</v>
      </c>
      <c r="C1085" s="31"/>
      <c r="D1085" s="31"/>
      <c r="E1085" s="31"/>
      <c r="F1085" s="31"/>
    </row>
    <row r="1086" spans="1:6" ht="25.5" x14ac:dyDescent="0.2">
      <c r="A1086" s="31">
        <v>2</v>
      </c>
      <c r="B1086" s="41" t="s">
        <v>1365</v>
      </c>
      <c r="C1086" s="31"/>
      <c r="D1086" s="31"/>
      <c r="E1086" s="31"/>
      <c r="F1086" s="31"/>
    </row>
    <row r="1087" spans="1:6" x14ac:dyDescent="0.2">
      <c r="A1087" s="31">
        <v>3</v>
      </c>
      <c r="B1087" s="41" t="s">
        <v>1366</v>
      </c>
      <c r="C1087" s="31"/>
      <c r="D1087" s="31"/>
      <c r="E1087" s="31"/>
      <c r="F1087" s="31"/>
    </row>
    <row r="1088" spans="1:6" x14ac:dyDescent="0.2">
      <c r="A1088" s="31"/>
      <c r="B1088" s="31"/>
      <c r="C1088" s="31"/>
      <c r="D1088" s="31"/>
      <c r="E1088" s="31"/>
      <c r="F1088" s="31"/>
    </row>
    <row r="1089" spans="1:6" x14ac:dyDescent="0.2">
      <c r="A1089" s="32" t="s">
        <v>181</v>
      </c>
      <c r="B1089" s="33"/>
      <c r="C1089" s="31"/>
      <c r="D1089" s="31"/>
      <c r="E1089" s="31"/>
      <c r="F1089" s="31"/>
    </row>
    <row r="1090" spans="1:6" ht="25.5" x14ac:dyDescent="0.2">
      <c r="A1090" s="31">
        <v>1</v>
      </c>
      <c r="B1090" s="41" t="s">
        <v>1371</v>
      </c>
      <c r="C1090" s="31"/>
      <c r="D1090" s="31"/>
      <c r="E1090" s="31"/>
      <c r="F1090" s="31"/>
    </row>
    <row r="1091" spans="1:6" ht="25.5" x14ac:dyDescent="0.2">
      <c r="A1091" s="31">
        <v>2</v>
      </c>
      <c r="B1091" s="41" t="s">
        <v>1365</v>
      </c>
      <c r="C1091" s="31"/>
      <c r="D1091" s="31"/>
      <c r="E1091" s="31"/>
      <c r="F1091" s="31"/>
    </row>
    <row r="1092" spans="1:6" x14ac:dyDescent="0.2">
      <c r="A1092" s="31">
        <v>3</v>
      </c>
      <c r="B1092" s="41" t="s">
        <v>1366</v>
      </c>
      <c r="C1092" s="31"/>
      <c r="D1092" s="31"/>
      <c r="E1092" s="31"/>
      <c r="F1092" s="31"/>
    </row>
    <row r="1093" spans="1:6" x14ac:dyDescent="0.2">
      <c r="A1093" s="31"/>
      <c r="B1093" s="31"/>
      <c r="C1093" s="31"/>
      <c r="D1093" s="31"/>
      <c r="E1093" s="31"/>
      <c r="F1093" s="31"/>
    </row>
    <row r="1094" spans="1:6" x14ac:dyDescent="0.2">
      <c r="A1094" s="32" t="s">
        <v>184</v>
      </c>
      <c r="B1094" s="33"/>
      <c r="C1094" s="31"/>
      <c r="D1094" s="31"/>
      <c r="E1094" s="31"/>
      <c r="F1094" s="31"/>
    </row>
    <row r="1095" spans="1:6" x14ac:dyDescent="0.2">
      <c r="A1095" s="31">
        <v>1</v>
      </c>
      <c r="B1095" s="41" t="s">
        <v>1372</v>
      </c>
      <c r="C1095" s="31"/>
      <c r="D1095" s="31"/>
      <c r="E1095" s="31"/>
      <c r="F1095" s="31"/>
    </row>
    <row r="1096" spans="1:6" ht="25.5" x14ac:dyDescent="0.2">
      <c r="A1096" s="31">
        <v>2</v>
      </c>
      <c r="B1096" s="41" t="s">
        <v>1373</v>
      </c>
      <c r="C1096" s="31"/>
      <c r="D1096" s="31"/>
      <c r="E1096" s="31"/>
      <c r="F1096" s="31"/>
    </row>
    <row r="1097" spans="1:6" x14ac:dyDescent="0.2">
      <c r="A1097" s="31"/>
      <c r="B1097" s="31"/>
      <c r="C1097" s="31"/>
      <c r="D1097" s="31"/>
      <c r="E1097" s="31"/>
      <c r="F1097" s="31"/>
    </row>
    <row r="1098" spans="1:6" ht="25.5" x14ac:dyDescent="0.2">
      <c r="A1098" s="32" t="s">
        <v>187</v>
      </c>
      <c r="B1098" s="33"/>
      <c r="C1098" s="31"/>
      <c r="D1098" s="31"/>
      <c r="E1098" s="31"/>
      <c r="F1098" s="31"/>
    </row>
    <row r="1099" spans="1:6" x14ac:dyDescent="0.2">
      <c r="A1099" s="31">
        <v>1</v>
      </c>
      <c r="B1099" s="41" t="s">
        <v>1374</v>
      </c>
      <c r="C1099" s="31"/>
      <c r="D1099" s="31"/>
      <c r="E1099" s="31"/>
      <c r="F1099" s="31"/>
    </row>
    <row r="1100" spans="1:6" ht="25.5" x14ac:dyDescent="0.2">
      <c r="A1100" s="31">
        <v>2</v>
      </c>
      <c r="B1100" s="41" t="s">
        <v>1373</v>
      </c>
      <c r="C1100" s="31"/>
      <c r="D1100" s="31"/>
      <c r="E1100" s="31"/>
      <c r="F1100" s="31"/>
    </row>
    <row r="1101" spans="1:6" x14ac:dyDescent="0.2">
      <c r="A1101" s="31"/>
      <c r="B1101" s="31"/>
      <c r="C1101" s="31"/>
      <c r="D1101" s="31"/>
      <c r="E1101" s="31"/>
      <c r="F1101" s="31"/>
    </row>
    <row r="1102" spans="1:6" x14ac:dyDescent="0.2">
      <c r="A1102" s="32" t="s">
        <v>189</v>
      </c>
      <c r="B1102" s="33"/>
      <c r="C1102" s="31"/>
      <c r="D1102" s="31"/>
      <c r="E1102" s="31"/>
      <c r="F1102" s="31"/>
    </row>
    <row r="1103" spans="1:6" x14ac:dyDescent="0.2">
      <c r="A1103" s="31">
        <v>1</v>
      </c>
      <c r="B1103" s="41" t="s">
        <v>1375</v>
      </c>
      <c r="C1103" s="31"/>
      <c r="D1103" s="31"/>
      <c r="E1103" s="31"/>
      <c r="F1103" s="31"/>
    </row>
    <row r="1104" spans="1:6" ht="25.5" x14ac:dyDescent="0.2">
      <c r="A1104" s="31">
        <v>2</v>
      </c>
      <c r="B1104" s="41" t="s">
        <v>1373</v>
      </c>
      <c r="C1104" s="31"/>
      <c r="D1104" s="31"/>
      <c r="E1104" s="31"/>
      <c r="F1104" s="31"/>
    </row>
    <row r="1105" spans="1:6" x14ac:dyDescent="0.2">
      <c r="A1105" s="31"/>
      <c r="B1105" s="31"/>
      <c r="C1105" s="31"/>
      <c r="D1105" s="31"/>
      <c r="E1105" s="31"/>
      <c r="F1105" s="31"/>
    </row>
    <row r="1106" spans="1:6" x14ac:dyDescent="0.2">
      <c r="A1106" s="32" t="s">
        <v>191</v>
      </c>
      <c r="B1106" s="33"/>
      <c r="C1106" s="31"/>
      <c r="D1106" s="31"/>
      <c r="E1106" s="31"/>
      <c r="F1106" s="31"/>
    </row>
    <row r="1107" spans="1:6" x14ac:dyDescent="0.2">
      <c r="A1107" s="31">
        <v>1</v>
      </c>
      <c r="B1107" s="41" t="s">
        <v>1376</v>
      </c>
      <c r="C1107" s="31"/>
      <c r="D1107" s="31"/>
      <c r="E1107" s="31"/>
      <c r="F1107" s="31"/>
    </row>
    <row r="1108" spans="1:6" ht="25.5" x14ac:dyDescent="0.2">
      <c r="A1108" s="31">
        <v>2</v>
      </c>
      <c r="B1108" s="41" t="s">
        <v>1373</v>
      </c>
      <c r="C1108" s="31"/>
      <c r="D1108" s="31"/>
      <c r="E1108" s="31"/>
      <c r="F1108" s="31"/>
    </row>
    <row r="1109" spans="1:6" x14ac:dyDescent="0.2">
      <c r="A1109" s="31"/>
      <c r="B1109" s="31"/>
      <c r="C1109" s="31"/>
      <c r="D1109" s="31"/>
      <c r="E1109" s="31"/>
      <c r="F1109" s="31"/>
    </row>
    <row r="1110" spans="1:6" x14ac:dyDescent="0.2">
      <c r="A1110" s="32" t="s">
        <v>193</v>
      </c>
      <c r="B1110" s="33"/>
      <c r="C1110" s="31"/>
      <c r="D1110" s="31"/>
      <c r="E1110" s="31"/>
      <c r="F1110" s="31"/>
    </row>
    <row r="1111" spans="1:6" ht="25.5" x14ac:dyDescent="0.2">
      <c r="A1111" s="31">
        <v>1</v>
      </c>
      <c r="B1111" s="41" t="s">
        <v>1377</v>
      </c>
      <c r="C1111" s="31"/>
      <c r="D1111" s="31"/>
      <c r="E1111" s="31"/>
      <c r="F1111" s="31"/>
    </row>
    <row r="1112" spans="1:6" ht="25.5" x14ac:dyDescent="0.2">
      <c r="A1112" s="31">
        <v>2</v>
      </c>
      <c r="B1112" s="41" t="s">
        <v>1373</v>
      </c>
      <c r="C1112" s="31"/>
      <c r="D1112" s="31"/>
      <c r="E1112" s="31"/>
      <c r="F1112" s="31"/>
    </row>
    <row r="1113" spans="1:6" x14ac:dyDescent="0.2">
      <c r="A1113" s="31"/>
      <c r="B1113" s="31"/>
      <c r="C1113" s="31"/>
      <c r="D1113" s="31"/>
      <c r="E1113" s="31"/>
      <c r="F1113" s="31"/>
    </row>
    <row r="1114" spans="1:6" x14ac:dyDescent="0.2">
      <c r="A1114" s="32" t="s">
        <v>196</v>
      </c>
      <c r="B1114" s="33"/>
      <c r="C1114" s="31"/>
      <c r="D1114" s="31"/>
      <c r="E1114" s="31"/>
      <c r="F1114" s="31"/>
    </row>
    <row r="1115" spans="1:6" ht="25.5" x14ac:dyDescent="0.2">
      <c r="A1115" s="31">
        <v>1</v>
      </c>
      <c r="B1115" s="41" t="s">
        <v>1378</v>
      </c>
      <c r="C1115" s="31"/>
      <c r="D1115" s="31"/>
      <c r="E1115" s="31"/>
      <c r="F1115" s="31"/>
    </row>
    <row r="1116" spans="1:6" x14ac:dyDescent="0.2">
      <c r="A1116" s="31">
        <v>2</v>
      </c>
      <c r="B1116" s="41" t="s">
        <v>1379</v>
      </c>
      <c r="C1116" s="31"/>
      <c r="D1116" s="31"/>
      <c r="E1116" s="31"/>
      <c r="F1116" s="31"/>
    </row>
    <row r="1117" spans="1:6" x14ac:dyDescent="0.2">
      <c r="A1117" s="31">
        <v>3</v>
      </c>
      <c r="B1117" s="41" t="s">
        <v>1380</v>
      </c>
      <c r="C1117" s="31"/>
      <c r="D1117" s="31"/>
      <c r="E1117" s="31"/>
      <c r="F1117" s="31"/>
    </row>
    <row r="1118" spans="1:6" ht="25.5" x14ac:dyDescent="0.2">
      <c r="A1118" s="31">
        <v>4</v>
      </c>
      <c r="B1118" s="41" t="s">
        <v>1381</v>
      </c>
      <c r="C1118" s="31"/>
      <c r="D1118" s="31"/>
      <c r="E1118" s="31"/>
      <c r="F1118" s="31"/>
    </row>
    <row r="1119" spans="1:6" x14ac:dyDescent="0.2">
      <c r="A1119" s="31">
        <v>5</v>
      </c>
      <c r="B1119" s="41" t="s">
        <v>1382</v>
      </c>
      <c r="C1119" s="31"/>
      <c r="D1119" s="31"/>
      <c r="E1119" s="31"/>
      <c r="F1119" s="31"/>
    </row>
    <row r="1120" spans="1:6" ht="25.5" x14ac:dyDescent="0.2">
      <c r="A1120" s="31">
        <v>6</v>
      </c>
      <c r="B1120" s="41" t="s">
        <v>1383</v>
      </c>
      <c r="C1120" s="31"/>
      <c r="D1120" s="31"/>
      <c r="E1120" s="31"/>
      <c r="F1120" s="31"/>
    </row>
    <row r="1121" spans="1:6" ht="38.25" x14ac:dyDescent="0.2">
      <c r="A1121" s="31">
        <v>7</v>
      </c>
      <c r="B1121" s="41" t="s">
        <v>1384</v>
      </c>
      <c r="C1121" s="31"/>
      <c r="D1121" s="31"/>
      <c r="E1121" s="31"/>
      <c r="F1121" s="31"/>
    </row>
    <row r="1122" spans="1:6" ht="25.5" x14ac:dyDescent="0.2">
      <c r="A1122" s="31">
        <v>8</v>
      </c>
      <c r="B1122" s="41" t="s">
        <v>1385</v>
      </c>
      <c r="C1122" s="31"/>
      <c r="D1122" s="31"/>
      <c r="E1122" s="31"/>
      <c r="F1122" s="31"/>
    </row>
    <row r="1123" spans="1:6" x14ac:dyDescent="0.2">
      <c r="A1123" s="31"/>
      <c r="B1123" s="31"/>
      <c r="C1123" s="31"/>
      <c r="D1123" s="31"/>
      <c r="E1123" s="31"/>
      <c r="F1123" s="31"/>
    </row>
    <row r="1124" spans="1:6" x14ac:dyDescent="0.2">
      <c r="A1124" s="32" t="s">
        <v>198</v>
      </c>
      <c r="B1124" s="33"/>
      <c r="C1124" s="31"/>
      <c r="D1124" s="31"/>
      <c r="E1124" s="31"/>
      <c r="F1124" s="31"/>
    </row>
    <row r="1125" spans="1:6" ht="25.5" x14ac:dyDescent="0.2">
      <c r="A1125" s="31">
        <v>1</v>
      </c>
      <c r="B1125" s="41" t="s">
        <v>1386</v>
      </c>
      <c r="C1125" s="31"/>
      <c r="D1125" s="31"/>
      <c r="E1125" s="31"/>
      <c r="F1125" s="31"/>
    </row>
    <row r="1126" spans="1:6" x14ac:dyDescent="0.2">
      <c r="A1126" s="31">
        <v>2</v>
      </c>
      <c r="B1126" s="41" t="s">
        <v>1387</v>
      </c>
      <c r="C1126" s="31"/>
      <c r="D1126" s="31"/>
      <c r="E1126" s="31"/>
      <c r="F1126" s="31"/>
    </row>
    <row r="1127" spans="1:6" ht="25.5" x14ac:dyDescent="0.2">
      <c r="A1127" s="31">
        <v>3</v>
      </c>
      <c r="B1127" s="41" t="s">
        <v>1388</v>
      </c>
      <c r="C1127" s="31"/>
      <c r="D1127" s="31"/>
      <c r="E1127" s="31"/>
      <c r="F1127" s="31"/>
    </row>
    <row r="1128" spans="1:6" ht="25.5" x14ac:dyDescent="0.2">
      <c r="A1128" s="31">
        <v>4</v>
      </c>
      <c r="B1128" s="41" t="s">
        <v>1389</v>
      </c>
      <c r="C1128" s="31"/>
      <c r="D1128" s="31"/>
      <c r="E1128" s="31"/>
      <c r="F1128" s="31"/>
    </row>
    <row r="1129" spans="1:6" x14ac:dyDescent="0.2">
      <c r="A1129" s="31">
        <v>5</v>
      </c>
      <c r="B1129" s="41" t="s">
        <v>1390</v>
      </c>
      <c r="C1129" s="31"/>
      <c r="D1129" s="31"/>
      <c r="E1129" s="31"/>
      <c r="F1129" s="31"/>
    </row>
    <row r="1130" spans="1:6" x14ac:dyDescent="0.2">
      <c r="A1130" s="31"/>
      <c r="B1130" s="31"/>
      <c r="C1130" s="31"/>
      <c r="D1130" s="31"/>
      <c r="E1130" s="31"/>
      <c r="F1130" s="31"/>
    </row>
    <row r="1131" spans="1:6" x14ac:dyDescent="0.2">
      <c r="A1131" s="32" t="s">
        <v>200</v>
      </c>
      <c r="B1131" s="33"/>
      <c r="C1131" s="31"/>
      <c r="D1131" s="31"/>
      <c r="E1131" s="31"/>
      <c r="F1131" s="31"/>
    </row>
    <row r="1132" spans="1:6" x14ac:dyDescent="0.2">
      <c r="A1132" s="31">
        <v>1</v>
      </c>
      <c r="B1132" s="41" t="s">
        <v>1391</v>
      </c>
      <c r="C1132" s="31"/>
      <c r="D1132" s="31"/>
      <c r="E1132" s="31"/>
      <c r="F1132" s="31"/>
    </row>
    <row r="1133" spans="1:6" x14ac:dyDescent="0.2">
      <c r="A1133" s="31">
        <v>2</v>
      </c>
      <c r="B1133" s="41" t="s">
        <v>1392</v>
      </c>
      <c r="C1133" s="31"/>
      <c r="D1133" s="31"/>
      <c r="E1133" s="31"/>
      <c r="F1133" s="31"/>
    </row>
    <row r="1134" spans="1:6" ht="25.5" x14ac:dyDescent="0.2">
      <c r="A1134" s="31">
        <v>3</v>
      </c>
      <c r="B1134" s="41" t="s">
        <v>1393</v>
      </c>
      <c r="C1134" s="31"/>
      <c r="D1134" s="31"/>
      <c r="E1134" s="31"/>
      <c r="F1134" s="31"/>
    </row>
    <row r="1135" spans="1:6" x14ac:dyDescent="0.2">
      <c r="A1135" s="31">
        <v>4</v>
      </c>
      <c r="B1135" s="41" t="s">
        <v>1394</v>
      </c>
      <c r="C1135" s="31"/>
      <c r="D1135" s="31"/>
      <c r="E1135" s="31"/>
      <c r="F1135" s="31"/>
    </row>
    <row r="1136" spans="1:6" ht="25.5" x14ac:dyDescent="0.2">
      <c r="A1136" s="31">
        <v>5</v>
      </c>
      <c r="B1136" s="41" t="s">
        <v>1395</v>
      </c>
      <c r="C1136" s="31"/>
      <c r="D1136" s="31"/>
      <c r="E1136" s="31"/>
      <c r="F1136" s="31"/>
    </row>
    <row r="1137" spans="1:6" ht="25.5" x14ac:dyDescent="0.2">
      <c r="A1137" s="31">
        <v>6</v>
      </c>
      <c r="B1137" s="41" t="s">
        <v>1396</v>
      </c>
      <c r="C1137" s="31"/>
      <c r="D1137" s="31"/>
      <c r="E1137" s="31"/>
      <c r="F1137" s="31"/>
    </row>
    <row r="1138" spans="1:6" x14ac:dyDescent="0.2">
      <c r="A1138" s="31"/>
      <c r="B1138" s="31"/>
      <c r="C1138" s="31"/>
      <c r="D1138" s="31"/>
      <c r="E1138" s="31"/>
      <c r="F1138" s="31"/>
    </row>
    <row r="1139" spans="1:6" x14ac:dyDescent="0.2">
      <c r="A1139" s="32" t="s">
        <v>203</v>
      </c>
      <c r="B1139" s="33"/>
      <c r="C1139" s="31"/>
      <c r="D1139" s="31"/>
      <c r="E1139" s="31"/>
      <c r="F1139" s="31"/>
    </row>
    <row r="1140" spans="1:6" x14ac:dyDescent="0.2">
      <c r="A1140" s="31">
        <v>1</v>
      </c>
      <c r="B1140" s="41" t="s">
        <v>1397</v>
      </c>
      <c r="C1140" s="31"/>
      <c r="D1140" s="31"/>
      <c r="E1140" s="31"/>
      <c r="F1140" s="31"/>
    </row>
    <row r="1141" spans="1:6" x14ac:dyDescent="0.2">
      <c r="A1141" s="31">
        <v>2</v>
      </c>
      <c r="B1141" s="41" t="s">
        <v>1398</v>
      </c>
      <c r="C1141" s="31"/>
      <c r="D1141" s="31"/>
      <c r="E1141" s="31"/>
      <c r="F1141" s="31"/>
    </row>
    <row r="1142" spans="1:6" x14ac:dyDescent="0.2">
      <c r="A1142" s="31">
        <v>3</v>
      </c>
      <c r="B1142" s="41" t="s">
        <v>1399</v>
      </c>
      <c r="C1142" s="31"/>
      <c r="D1142" s="31"/>
      <c r="E1142" s="31"/>
      <c r="F1142" s="31"/>
    </row>
    <row r="1143" spans="1:6" x14ac:dyDescent="0.2">
      <c r="A1143" s="31"/>
      <c r="B1143" s="31"/>
      <c r="C1143" s="31"/>
      <c r="D1143" s="31"/>
      <c r="E1143" s="31"/>
      <c r="F1143" s="31"/>
    </row>
    <row r="1144" spans="1:6" x14ac:dyDescent="0.2">
      <c r="A1144" s="32" t="s">
        <v>205</v>
      </c>
      <c r="B1144" s="33"/>
      <c r="C1144" s="31"/>
      <c r="D1144" s="31"/>
      <c r="E1144" s="31"/>
      <c r="F1144" s="31"/>
    </row>
    <row r="1145" spans="1:6" ht="25.5" x14ac:dyDescent="0.2">
      <c r="A1145" s="31">
        <v>1</v>
      </c>
      <c r="B1145" s="41" t="s">
        <v>1400</v>
      </c>
      <c r="C1145" s="31"/>
      <c r="D1145" s="31"/>
      <c r="E1145" s="31"/>
      <c r="F1145" s="31"/>
    </row>
    <row r="1146" spans="1:6" x14ac:dyDescent="0.2">
      <c r="A1146" s="31">
        <v>2</v>
      </c>
      <c r="B1146" s="41" t="s">
        <v>1401</v>
      </c>
      <c r="C1146" s="31"/>
      <c r="D1146" s="31"/>
      <c r="E1146" s="31"/>
      <c r="F1146" s="31"/>
    </row>
    <row r="1147" spans="1:6" x14ac:dyDescent="0.2">
      <c r="A1147" s="31">
        <v>3</v>
      </c>
      <c r="B1147" s="41" t="s">
        <v>1402</v>
      </c>
      <c r="C1147" s="31"/>
      <c r="D1147" s="31"/>
      <c r="E1147" s="31"/>
      <c r="F1147" s="31"/>
    </row>
    <row r="1148" spans="1:6" x14ac:dyDescent="0.2">
      <c r="A1148" s="31">
        <v>4</v>
      </c>
      <c r="B1148" s="41" t="s">
        <v>1403</v>
      </c>
      <c r="C1148" s="31"/>
      <c r="D1148" s="31"/>
      <c r="E1148" s="31"/>
      <c r="F1148" s="31"/>
    </row>
    <row r="1149" spans="1:6" x14ac:dyDescent="0.2">
      <c r="A1149" s="31"/>
      <c r="B1149" s="31"/>
      <c r="C1149" s="31"/>
      <c r="D1149" s="31"/>
      <c r="E1149" s="31"/>
      <c r="F1149" s="31"/>
    </row>
    <row r="1150" spans="1:6" x14ac:dyDescent="0.2">
      <c r="A1150" s="32" t="s">
        <v>207</v>
      </c>
      <c r="B1150" s="33"/>
      <c r="C1150" s="31"/>
      <c r="D1150" s="31"/>
      <c r="E1150" s="31"/>
      <c r="F1150" s="31"/>
    </row>
    <row r="1151" spans="1:6" ht="25.5" x14ac:dyDescent="0.2">
      <c r="A1151" s="31">
        <v>1</v>
      </c>
      <c r="B1151" s="41" t="s">
        <v>1404</v>
      </c>
      <c r="C1151" s="31"/>
      <c r="D1151" s="31"/>
      <c r="E1151" s="31"/>
      <c r="F1151" s="31"/>
    </row>
    <row r="1152" spans="1:6" x14ac:dyDescent="0.2">
      <c r="A1152" s="31">
        <v>2</v>
      </c>
      <c r="B1152" s="41" t="s">
        <v>1405</v>
      </c>
      <c r="C1152" s="31"/>
      <c r="D1152" s="31"/>
      <c r="E1152" s="31"/>
      <c r="F1152" s="31"/>
    </row>
    <row r="1153" spans="1:6" ht="25.5" x14ac:dyDescent="0.2">
      <c r="A1153" s="31">
        <v>3</v>
      </c>
      <c r="B1153" s="41" t="s">
        <v>1406</v>
      </c>
      <c r="C1153" s="31"/>
      <c r="D1153" s="31"/>
      <c r="E1153" s="31"/>
      <c r="F1153" s="31"/>
    </row>
    <row r="1154" spans="1:6" x14ac:dyDescent="0.2">
      <c r="A1154" s="31">
        <v>4</v>
      </c>
      <c r="B1154" s="41" t="s">
        <v>1407</v>
      </c>
      <c r="C1154" s="31"/>
      <c r="D1154" s="31"/>
      <c r="E1154" s="31"/>
      <c r="F1154" s="31"/>
    </row>
    <row r="1155" spans="1:6" x14ac:dyDescent="0.2">
      <c r="A1155" s="31"/>
      <c r="B1155" s="31"/>
      <c r="C1155" s="31"/>
      <c r="D1155" s="31"/>
      <c r="E1155" s="31"/>
      <c r="F1155" s="31"/>
    </row>
    <row r="1156" spans="1:6" x14ac:dyDescent="0.2">
      <c r="A1156" s="32" t="s">
        <v>209</v>
      </c>
      <c r="B1156" s="33"/>
      <c r="C1156" s="31"/>
      <c r="D1156" s="31"/>
      <c r="E1156" s="31"/>
      <c r="F1156" s="31"/>
    </row>
    <row r="1157" spans="1:6" ht="25.5" x14ac:dyDescent="0.2">
      <c r="A1157" s="31">
        <v>1</v>
      </c>
      <c r="B1157" s="41" t="s">
        <v>1408</v>
      </c>
      <c r="C1157" s="31"/>
      <c r="D1157" s="31"/>
      <c r="E1157" s="31"/>
      <c r="F1157" s="31"/>
    </row>
    <row r="1158" spans="1:6" x14ac:dyDescent="0.2">
      <c r="A1158" s="31">
        <v>2</v>
      </c>
      <c r="B1158" s="41" t="s">
        <v>1409</v>
      </c>
      <c r="C1158" s="31"/>
      <c r="D1158" s="31"/>
      <c r="E1158" s="31"/>
      <c r="F1158" s="31"/>
    </row>
    <row r="1159" spans="1:6" x14ac:dyDescent="0.2">
      <c r="A1159" s="31">
        <v>3</v>
      </c>
      <c r="B1159" s="41" t="s">
        <v>1410</v>
      </c>
      <c r="C1159" s="31"/>
      <c r="D1159" s="31"/>
      <c r="E1159" s="31"/>
      <c r="F1159" s="31"/>
    </row>
    <row r="1160" spans="1:6" x14ac:dyDescent="0.2">
      <c r="A1160" s="31">
        <v>4</v>
      </c>
      <c r="B1160" s="41" t="s">
        <v>1411</v>
      </c>
      <c r="C1160" s="31"/>
      <c r="D1160" s="31"/>
      <c r="E1160" s="31"/>
      <c r="F1160" s="31"/>
    </row>
    <row r="1161" spans="1:6" x14ac:dyDescent="0.2">
      <c r="A1161" s="31"/>
      <c r="B1161" s="31"/>
      <c r="C1161" s="31"/>
      <c r="D1161" s="31"/>
      <c r="E1161" s="31"/>
      <c r="F1161" s="31"/>
    </row>
    <row r="1162" spans="1:6" x14ac:dyDescent="0.2">
      <c r="A1162" s="32" t="s">
        <v>211</v>
      </c>
      <c r="B1162" s="33"/>
      <c r="C1162" s="31"/>
      <c r="D1162" s="31"/>
      <c r="E1162" s="31"/>
      <c r="F1162" s="31"/>
    </row>
    <row r="1163" spans="1:6" ht="25.5" x14ac:dyDescent="0.2">
      <c r="A1163" s="31">
        <v>1</v>
      </c>
      <c r="B1163" s="41" t="s">
        <v>1412</v>
      </c>
      <c r="C1163" s="31"/>
      <c r="D1163" s="31"/>
      <c r="E1163" s="31"/>
      <c r="F1163" s="31"/>
    </row>
    <row r="1164" spans="1:6" x14ac:dyDescent="0.2">
      <c r="A1164" s="31">
        <v>2</v>
      </c>
      <c r="B1164" s="41" t="s">
        <v>1413</v>
      </c>
      <c r="C1164" s="31"/>
      <c r="D1164" s="31"/>
      <c r="E1164" s="31"/>
      <c r="F1164" s="31"/>
    </row>
    <row r="1165" spans="1:6" x14ac:dyDescent="0.2">
      <c r="A1165" s="31">
        <v>3</v>
      </c>
      <c r="B1165" s="41" t="s">
        <v>1414</v>
      </c>
      <c r="C1165" s="31"/>
      <c r="D1165" s="31"/>
      <c r="E1165" s="31"/>
      <c r="F1165" s="31"/>
    </row>
    <row r="1166" spans="1:6" x14ac:dyDescent="0.2">
      <c r="A1166" s="31">
        <v>4</v>
      </c>
      <c r="B1166" s="41" t="s">
        <v>1415</v>
      </c>
      <c r="C1166" s="31"/>
      <c r="D1166" s="31"/>
      <c r="E1166" s="31"/>
      <c r="F1166" s="31"/>
    </row>
    <row r="1167" spans="1:6" x14ac:dyDescent="0.2">
      <c r="A1167" s="31"/>
      <c r="B1167" s="31"/>
      <c r="C1167" s="31"/>
      <c r="D1167" s="31"/>
      <c r="E1167" s="31"/>
      <c r="F1167" s="31"/>
    </row>
    <row r="1168" spans="1:6" x14ac:dyDescent="0.2">
      <c r="A1168" s="32" t="s">
        <v>213</v>
      </c>
      <c r="B1168" s="33"/>
      <c r="C1168" s="31"/>
      <c r="D1168" s="31"/>
      <c r="E1168" s="31"/>
      <c r="F1168" s="31"/>
    </row>
    <row r="1169" spans="1:6" x14ac:dyDescent="0.2">
      <c r="A1169" s="31">
        <v>1</v>
      </c>
      <c r="B1169" s="41" t="s">
        <v>1416</v>
      </c>
      <c r="C1169" s="31"/>
      <c r="D1169" s="31"/>
      <c r="E1169" s="31"/>
      <c r="F1169" s="31"/>
    </row>
    <row r="1170" spans="1:6" x14ac:dyDescent="0.2">
      <c r="A1170" s="31">
        <v>2</v>
      </c>
      <c r="B1170" s="41" t="s">
        <v>1417</v>
      </c>
      <c r="C1170" s="31"/>
      <c r="D1170" s="31"/>
      <c r="E1170" s="31"/>
      <c r="F1170" s="31"/>
    </row>
    <row r="1171" spans="1:6" ht="25.5" x14ac:dyDescent="0.2">
      <c r="A1171" s="31">
        <v>3</v>
      </c>
      <c r="B1171" s="41" t="s">
        <v>1418</v>
      </c>
      <c r="C1171" s="31"/>
      <c r="D1171" s="31"/>
      <c r="E1171" s="31"/>
      <c r="F1171" s="31"/>
    </row>
    <row r="1172" spans="1:6" x14ac:dyDescent="0.2">
      <c r="A1172" s="31">
        <v>4</v>
      </c>
      <c r="B1172" s="41" t="s">
        <v>1419</v>
      </c>
      <c r="C1172" s="31"/>
      <c r="D1172" s="31"/>
      <c r="E1172" s="31"/>
      <c r="F1172" s="31"/>
    </row>
    <row r="1173" spans="1:6" x14ac:dyDescent="0.2">
      <c r="A1173" s="31"/>
      <c r="B1173" s="31"/>
      <c r="C1173" s="31"/>
      <c r="D1173" s="31"/>
      <c r="E1173" s="31"/>
      <c r="F1173" s="31"/>
    </row>
    <row r="1174" spans="1:6" x14ac:dyDescent="0.2">
      <c r="A1174" s="32" t="s">
        <v>215</v>
      </c>
      <c r="B1174" s="33"/>
      <c r="C1174" s="31"/>
      <c r="D1174" s="31"/>
      <c r="E1174" s="31"/>
      <c r="F1174" s="31"/>
    </row>
    <row r="1175" spans="1:6" x14ac:dyDescent="0.2">
      <c r="A1175" s="31">
        <v>1</v>
      </c>
      <c r="B1175" s="41" t="s">
        <v>1420</v>
      </c>
      <c r="C1175" s="31"/>
      <c r="D1175" s="31"/>
      <c r="E1175" s="31"/>
      <c r="F1175" s="31"/>
    </row>
    <row r="1176" spans="1:6" x14ac:dyDescent="0.2">
      <c r="A1176" s="31">
        <v>2</v>
      </c>
      <c r="B1176" s="41" t="s">
        <v>1421</v>
      </c>
      <c r="C1176" s="31"/>
      <c r="D1176" s="31"/>
      <c r="E1176" s="31"/>
      <c r="F1176" s="31"/>
    </row>
    <row r="1177" spans="1:6" x14ac:dyDescent="0.2">
      <c r="A1177" s="31">
        <v>3</v>
      </c>
      <c r="B1177" s="41" t="s">
        <v>1422</v>
      </c>
      <c r="C1177" s="31"/>
      <c r="D1177" s="31"/>
      <c r="E1177" s="31"/>
      <c r="F1177" s="31"/>
    </row>
    <row r="1178" spans="1:6" x14ac:dyDescent="0.2">
      <c r="A1178" s="31"/>
      <c r="B1178" s="31"/>
      <c r="C1178" s="31"/>
      <c r="D1178" s="31"/>
      <c r="E1178" s="31"/>
      <c r="F1178" s="31"/>
    </row>
    <row r="1179" spans="1:6" x14ac:dyDescent="0.2">
      <c r="A1179" s="32" t="s">
        <v>217</v>
      </c>
      <c r="B1179" s="33"/>
      <c r="C1179" s="31"/>
      <c r="D1179" s="31"/>
      <c r="E1179" s="31"/>
      <c r="F1179" s="31"/>
    </row>
    <row r="1180" spans="1:6" x14ac:dyDescent="0.2">
      <c r="A1180" s="31">
        <v>1</v>
      </c>
      <c r="B1180" s="41" t="s">
        <v>1423</v>
      </c>
      <c r="C1180" s="31"/>
      <c r="D1180" s="31"/>
      <c r="E1180" s="31"/>
      <c r="F1180" s="31"/>
    </row>
    <row r="1181" spans="1:6" x14ac:dyDescent="0.2">
      <c r="A1181" s="31">
        <v>2</v>
      </c>
      <c r="B1181" s="41" t="s">
        <v>1424</v>
      </c>
      <c r="C1181" s="31"/>
      <c r="D1181" s="31"/>
      <c r="E1181" s="31"/>
      <c r="F1181" s="31"/>
    </row>
    <row r="1182" spans="1:6" x14ac:dyDescent="0.2">
      <c r="A1182" s="31">
        <v>3</v>
      </c>
      <c r="B1182" s="41" t="s">
        <v>1425</v>
      </c>
      <c r="C1182" s="31"/>
      <c r="D1182" s="31"/>
      <c r="E1182" s="31"/>
      <c r="F1182" s="31"/>
    </row>
    <row r="1183" spans="1:6" x14ac:dyDescent="0.2">
      <c r="A1183" s="31"/>
      <c r="B1183" s="31"/>
      <c r="C1183" s="31"/>
      <c r="D1183" s="31"/>
      <c r="E1183" s="31"/>
      <c r="F1183" s="31"/>
    </row>
    <row r="1184" spans="1:6" x14ac:dyDescent="0.2">
      <c r="A1184" s="32" t="s">
        <v>219</v>
      </c>
      <c r="B1184" s="33"/>
      <c r="C1184" s="31"/>
      <c r="D1184" s="31"/>
      <c r="E1184" s="31"/>
      <c r="F1184" s="31"/>
    </row>
    <row r="1185" spans="1:6" ht="25.5" x14ac:dyDescent="0.2">
      <c r="A1185" s="31">
        <v>1</v>
      </c>
      <c r="B1185" s="41" t="s">
        <v>1426</v>
      </c>
      <c r="C1185" s="31"/>
      <c r="D1185" s="31"/>
      <c r="E1185" s="31"/>
      <c r="F1185" s="31"/>
    </row>
    <row r="1186" spans="1:6" x14ac:dyDescent="0.2">
      <c r="A1186" s="31">
        <v>2</v>
      </c>
      <c r="B1186" s="41" t="s">
        <v>1427</v>
      </c>
      <c r="C1186" s="31"/>
      <c r="D1186" s="31"/>
      <c r="E1186" s="31"/>
      <c r="F1186" s="31"/>
    </row>
    <row r="1187" spans="1:6" x14ac:dyDescent="0.2">
      <c r="A1187" s="31">
        <v>3</v>
      </c>
      <c r="B1187" s="41" t="s">
        <v>1428</v>
      </c>
      <c r="C1187" s="31"/>
      <c r="D1187" s="31"/>
      <c r="E1187" s="31"/>
      <c r="F1187" s="31"/>
    </row>
    <row r="1188" spans="1:6" ht="25.5" x14ac:dyDescent="0.2">
      <c r="A1188" s="31">
        <v>4</v>
      </c>
      <c r="B1188" s="41" t="s">
        <v>1429</v>
      </c>
      <c r="C1188" s="31"/>
      <c r="D1188" s="31"/>
      <c r="E1188" s="31"/>
      <c r="F1188" s="31"/>
    </row>
    <row r="1189" spans="1:6" ht="25.5" x14ac:dyDescent="0.2">
      <c r="A1189" s="31">
        <v>5</v>
      </c>
      <c r="B1189" s="41" t="s">
        <v>1430</v>
      </c>
      <c r="C1189" s="31"/>
      <c r="D1189" s="31"/>
      <c r="E1189" s="31"/>
      <c r="F1189" s="31"/>
    </row>
    <row r="1190" spans="1:6" x14ac:dyDescent="0.2">
      <c r="A1190" s="31"/>
      <c r="B1190" s="31"/>
      <c r="C1190" s="31"/>
      <c r="D1190" s="31"/>
      <c r="E1190" s="31"/>
      <c r="F1190" s="31"/>
    </row>
    <row r="1191" spans="1:6" x14ac:dyDescent="0.2">
      <c r="A1191" s="32" t="s">
        <v>221</v>
      </c>
      <c r="B1191" s="33"/>
      <c r="C1191" s="31"/>
      <c r="D1191" s="31"/>
      <c r="E1191" s="31"/>
      <c r="F1191" s="31"/>
    </row>
    <row r="1192" spans="1:6" x14ac:dyDescent="0.2">
      <c r="A1192" s="31">
        <v>1</v>
      </c>
      <c r="B1192" s="41" t="s">
        <v>1431</v>
      </c>
      <c r="C1192" s="31"/>
      <c r="D1192" s="31"/>
      <c r="E1192" s="31"/>
      <c r="F1192" s="31"/>
    </row>
    <row r="1193" spans="1:6" x14ac:dyDescent="0.2">
      <c r="A1193" s="31">
        <v>2</v>
      </c>
      <c r="B1193" s="41" t="s">
        <v>1424</v>
      </c>
      <c r="C1193" s="31"/>
      <c r="D1193" s="31"/>
      <c r="E1193" s="31"/>
      <c r="F1193" s="31"/>
    </row>
    <row r="1194" spans="1:6" x14ac:dyDescent="0.2">
      <c r="A1194" s="31">
        <v>3</v>
      </c>
      <c r="B1194" s="41" t="s">
        <v>1425</v>
      </c>
      <c r="C1194" s="31"/>
      <c r="D1194" s="31"/>
      <c r="E1194" s="31"/>
      <c r="F1194" s="31"/>
    </row>
    <row r="1195" spans="1:6" x14ac:dyDescent="0.2">
      <c r="A1195" s="31"/>
      <c r="B1195" s="31"/>
      <c r="C1195" s="31"/>
      <c r="D1195" s="31"/>
      <c r="E1195" s="31"/>
      <c r="F1195" s="31"/>
    </row>
    <row r="1196" spans="1:6" x14ac:dyDescent="0.2">
      <c r="A1196" s="32" t="s">
        <v>223</v>
      </c>
      <c r="B1196" s="33"/>
      <c r="C1196" s="31"/>
      <c r="D1196" s="31"/>
      <c r="E1196" s="31"/>
      <c r="F1196" s="31"/>
    </row>
    <row r="1197" spans="1:6" x14ac:dyDescent="0.2">
      <c r="A1197" s="31">
        <v>1</v>
      </c>
      <c r="B1197" s="41" t="s">
        <v>1432</v>
      </c>
      <c r="C1197" s="31"/>
      <c r="D1197" s="31"/>
      <c r="E1197" s="31"/>
      <c r="F1197" s="31"/>
    </row>
    <row r="1198" spans="1:6" x14ac:dyDescent="0.2">
      <c r="A1198" s="31">
        <v>2</v>
      </c>
      <c r="B1198" s="41" t="s">
        <v>1424</v>
      </c>
      <c r="C1198" s="31"/>
      <c r="D1198" s="31"/>
      <c r="E1198" s="31"/>
      <c r="F1198" s="31"/>
    </row>
    <row r="1199" spans="1:6" x14ac:dyDescent="0.2">
      <c r="A1199" s="31">
        <v>3</v>
      </c>
      <c r="B1199" s="41" t="s">
        <v>1425</v>
      </c>
      <c r="C1199" s="31"/>
      <c r="D1199" s="31"/>
      <c r="E1199" s="31"/>
      <c r="F1199" s="31"/>
    </row>
    <row r="1200" spans="1:6" x14ac:dyDescent="0.2">
      <c r="A1200" s="31"/>
      <c r="B1200" s="31"/>
      <c r="C1200" s="31"/>
      <c r="D1200" s="31"/>
      <c r="E1200" s="31"/>
      <c r="F1200" s="31"/>
    </row>
    <row r="1201" spans="1:6" x14ac:dyDescent="0.2">
      <c r="A1201" s="32" t="s">
        <v>225</v>
      </c>
      <c r="B1201" s="33"/>
      <c r="C1201" s="31"/>
      <c r="D1201" s="31"/>
      <c r="E1201" s="31"/>
      <c r="F1201" s="31"/>
    </row>
    <row r="1202" spans="1:6" ht="25.5" x14ac:dyDescent="0.2">
      <c r="A1202" s="31">
        <v>1</v>
      </c>
      <c r="B1202" s="41" t="s">
        <v>1433</v>
      </c>
      <c r="C1202" s="31"/>
      <c r="D1202" s="31"/>
      <c r="E1202" s="31"/>
      <c r="F1202" s="31"/>
    </row>
    <row r="1203" spans="1:6" x14ac:dyDescent="0.2">
      <c r="A1203" s="31">
        <v>2</v>
      </c>
      <c r="B1203" s="41" t="s">
        <v>1434</v>
      </c>
      <c r="C1203" s="31"/>
      <c r="D1203" s="31"/>
      <c r="E1203" s="31"/>
      <c r="F1203" s="31"/>
    </row>
    <row r="1204" spans="1:6" ht="25.5" x14ac:dyDescent="0.2">
      <c r="A1204" s="31">
        <v>3</v>
      </c>
      <c r="B1204" s="41" t="s">
        <v>1435</v>
      </c>
      <c r="C1204" s="31"/>
      <c r="D1204" s="31"/>
      <c r="E1204" s="31"/>
      <c r="F1204" s="31"/>
    </row>
    <row r="1205" spans="1:6" x14ac:dyDescent="0.2">
      <c r="A1205" s="31">
        <v>4</v>
      </c>
      <c r="B1205" s="41" t="s">
        <v>1436</v>
      </c>
      <c r="C1205" s="31"/>
      <c r="D1205" s="31"/>
      <c r="E1205" s="31"/>
      <c r="F1205" s="31"/>
    </row>
    <row r="1206" spans="1:6" x14ac:dyDescent="0.2">
      <c r="A1206" s="31"/>
      <c r="B1206" s="31"/>
      <c r="C1206" s="31"/>
      <c r="D1206" s="31"/>
      <c r="E1206" s="31"/>
      <c r="F1206" s="31"/>
    </row>
    <row r="1207" spans="1:6" x14ac:dyDescent="0.2">
      <c r="A1207" s="32" t="s">
        <v>228</v>
      </c>
      <c r="B1207" s="33"/>
      <c r="C1207" s="31"/>
      <c r="D1207" s="31"/>
      <c r="E1207" s="31"/>
      <c r="F1207" s="31"/>
    </row>
    <row r="1208" spans="1:6" ht="25.5" x14ac:dyDescent="0.2">
      <c r="A1208" s="31">
        <v>1</v>
      </c>
      <c r="B1208" s="41" t="s">
        <v>1437</v>
      </c>
      <c r="C1208" s="31"/>
      <c r="D1208" s="31"/>
      <c r="E1208" s="31"/>
      <c r="F1208" s="31"/>
    </row>
    <row r="1209" spans="1:6" x14ac:dyDescent="0.2">
      <c r="A1209" s="31">
        <v>2</v>
      </c>
      <c r="B1209" s="41" t="s">
        <v>1438</v>
      </c>
      <c r="C1209" s="31"/>
      <c r="D1209" s="31"/>
      <c r="E1209" s="31"/>
      <c r="F1209" s="31"/>
    </row>
    <row r="1210" spans="1:6" x14ac:dyDescent="0.2">
      <c r="A1210" s="31">
        <v>3</v>
      </c>
      <c r="B1210" s="41" t="s">
        <v>1439</v>
      </c>
      <c r="C1210" s="31"/>
      <c r="D1210" s="31"/>
      <c r="E1210" s="31"/>
      <c r="F1210" s="31"/>
    </row>
    <row r="1211" spans="1:6" x14ac:dyDescent="0.2">
      <c r="A1211" s="31">
        <v>4</v>
      </c>
      <c r="B1211" s="41" t="s">
        <v>1440</v>
      </c>
      <c r="C1211" s="31"/>
      <c r="D1211" s="31"/>
      <c r="E1211" s="31"/>
      <c r="F1211" s="31"/>
    </row>
    <row r="1212" spans="1:6" x14ac:dyDescent="0.2">
      <c r="A1212" s="31"/>
      <c r="B1212" s="31"/>
      <c r="C1212" s="31"/>
      <c r="D1212" s="31"/>
      <c r="E1212" s="31"/>
      <c r="F1212" s="31"/>
    </row>
    <row r="1213" spans="1:6" x14ac:dyDescent="0.2">
      <c r="A1213" s="32" t="s">
        <v>232</v>
      </c>
      <c r="B1213" s="33"/>
      <c r="C1213" s="31"/>
      <c r="D1213" s="31"/>
      <c r="E1213" s="31"/>
      <c r="F1213" s="31"/>
    </row>
    <row r="1214" spans="1:6" ht="25.5" x14ac:dyDescent="0.2">
      <c r="A1214" s="31">
        <v>1</v>
      </c>
      <c r="B1214" s="41" t="s">
        <v>1441</v>
      </c>
      <c r="C1214" s="31"/>
      <c r="D1214" s="31"/>
      <c r="E1214" s="31"/>
      <c r="F1214" s="31"/>
    </row>
    <row r="1215" spans="1:6" x14ac:dyDescent="0.2">
      <c r="A1215" s="31">
        <v>2</v>
      </c>
      <c r="B1215" s="41" t="s">
        <v>1438</v>
      </c>
      <c r="C1215" s="31"/>
      <c r="D1215" s="31"/>
      <c r="E1215" s="31"/>
      <c r="F1215" s="31"/>
    </row>
    <row r="1216" spans="1:6" x14ac:dyDescent="0.2">
      <c r="A1216" s="31">
        <v>3</v>
      </c>
      <c r="B1216" s="41" t="s">
        <v>1439</v>
      </c>
      <c r="C1216" s="31"/>
      <c r="D1216" s="31"/>
      <c r="E1216" s="31"/>
      <c r="F1216" s="31"/>
    </row>
    <row r="1217" spans="1:6" x14ac:dyDescent="0.2">
      <c r="A1217" s="31">
        <v>4</v>
      </c>
      <c r="B1217" s="41" t="s">
        <v>1440</v>
      </c>
      <c r="C1217" s="31"/>
      <c r="D1217" s="31"/>
      <c r="E1217" s="31"/>
      <c r="F1217" s="31"/>
    </row>
    <row r="1218" spans="1:6" x14ac:dyDescent="0.2">
      <c r="A1218" s="31"/>
      <c r="B1218" s="31"/>
      <c r="C1218" s="31"/>
      <c r="D1218" s="31"/>
      <c r="E1218" s="31"/>
      <c r="F1218" s="31"/>
    </row>
    <row r="1219" spans="1:6" x14ac:dyDescent="0.2">
      <c r="A1219" s="32" t="s">
        <v>235</v>
      </c>
      <c r="B1219" s="33"/>
      <c r="C1219" s="31"/>
      <c r="D1219" s="31"/>
      <c r="E1219" s="31"/>
      <c r="F1219" s="31"/>
    </row>
    <row r="1220" spans="1:6" x14ac:dyDescent="0.2">
      <c r="A1220" s="31">
        <v>1</v>
      </c>
      <c r="B1220" s="41" t="s">
        <v>1442</v>
      </c>
      <c r="C1220" s="31"/>
      <c r="D1220" s="31"/>
      <c r="E1220" s="31"/>
      <c r="F1220" s="31"/>
    </row>
    <row r="1221" spans="1:6" x14ac:dyDescent="0.2">
      <c r="A1221" s="31">
        <v>2</v>
      </c>
      <c r="B1221" s="41" t="s">
        <v>1438</v>
      </c>
      <c r="C1221" s="31"/>
      <c r="D1221" s="31"/>
      <c r="E1221" s="31"/>
      <c r="F1221" s="31"/>
    </row>
    <row r="1222" spans="1:6" x14ac:dyDescent="0.2">
      <c r="A1222" s="31">
        <v>3</v>
      </c>
      <c r="B1222" s="41" t="s">
        <v>1439</v>
      </c>
      <c r="C1222" s="31"/>
      <c r="D1222" s="31"/>
      <c r="E1222" s="31"/>
      <c r="F1222" s="31"/>
    </row>
    <row r="1223" spans="1:6" x14ac:dyDescent="0.2">
      <c r="A1223" s="31">
        <v>4</v>
      </c>
      <c r="B1223" s="41" t="s">
        <v>1440</v>
      </c>
      <c r="C1223" s="31"/>
      <c r="D1223" s="31"/>
      <c r="E1223" s="31"/>
      <c r="F1223" s="31"/>
    </row>
    <row r="1224" spans="1:6" x14ac:dyDescent="0.2">
      <c r="A1224" s="31"/>
      <c r="B1224" s="31"/>
      <c r="C1224" s="31"/>
      <c r="D1224" s="31"/>
      <c r="E1224" s="31"/>
      <c r="F1224" s="31"/>
    </row>
    <row r="1225" spans="1:6" x14ac:dyDescent="0.2">
      <c r="A1225" s="32" t="s">
        <v>238</v>
      </c>
      <c r="B1225" s="33"/>
      <c r="C1225" s="31"/>
      <c r="D1225" s="31"/>
      <c r="E1225" s="31"/>
      <c r="F1225" s="31"/>
    </row>
    <row r="1226" spans="1:6" ht="25.5" x14ac:dyDescent="0.2">
      <c r="A1226" s="31">
        <v>1</v>
      </c>
      <c r="B1226" s="41" t="s">
        <v>1443</v>
      </c>
      <c r="C1226" s="31"/>
      <c r="D1226" s="31"/>
      <c r="E1226" s="31"/>
      <c r="F1226" s="31"/>
    </row>
    <row r="1227" spans="1:6" x14ac:dyDescent="0.2">
      <c r="A1227" s="31">
        <v>2</v>
      </c>
      <c r="B1227" s="41" t="s">
        <v>1438</v>
      </c>
      <c r="C1227" s="31"/>
      <c r="D1227" s="31"/>
      <c r="E1227" s="31"/>
      <c r="F1227" s="31"/>
    </row>
    <row r="1228" spans="1:6" x14ac:dyDescent="0.2">
      <c r="A1228" s="31">
        <v>3</v>
      </c>
      <c r="B1228" s="41" t="s">
        <v>1439</v>
      </c>
      <c r="C1228" s="31"/>
      <c r="D1228" s="31"/>
      <c r="E1228" s="31"/>
      <c r="F1228" s="31"/>
    </row>
    <row r="1229" spans="1:6" x14ac:dyDescent="0.2">
      <c r="A1229" s="31">
        <v>4</v>
      </c>
      <c r="B1229" s="41" t="s">
        <v>1440</v>
      </c>
      <c r="C1229" s="31"/>
      <c r="D1229" s="31"/>
      <c r="E1229" s="31"/>
      <c r="F1229" s="31"/>
    </row>
    <row r="1230" spans="1:6" x14ac:dyDescent="0.2">
      <c r="A1230" s="31"/>
      <c r="B1230" s="31"/>
      <c r="C1230" s="31"/>
      <c r="D1230" s="31"/>
      <c r="E1230" s="31"/>
      <c r="F1230" s="31"/>
    </row>
    <row r="1231" spans="1:6" x14ac:dyDescent="0.2">
      <c r="A1231" s="32" t="s">
        <v>1444</v>
      </c>
      <c r="B1231" s="33"/>
      <c r="C1231" s="31"/>
      <c r="D1231" s="31"/>
      <c r="E1231" s="31"/>
      <c r="F1231" s="31"/>
    </row>
    <row r="1232" spans="1:6" x14ac:dyDescent="0.2">
      <c r="A1232" s="31">
        <v>1</v>
      </c>
      <c r="B1232" s="41" t="s">
        <v>1445</v>
      </c>
      <c r="C1232" s="31"/>
      <c r="D1232" s="31"/>
      <c r="E1232" s="31"/>
      <c r="F1232" s="31"/>
    </row>
    <row r="1233" spans="1:6" x14ac:dyDescent="0.2">
      <c r="A1233" s="31">
        <v>2</v>
      </c>
      <c r="B1233" s="41" t="s">
        <v>1446</v>
      </c>
      <c r="C1233" s="31"/>
      <c r="D1233" s="31"/>
      <c r="E1233" s="31"/>
      <c r="F1233" s="31"/>
    </row>
    <row r="1234" spans="1:6" ht="25.5" x14ac:dyDescent="0.2">
      <c r="A1234" s="31">
        <v>3</v>
      </c>
      <c r="B1234" s="41" t="s">
        <v>1447</v>
      </c>
      <c r="C1234" s="31"/>
      <c r="D1234" s="31"/>
      <c r="E1234" s="31"/>
      <c r="F1234" s="31"/>
    </row>
    <row r="1235" spans="1:6" x14ac:dyDescent="0.2">
      <c r="A1235" s="31"/>
      <c r="B1235" s="31"/>
      <c r="C1235" s="31"/>
      <c r="D1235" s="31"/>
      <c r="E1235" s="31"/>
      <c r="F1235" s="31"/>
    </row>
    <row r="1236" spans="1:6" x14ac:dyDescent="0.2">
      <c r="A1236" s="32" t="s">
        <v>1448</v>
      </c>
      <c r="B1236" s="33"/>
      <c r="C1236" s="31"/>
      <c r="D1236" s="31"/>
      <c r="E1236" s="31"/>
      <c r="F1236" s="31"/>
    </row>
    <row r="1237" spans="1:6" ht="25.5" x14ac:dyDescent="0.2">
      <c r="A1237" s="31">
        <v>1</v>
      </c>
      <c r="B1237" s="41" t="s">
        <v>1449</v>
      </c>
      <c r="C1237" s="31"/>
      <c r="D1237" s="31"/>
      <c r="E1237" s="31"/>
      <c r="F1237" s="31"/>
    </row>
    <row r="1238" spans="1:6" x14ac:dyDescent="0.2">
      <c r="A1238" s="31">
        <v>2</v>
      </c>
      <c r="B1238" s="41" t="s">
        <v>1446</v>
      </c>
      <c r="C1238" s="31"/>
      <c r="D1238" s="31"/>
      <c r="E1238" s="31"/>
      <c r="F1238" s="31"/>
    </row>
    <row r="1239" spans="1:6" ht="25.5" x14ac:dyDescent="0.2">
      <c r="A1239" s="31">
        <v>3</v>
      </c>
      <c r="B1239" s="41" t="s">
        <v>1447</v>
      </c>
      <c r="C1239" s="31"/>
      <c r="D1239" s="31"/>
      <c r="E1239" s="31"/>
      <c r="F1239" s="31"/>
    </row>
    <row r="1240" spans="1:6" x14ac:dyDescent="0.2">
      <c r="A1240" s="31"/>
      <c r="B1240" s="31"/>
      <c r="C1240" s="31"/>
      <c r="D1240" s="31"/>
      <c r="E1240" s="31"/>
      <c r="F1240" s="31"/>
    </row>
    <row r="1241" spans="1:6" x14ac:dyDescent="0.2">
      <c r="A1241" s="32" t="s">
        <v>1450</v>
      </c>
      <c r="B1241" s="33"/>
      <c r="C1241" s="31"/>
      <c r="D1241" s="31"/>
      <c r="E1241" s="31"/>
      <c r="F1241" s="31"/>
    </row>
    <row r="1242" spans="1:6" ht="25.5" x14ac:dyDescent="0.2">
      <c r="A1242" s="31">
        <v>1</v>
      </c>
      <c r="B1242" s="41" t="s">
        <v>1451</v>
      </c>
      <c r="C1242" s="31"/>
      <c r="D1242" s="31"/>
      <c r="E1242" s="31"/>
      <c r="F1242" s="31"/>
    </row>
    <row r="1243" spans="1:6" x14ac:dyDescent="0.2">
      <c r="A1243" s="31">
        <v>2</v>
      </c>
      <c r="B1243" s="41" t="s">
        <v>1452</v>
      </c>
      <c r="C1243" s="31"/>
      <c r="D1243" s="31"/>
      <c r="E1243" s="31"/>
      <c r="F1243" s="31"/>
    </row>
    <row r="1244" spans="1:6" x14ac:dyDescent="0.2">
      <c r="A1244" s="31">
        <v>3</v>
      </c>
      <c r="B1244" s="41" t="s">
        <v>1453</v>
      </c>
      <c r="C1244" s="31"/>
      <c r="D1244" s="31"/>
      <c r="E1244" s="31"/>
      <c r="F1244" s="31"/>
    </row>
    <row r="1245" spans="1:6" x14ac:dyDescent="0.2">
      <c r="A1245" s="31">
        <v>4</v>
      </c>
      <c r="B1245" s="41" t="s">
        <v>1454</v>
      </c>
      <c r="C1245" s="31"/>
      <c r="D1245" s="31"/>
      <c r="E1245" s="31"/>
      <c r="F1245" s="31"/>
    </row>
    <row r="1246" spans="1:6" ht="25.5" x14ac:dyDescent="0.2">
      <c r="A1246" s="31">
        <v>5</v>
      </c>
      <c r="B1246" s="41" t="s">
        <v>1455</v>
      </c>
      <c r="C1246" s="31"/>
      <c r="D1246" s="31"/>
      <c r="E1246" s="31"/>
      <c r="F1246" s="31"/>
    </row>
    <row r="1247" spans="1:6" x14ac:dyDescent="0.2">
      <c r="A1247" s="31"/>
      <c r="B1247" s="31"/>
      <c r="C1247" s="31"/>
      <c r="D1247" s="31"/>
      <c r="E1247" s="31"/>
      <c r="F1247" s="31"/>
    </row>
    <row r="1248" spans="1:6" x14ac:dyDescent="0.2">
      <c r="A1248" s="32" t="s">
        <v>1456</v>
      </c>
      <c r="B1248" s="33"/>
      <c r="C1248" s="31"/>
      <c r="D1248" s="31"/>
      <c r="E1248" s="31"/>
      <c r="F1248" s="31"/>
    </row>
    <row r="1249" spans="1:6" x14ac:dyDescent="0.2">
      <c r="A1249" s="31">
        <v>1</v>
      </c>
      <c r="B1249" s="41" t="s">
        <v>1457</v>
      </c>
      <c r="C1249" s="31"/>
      <c r="D1249" s="31"/>
      <c r="E1249" s="31"/>
      <c r="F1249" s="31"/>
    </row>
    <row r="1250" spans="1:6" x14ac:dyDescent="0.2">
      <c r="A1250" s="31">
        <v>2</v>
      </c>
      <c r="B1250" s="41" t="s">
        <v>1446</v>
      </c>
      <c r="C1250" s="31"/>
      <c r="D1250" s="31"/>
      <c r="E1250" s="31"/>
      <c r="F1250" s="31"/>
    </row>
    <row r="1251" spans="1:6" ht="25.5" x14ac:dyDescent="0.2">
      <c r="A1251" s="31">
        <v>3</v>
      </c>
      <c r="B1251" s="41" t="s">
        <v>1447</v>
      </c>
      <c r="C1251" s="31"/>
      <c r="D1251" s="31"/>
      <c r="E1251" s="31"/>
      <c r="F1251" s="31"/>
    </row>
    <row r="1252" spans="1:6" x14ac:dyDescent="0.2">
      <c r="A1252" s="31"/>
      <c r="B1252" s="31"/>
      <c r="C1252" s="31"/>
      <c r="D1252" s="31"/>
      <c r="E1252" s="31"/>
      <c r="F1252" s="31"/>
    </row>
    <row r="1253" spans="1:6" x14ac:dyDescent="0.2">
      <c r="A1253" s="32" t="s">
        <v>1458</v>
      </c>
      <c r="B1253" s="33"/>
      <c r="C1253" s="31"/>
      <c r="D1253" s="31"/>
      <c r="E1253" s="31"/>
      <c r="F1253" s="31"/>
    </row>
    <row r="1254" spans="1:6" x14ac:dyDescent="0.2">
      <c r="A1254" s="31">
        <v>1</v>
      </c>
      <c r="B1254" s="41" t="s">
        <v>1459</v>
      </c>
      <c r="C1254" s="31"/>
      <c r="D1254" s="31"/>
      <c r="E1254" s="31"/>
      <c r="F1254" s="31"/>
    </row>
    <row r="1255" spans="1:6" x14ac:dyDescent="0.2">
      <c r="A1255" s="31">
        <v>2</v>
      </c>
      <c r="B1255" s="41" t="s">
        <v>1446</v>
      </c>
      <c r="C1255" s="31"/>
      <c r="D1255" s="31"/>
      <c r="E1255" s="31"/>
      <c r="F1255" s="31"/>
    </row>
    <row r="1256" spans="1:6" ht="25.5" x14ac:dyDescent="0.2">
      <c r="A1256" s="31">
        <v>3</v>
      </c>
      <c r="B1256" s="41" t="s">
        <v>1447</v>
      </c>
      <c r="C1256" s="31"/>
      <c r="D1256" s="31"/>
      <c r="E1256" s="31"/>
      <c r="F1256" s="31"/>
    </row>
    <row r="1257" spans="1:6" x14ac:dyDescent="0.2">
      <c r="A1257" s="31"/>
      <c r="B1257" s="31"/>
      <c r="C1257" s="31"/>
      <c r="D1257" s="31"/>
      <c r="E1257" s="31"/>
      <c r="F1257" s="31"/>
    </row>
    <row r="1258" spans="1:6" ht="25.5" x14ac:dyDescent="0.2">
      <c r="A1258" s="32" t="s">
        <v>1460</v>
      </c>
      <c r="B1258" s="33"/>
      <c r="C1258" s="31"/>
      <c r="D1258" s="31"/>
      <c r="E1258" s="31"/>
      <c r="F1258" s="31"/>
    </row>
    <row r="1259" spans="1:6" x14ac:dyDescent="0.2">
      <c r="A1259" s="31">
        <v>1</v>
      </c>
      <c r="B1259" s="41" t="s">
        <v>1461</v>
      </c>
      <c r="C1259" s="31"/>
      <c r="D1259" s="31"/>
      <c r="E1259" s="31"/>
      <c r="F1259" s="31"/>
    </row>
    <row r="1260" spans="1:6" x14ac:dyDescent="0.2">
      <c r="A1260" s="31">
        <v>2</v>
      </c>
      <c r="B1260" s="41" t="s">
        <v>1446</v>
      </c>
      <c r="C1260" s="31"/>
      <c r="D1260" s="31"/>
      <c r="E1260" s="31"/>
      <c r="F1260" s="31"/>
    </row>
    <row r="1261" spans="1:6" ht="25.5" x14ac:dyDescent="0.2">
      <c r="A1261" s="31">
        <v>3</v>
      </c>
      <c r="B1261" s="41" t="s">
        <v>1447</v>
      </c>
      <c r="C1261" s="31"/>
      <c r="D1261" s="31"/>
      <c r="E1261" s="31"/>
      <c r="F1261" s="31"/>
    </row>
    <row r="1262" spans="1:6" x14ac:dyDescent="0.2">
      <c r="A1262" s="31"/>
      <c r="B1262" s="31"/>
      <c r="C1262" s="31"/>
      <c r="D1262" s="31"/>
      <c r="E1262" s="31"/>
      <c r="F1262" s="31"/>
    </row>
    <row r="1263" spans="1:6" x14ac:dyDescent="0.2">
      <c r="A1263" s="32" t="s">
        <v>1462</v>
      </c>
      <c r="B1263" s="33"/>
      <c r="C1263" s="31"/>
      <c r="D1263" s="31"/>
      <c r="E1263" s="31"/>
      <c r="F1263" s="31"/>
    </row>
    <row r="1264" spans="1:6" x14ac:dyDescent="0.2">
      <c r="A1264" s="31">
        <v>1</v>
      </c>
      <c r="B1264" s="41" t="s">
        <v>1463</v>
      </c>
      <c r="C1264" s="31"/>
      <c r="D1264" s="31"/>
      <c r="E1264" s="31"/>
      <c r="F1264" s="31"/>
    </row>
    <row r="1265" spans="1:6" ht="25.5" x14ac:dyDescent="0.2">
      <c r="A1265" s="31">
        <v>2</v>
      </c>
      <c r="B1265" s="41" t="s">
        <v>1464</v>
      </c>
      <c r="C1265" s="31"/>
      <c r="D1265" s="31"/>
      <c r="E1265" s="31"/>
      <c r="F1265" s="31"/>
    </row>
    <row r="1266" spans="1:6" ht="25.5" x14ac:dyDescent="0.2">
      <c r="A1266" s="31">
        <v>3</v>
      </c>
      <c r="B1266" s="41" t="s">
        <v>1465</v>
      </c>
      <c r="C1266" s="31"/>
      <c r="D1266" s="31"/>
      <c r="E1266" s="31"/>
      <c r="F1266" s="31"/>
    </row>
    <row r="1267" spans="1:6" ht="25.5" x14ac:dyDescent="0.2">
      <c r="A1267" s="31">
        <v>4</v>
      </c>
      <c r="B1267" s="41" t="s">
        <v>1466</v>
      </c>
      <c r="C1267" s="31"/>
      <c r="D1267" s="31"/>
      <c r="E1267" s="31"/>
      <c r="F1267" s="31"/>
    </row>
    <row r="1268" spans="1:6" ht="25.5" x14ac:dyDescent="0.2">
      <c r="A1268" s="31">
        <v>5</v>
      </c>
      <c r="B1268" s="41" t="s">
        <v>1467</v>
      </c>
      <c r="C1268" s="31"/>
      <c r="D1268" s="31"/>
      <c r="E1268" s="31"/>
      <c r="F1268" s="31"/>
    </row>
    <row r="1269" spans="1:6" ht="25.5" x14ac:dyDescent="0.2">
      <c r="A1269" s="31">
        <v>6</v>
      </c>
      <c r="B1269" s="41" t="s">
        <v>1468</v>
      </c>
      <c r="C1269" s="31"/>
      <c r="D1269" s="31"/>
      <c r="E1269" s="31"/>
      <c r="F1269" s="31"/>
    </row>
    <row r="1270" spans="1:6" x14ac:dyDescent="0.2">
      <c r="A1270" s="31"/>
      <c r="B1270" s="31"/>
      <c r="C1270" s="31"/>
      <c r="D1270" s="31"/>
      <c r="E1270" s="31"/>
      <c r="F1270" s="31"/>
    </row>
    <row r="1271" spans="1:6" x14ac:dyDescent="0.2">
      <c r="A1271" s="32" t="s">
        <v>1469</v>
      </c>
      <c r="B1271" s="33"/>
      <c r="C1271" s="31"/>
      <c r="D1271" s="31"/>
      <c r="E1271" s="31"/>
      <c r="F1271" s="31"/>
    </row>
    <row r="1272" spans="1:6" ht="25.5" x14ac:dyDescent="0.2">
      <c r="A1272" s="31">
        <v>1</v>
      </c>
      <c r="B1272" s="41" t="s">
        <v>1470</v>
      </c>
      <c r="C1272" s="31"/>
      <c r="D1272" s="31"/>
      <c r="E1272" s="31"/>
      <c r="F1272" s="31"/>
    </row>
    <row r="1273" spans="1:6" x14ac:dyDescent="0.2">
      <c r="A1273" s="31">
        <v>2</v>
      </c>
      <c r="B1273" s="41" t="s">
        <v>1471</v>
      </c>
      <c r="C1273" s="31"/>
      <c r="D1273" s="31"/>
      <c r="E1273" s="31"/>
      <c r="F1273" s="31"/>
    </row>
    <row r="1274" spans="1:6" ht="25.5" x14ac:dyDescent="0.2">
      <c r="A1274" s="31">
        <v>3</v>
      </c>
      <c r="B1274" s="41" t="s">
        <v>1472</v>
      </c>
      <c r="C1274" s="31"/>
      <c r="D1274" s="31"/>
      <c r="E1274" s="31"/>
      <c r="F1274" s="31"/>
    </row>
    <row r="1275" spans="1:6" ht="25.5" x14ac:dyDescent="0.2">
      <c r="A1275" s="31">
        <v>4</v>
      </c>
      <c r="B1275" s="41" t="s">
        <v>1473</v>
      </c>
      <c r="C1275" s="31"/>
      <c r="D1275" s="31"/>
      <c r="E1275" s="31"/>
      <c r="F1275" s="31"/>
    </row>
    <row r="1276" spans="1:6" x14ac:dyDescent="0.2">
      <c r="A1276" s="31">
        <v>5</v>
      </c>
      <c r="B1276" s="41" t="s">
        <v>1474</v>
      </c>
      <c r="C1276" s="31"/>
      <c r="D1276" s="31"/>
      <c r="E1276" s="31"/>
      <c r="F1276" s="31"/>
    </row>
    <row r="1277" spans="1:6" x14ac:dyDescent="0.2">
      <c r="A1277" s="31"/>
      <c r="B1277" s="31"/>
      <c r="C1277" s="31"/>
      <c r="D1277" s="31"/>
      <c r="E1277" s="31"/>
      <c r="F1277" s="31"/>
    </row>
    <row r="1278" spans="1:6" x14ac:dyDescent="0.2">
      <c r="A1278" s="32" t="s">
        <v>1475</v>
      </c>
      <c r="B1278" s="33"/>
      <c r="C1278" s="31"/>
      <c r="D1278" s="31"/>
      <c r="E1278" s="31"/>
      <c r="F1278" s="31"/>
    </row>
    <row r="1279" spans="1:6" ht="25.5" x14ac:dyDescent="0.2">
      <c r="A1279" s="31">
        <v>1</v>
      </c>
      <c r="B1279" s="41" t="s">
        <v>1476</v>
      </c>
      <c r="C1279" s="31"/>
      <c r="D1279" s="31"/>
      <c r="E1279" s="31"/>
      <c r="F1279" s="31"/>
    </row>
    <row r="1280" spans="1:6" x14ac:dyDescent="0.2">
      <c r="A1280" s="31">
        <v>2</v>
      </c>
      <c r="B1280" s="41" t="s">
        <v>1477</v>
      </c>
      <c r="C1280" s="31"/>
      <c r="D1280" s="31"/>
      <c r="E1280" s="31"/>
      <c r="F1280" s="31"/>
    </row>
    <row r="1281" spans="1:6" ht="25.5" x14ac:dyDescent="0.2">
      <c r="A1281" s="31">
        <v>3</v>
      </c>
      <c r="B1281" s="41" t="s">
        <v>1478</v>
      </c>
      <c r="C1281" s="31"/>
      <c r="D1281" s="31"/>
      <c r="E1281" s="31"/>
      <c r="F1281" s="31"/>
    </row>
    <row r="1282" spans="1:6" ht="25.5" x14ac:dyDescent="0.2">
      <c r="A1282" s="31">
        <v>4</v>
      </c>
      <c r="B1282" s="41" t="s">
        <v>1479</v>
      </c>
      <c r="C1282" s="31"/>
      <c r="D1282" s="31"/>
      <c r="E1282" s="31"/>
      <c r="F1282" s="31"/>
    </row>
    <row r="1283" spans="1:6" ht="25.5" x14ac:dyDescent="0.2">
      <c r="A1283" s="31">
        <v>5</v>
      </c>
      <c r="B1283" s="41" t="s">
        <v>1480</v>
      </c>
      <c r="C1283" s="31"/>
      <c r="D1283" s="31"/>
      <c r="E1283" s="31"/>
      <c r="F1283" s="31"/>
    </row>
    <row r="1284" spans="1:6" x14ac:dyDescent="0.2">
      <c r="A1284" s="31"/>
      <c r="B1284" s="31"/>
      <c r="C1284" s="31"/>
      <c r="D1284" s="31"/>
      <c r="E1284" s="31"/>
      <c r="F1284" s="31"/>
    </row>
    <row r="1285" spans="1:6" x14ac:dyDescent="0.2">
      <c r="A1285" s="32" t="s">
        <v>1481</v>
      </c>
      <c r="B1285" s="33"/>
      <c r="C1285" s="31"/>
      <c r="D1285" s="31"/>
      <c r="E1285" s="31"/>
      <c r="F1285" s="31"/>
    </row>
    <row r="1286" spans="1:6" x14ac:dyDescent="0.2">
      <c r="A1286" s="31">
        <v>1</v>
      </c>
      <c r="B1286" s="41" t="s">
        <v>1482</v>
      </c>
      <c r="C1286" s="31"/>
      <c r="D1286" s="31"/>
      <c r="E1286" s="31"/>
      <c r="F1286" s="31"/>
    </row>
    <row r="1287" spans="1:6" x14ac:dyDescent="0.2">
      <c r="A1287" s="31">
        <v>2</v>
      </c>
      <c r="B1287" s="41" t="s">
        <v>1446</v>
      </c>
      <c r="C1287" s="31"/>
      <c r="D1287" s="31"/>
      <c r="E1287" s="31"/>
      <c r="F1287" s="31"/>
    </row>
    <row r="1288" spans="1:6" ht="25.5" x14ac:dyDescent="0.2">
      <c r="A1288" s="31">
        <v>3</v>
      </c>
      <c r="B1288" s="41" t="s">
        <v>1447</v>
      </c>
      <c r="C1288" s="31"/>
      <c r="D1288" s="31"/>
      <c r="E1288" s="31"/>
      <c r="F1288" s="31"/>
    </row>
    <row r="1289" spans="1:6" x14ac:dyDescent="0.2">
      <c r="A1289" s="31"/>
      <c r="B1289" s="31"/>
      <c r="C1289" s="31"/>
      <c r="D1289" s="31"/>
      <c r="E1289" s="31"/>
      <c r="F1289" s="31"/>
    </row>
    <row r="1290" spans="1:6" x14ac:dyDescent="0.2">
      <c r="A1290" s="32" t="s">
        <v>1483</v>
      </c>
      <c r="B1290" s="33"/>
      <c r="C1290" s="31"/>
      <c r="D1290" s="31"/>
      <c r="E1290" s="31"/>
      <c r="F1290" s="31"/>
    </row>
    <row r="1291" spans="1:6" x14ac:dyDescent="0.2">
      <c r="A1291" s="31">
        <v>1</v>
      </c>
      <c r="B1291" s="41" t="s">
        <v>1484</v>
      </c>
      <c r="C1291" s="31"/>
      <c r="D1291" s="31"/>
      <c r="E1291" s="31"/>
      <c r="F1291" s="31"/>
    </row>
    <row r="1292" spans="1:6" x14ac:dyDescent="0.2">
      <c r="A1292" s="31">
        <v>2</v>
      </c>
      <c r="B1292" s="41" t="s">
        <v>1446</v>
      </c>
      <c r="C1292" s="31"/>
      <c r="D1292" s="31"/>
      <c r="E1292" s="31"/>
      <c r="F1292" s="31"/>
    </row>
    <row r="1293" spans="1:6" ht="25.5" x14ac:dyDescent="0.2">
      <c r="A1293" s="31">
        <v>3</v>
      </c>
      <c r="B1293" s="41" t="s">
        <v>1447</v>
      </c>
      <c r="C1293" s="31"/>
      <c r="D1293" s="31"/>
      <c r="E1293" s="31"/>
      <c r="F1293" s="31"/>
    </row>
    <row r="1294" spans="1:6" x14ac:dyDescent="0.2">
      <c r="A1294" s="31"/>
      <c r="B1294" s="31"/>
      <c r="C1294" s="31"/>
      <c r="D1294" s="31"/>
      <c r="E1294" s="31"/>
      <c r="F1294" s="31"/>
    </row>
    <row r="1295" spans="1:6" x14ac:dyDescent="0.2">
      <c r="A1295" s="32" t="s">
        <v>1485</v>
      </c>
      <c r="B1295" s="33"/>
      <c r="C1295" s="31"/>
      <c r="D1295" s="31"/>
      <c r="E1295" s="31"/>
      <c r="F1295" s="31"/>
    </row>
    <row r="1296" spans="1:6" x14ac:dyDescent="0.2">
      <c r="A1296" s="31">
        <v>1</v>
      </c>
      <c r="B1296" s="41" t="s">
        <v>1486</v>
      </c>
      <c r="C1296" s="31"/>
      <c r="D1296" s="31"/>
      <c r="E1296" s="31"/>
      <c r="F1296" s="31"/>
    </row>
    <row r="1297" spans="1:6" x14ac:dyDescent="0.2">
      <c r="A1297" s="31">
        <v>2</v>
      </c>
      <c r="B1297" s="41" t="s">
        <v>1446</v>
      </c>
      <c r="C1297" s="31"/>
      <c r="D1297" s="31"/>
      <c r="E1297" s="31"/>
      <c r="F1297" s="31"/>
    </row>
    <row r="1298" spans="1:6" ht="25.5" x14ac:dyDescent="0.2">
      <c r="A1298" s="31">
        <v>3</v>
      </c>
      <c r="B1298" s="41" t="s">
        <v>1447</v>
      </c>
      <c r="C1298" s="31"/>
      <c r="D1298" s="31"/>
      <c r="E1298" s="31"/>
      <c r="F1298" s="31"/>
    </row>
    <row r="1299" spans="1:6" x14ac:dyDescent="0.2">
      <c r="A1299" s="31"/>
      <c r="B1299" s="31"/>
      <c r="C1299" s="31"/>
      <c r="D1299" s="31"/>
      <c r="E1299" s="31"/>
      <c r="F1299" s="31"/>
    </row>
    <row r="1300" spans="1:6" ht="25.5" x14ac:dyDescent="0.2">
      <c r="A1300" s="32" t="s">
        <v>1487</v>
      </c>
      <c r="B1300" s="33"/>
      <c r="C1300" s="31"/>
      <c r="D1300" s="31"/>
      <c r="E1300" s="31"/>
      <c r="F1300" s="31"/>
    </row>
    <row r="1301" spans="1:6" x14ac:dyDescent="0.2">
      <c r="A1301" s="31">
        <v>1</v>
      </c>
      <c r="B1301" s="41" t="s">
        <v>1488</v>
      </c>
      <c r="C1301" s="31"/>
      <c r="D1301" s="31"/>
      <c r="E1301" s="31"/>
      <c r="F1301" s="31"/>
    </row>
    <row r="1302" spans="1:6" x14ac:dyDescent="0.2">
      <c r="A1302" s="31">
        <v>2</v>
      </c>
      <c r="B1302" s="41" t="s">
        <v>1446</v>
      </c>
      <c r="C1302" s="31"/>
      <c r="D1302" s="31"/>
      <c r="E1302" s="31"/>
      <c r="F1302" s="31"/>
    </row>
    <row r="1303" spans="1:6" ht="25.5" x14ac:dyDescent="0.2">
      <c r="A1303" s="31">
        <v>3</v>
      </c>
      <c r="B1303" s="41" t="s">
        <v>1447</v>
      </c>
      <c r="C1303" s="31"/>
      <c r="D1303" s="31"/>
      <c r="E1303" s="31"/>
      <c r="F1303" s="31"/>
    </row>
    <row r="1304" spans="1:6" x14ac:dyDescent="0.2">
      <c r="A1304" s="31"/>
      <c r="B1304" s="31"/>
      <c r="C1304" s="31"/>
      <c r="D1304" s="31"/>
      <c r="E1304" s="31"/>
      <c r="F1304" s="31"/>
    </row>
    <row r="1305" spans="1:6" x14ac:dyDescent="0.2">
      <c r="A1305" s="32" t="s">
        <v>332</v>
      </c>
      <c r="B1305" s="33"/>
      <c r="C1305" s="31"/>
      <c r="D1305" s="31"/>
      <c r="E1305" s="31"/>
      <c r="F1305" s="31"/>
    </row>
    <row r="1306" spans="1:6" ht="25.5" x14ac:dyDescent="0.2">
      <c r="A1306" s="31">
        <v>1</v>
      </c>
      <c r="B1306" s="41" t="s">
        <v>1489</v>
      </c>
      <c r="C1306" s="31"/>
      <c r="D1306" s="31"/>
      <c r="E1306" s="31"/>
      <c r="F1306" s="31"/>
    </row>
    <row r="1307" spans="1:6" x14ac:dyDescent="0.2">
      <c r="A1307" s="31">
        <v>2</v>
      </c>
      <c r="B1307" s="41" t="s">
        <v>1490</v>
      </c>
      <c r="C1307" s="31"/>
      <c r="D1307" s="31"/>
      <c r="E1307" s="31"/>
      <c r="F1307" s="31"/>
    </row>
    <row r="1308" spans="1:6" x14ac:dyDescent="0.2">
      <c r="A1308" s="31">
        <v>3</v>
      </c>
      <c r="B1308" s="41" t="s">
        <v>1491</v>
      </c>
      <c r="C1308" s="31"/>
      <c r="D1308" s="31"/>
      <c r="E1308" s="31"/>
      <c r="F1308" s="31"/>
    </row>
    <row r="1309" spans="1:6" ht="25.5" x14ac:dyDescent="0.2">
      <c r="A1309" s="31">
        <v>4</v>
      </c>
      <c r="B1309" s="41" t="s">
        <v>1492</v>
      </c>
      <c r="C1309" s="31"/>
      <c r="D1309" s="31"/>
      <c r="E1309" s="31"/>
      <c r="F1309" s="31"/>
    </row>
    <row r="1310" spans="1:6" x14ac:dyDescent="0.2">
      <c r="A1310" s="31">
        <v>5</v>
      </c>
      <c r="B1310" s="41" t="s">
        <v>1493</v>
      </c>
      <c r="C1310" s="31"/>
      <c r="D1310" s="31"/>
      <c r="E1310" s="31"/>
      <c r="F1310" s="31"/>
    </row>
    <row r="1311" spans="1:6" ht="25.5" x14ac:dyDescent="0.2">
      <c r="A1311" s="31">
        <v>6</v>
      </c>
      <c r="B1311" s="41" t="s">
        <v>1494</v>
      </c>
      <c r="C1311" s="31"/>
      <c r="D1311" s="31"/>
      <c r="E1311" s="31"/>
      <c r="F1311" s="31"/>
    </row>
    <row r="1312" spans="1:6" x14ac:dyDescent="0.2">
      <c r="A1312" s="31"/>
      <c r="B1312" s="31"/>
      <c r="C1312" s="31"/>
      <c r="D1312" s="31"/>
      <c r="E1312" s="31"/>
      <c r="F1312" s="31"/>
    </row>
    <row r="1313" spans="1:6" x14ac:dyDescent="0.2">
      <c r="A1313" s="32" t="s">
        <v>334</v>
      </c>
      <c r="B1313" s="33"/>
      <c r="C1313" s="31"/>
      <c r="D1313" s="31"/>
      <c r="E1313" s="31"/>
      <c r="F1313" s="31"/>
    </row>
    <row r="1314" spans="1:6" ht="25.5" x14ac:dyDescent="0.2">
      <c r="A1314" s="31">
        <v>1</v>
      </c>
      <c r="B1314" s="41" t="s">
        <v>1495</v>
      </c>
      <c r="C1314" s="31"/>
      <c r="D1314" s="31"/>
      <c r="E1314" s="31"/>
      <c r="F1314" s="31"/>
    </row>
    <row r="1315" spans="1:6" x14ac:dyDescent="0.2">
      <c r="A1315" s="31">
        <v>2</v>
      </c>
      <c r="B1315" s="41" t="s">
        <v>1496</v>
      </c>
      <c r="C1315" s="31"/>
      <c r="D1315" s="31"/>
      <c r="E1315" s="31"/>
      <c r="F1315" s="31"/>
    </row>
    <row r="1316" spans="1:6" ht="25.5" x14ac:dyDescent="0.2">
      <c r="A1316" s="31">
        <v>3</v>
      </c>
      <c r="B1316" s="41" t="s">
        <v>1497</v>
      </c>
      <c r="C1316" s="31"/>
      <c r="D1316" s="31"/>
      <c r="E1316" s="31"/>
      <c r="F1316" s="31"/>
    </row>
    <row r="1317" spans="1:6" ht="25.5" x14ac:dyDescent="0.2">
      <c r="A1317" s="31">
        <v>4</v>
      </c>
      <c r="B1317" s="41" t="s">
        <v>1498</v>
      </c>
      <c r="C1317" s="31"/>
      <c r="D1317" s="31"/>
      <c r="E1317" s="31"/>
      <c r="F1317" s="31"/>
    </row>
    <row r="1318" spans="1:6" ht="25.5" x14ac:dyDescent="0.2">
      <c r="A1318" s="31">
        <v>5</v>
      </c>
      <c r="B1318" s="41" t="s">
        <v>1499</v>
      </c>
      <c r="C1318" s="31"/>
      <c r="D1318" s="31"/>
      <c r="E1318" s="31"/>
      <c r="F1318" s="31"/>
    </row>
    <row r="1319" spans="1:6" ht="25.5" x14ac:dyDescent="0.2">
      <c r="A1319" s="31">
        <v>6</v>
      </c>
      <c r="B1319" s="41" t="s">
        <v>1500</v>
      </c>
      <c r="C1319" s="31"/>
      <c r="D1319" s="31"/>
      <c r="E1319" s="31"/>
      <c r="F1319" s="31"/>
    </row>
    <row r="1320" spans="1:6" x14ac:dyDescent="0.2">
      <c r="A1320" s="31">
        <v>7</v>
      </c>
      <c r="B1320" s="41" t="s">
        <v>1501</v>
      </c>
      <c r="C1320" s="31"/>
      <c r="D1320" s="31"/>
      <c r="E1320" s="31"/>
      <c r="F1320" s="31"/>
    </row>
    <row r="1321" spans="1:6" x14ac:dyDescent="0.2">
      <c r="A1321" s="31"/>
      <c r="B1321" s="31"/>
      <c r="C1321" s="31"/>
      <c r="D1321" s="31"/>
      <c r="E1321" s="31"/>
      <c r="F1321" s="31"/>
    </row>
    <row r="1322" spans="1:6" x14ac:dyDescent="0.2">
      <c r="A1322" s="32" t="s">
        <v>336</v>
      </c>
      <c r="B1322" s="33"/>
      <c r="C1322" s="31"/>
      <c r="D1322" s="31"/>
      <c r="E1322" s="31"/>
      <c r="F1322" s="31"/>
    </row>
    <row r="1323" spans="1:6" ht="25.5" x14ac:dyDescent="0.2">
      <c r="A1323" s="31">
        <v>1</v>
      </c>
      <c r="B1323" s="41" t="s">
        <v>1502</v>
      </c>
      <c r="C1323" s="31"/>
      <c r="D1323" s="31"/>
      <c r="E1323" s="31"/>
      <c r="F1323" s="31"/>
    </row>
    <row r="1324" spans="1:6" x14ac:dyDescent="0.2">
      <c r="A1324" s="31">
        <v>2</v>
      </c>
      <c r="B1324" s="41" t="s">
        <v>1503</v>
      </c>
      <c r="C1324" s="31"/>
      <c r="D1324" s="31"/>
      <c r="E1324" s="31"/>
      <c r="F1324" s="31"/>
    </row>
    <row r="1325" spans="1:6" ht="25.5" x14ac:dyDescent="0.2">
      <c r="A1325" s="31">
        <v>3</v>
      </c>
      <c r="B1325" s="41" t="s">
        <v>1504</v>
      </c>
      <c r="C1325" s="31"/>
      <c r="D1325" s="31"/>
      <c r="E1325" s="31"/>
      <c r="F1325" s="31"/>
    </row>
    <row r="1326" spans="1:6" ht="25.5" x14ac:dyDescent="0.2">
      <c r="A1326" s="31">
        <v>4</v>
      </c>
      <c r="B1326" s="41" t="s">
        <v>1505</v>
      </c>
      <c r="C1326" s="31"/>
      <c r="D1326" s="31"/>
      <c r="E1326" s="31"/>
      <c r="F1326" s="31"/>
    </row>
    <row r="1327" spans="1:6" x14ac:dyDescent="0.2">
      <c r="A1327" s="31">
        <v>5</v>
      </c>
      <c r="B1327" s="41" t="s">
        <v>1506</v>
      </c>
      <c r="C1327" s="31"/>
      <c r="D1327" s="31"/>
      <c r="E1327" s="31"/>
      <c r="F1327" s="31"/>
    </row>
    <row r="1328" spans="1:6" ht="25.5" x14ac:dyDescent="0.2">
      <c r="A1328" s="31">
        <v>6</v>
      </c>
      <c r="B1328" s="41" t="s">
        <v>1507</v>
      </c>
      <c r="C1328" s="31"/>
      <c r="D1328" s="31"/>
      <c r="E1328" s="31"/>
      <c r="F1328" s="31"/>
    </row>
    <row r="1329" spans="1:6" ht="25.5" x14ac:dyDescent="0.2">
      <c r="A1329" s="31">
        <v>7</v>
      </c>
      <c r="B1329" s="41" t="s">
        <v>1508</v>
      </c>
      <c r="C1329" s="31"/>
      <c r="D1329" s="31"/>
      <c r="E1329" s="31"/>
      <c r="F1329" s="31"/>
    </row>
    <row r="1330" spans="1:6" ht="25.5" x14ac:dyDescent="0.2">
      <c r="A1330" s="31">
        <v>8</v>
      </c>
      <c r="B1330" s="41" t="s">
        <v>1509</v>
      </c>
      <c r="C1330" s="31"/>
      <c r="D1330" s="31"/>
      <c r="E1330" s="31"/>
      <c r="F1330" s="31"/>
    </row>
    <row r="1331" spans="1:6" x14ac:dyDescent="0.2">
      <c r="A1331" s="31"/>
      <c r="B1331" s="31"/>
      <c r="C1331" s="31"/>
      <c r="D1331" s="31"/>
      <c r="E1331" s="31"/>
      <c r="F1331" s="31"/>
    </row>
    <row r="1332" spans="1:6" x14ac:dyDescent="0.2">
      <c r="A1332" s="32" t="s">
        <v>338</v>
      </c>
      <c r="B1332" s="33"/>
      <c r="C1332" s="31"/>
      <c r="D1332" s="31"/>
      <c r="E1332" s="31"/>
      <c r="F1332" s="31"/>
    </row>
    <row r="1333" spans="1:6" x14ac:dyDescent="0.2">
      <c r="A1333" s="31">
        <v>1</v>
      </c>
      <c r="B1333" s="41" t="s">
        <v>1510</v>
      </c>
      <c r="C1333" s="31"/>
      <c r="D1333" s="31"/>
      <c r="E1333" s="31"/>
      <c r="F1333" s="31"/>
    </row>
    <row r="1334" spans="1:6" x14ac:dyDescent="0.2">
      <c r="A1334" s="31">
        <v>2</v>
      </c>
      <c r="B1334" s="41" t="s">
        <v>1511</v>
      </c>
      <c r="C1334" s="31"/>
      <c r="D1334" s="31"/>
      <c r="E1334" s="31"/>
      <c r="F1334" s="31"/>
    </row>
    <row r="1335" spans="1:6" x14ac:dyDescent="0.2">
      <c r="A1335" s="31">
        <v>3</v>
      </c>
      <c r="B1335" s="41" t="s">
        <v>1512</v>
      </c>
      <c r="C1335" s="31"/>
      <c r="D1335" s="31"/>
      <c r="E1335" s="31"/>
      <c r="F1335" s="31"/>
    </row>
    <row r="1336" spans="1:6" x14ac:dyDescent="0.2">
      <c r="A1336" s="31">
        <v>4</v>
      </c>
      <c r="B1336" s="41" t="s">
        <v>1513</v>
      </c>
      <c r="C1336" s="31"/>
      <c r="D1336" s="31"/>
      <c r="E1336" s="31"/>
      <c r="F1336" s="31"/>
    </row>
    <row r="1337" spans="1:6" ht="25.5" x14ac:dyDescent="0.2">
      <c r="A1337" s="31">
        <v>5</v>
      </c>
      <c r="B1337" s="41" t="s">
        <v>1514</v>
      </c>
      <c r="C1337" s="31"/>
      <c r="D1337" s="31"/>
      <c r="E1337" s="31"/>
      <c r="F1337" s="31"/>
    </row>
    <row r="1338" spans="1:6" x14ac:dyDescent="0.2">
      <c r="A1338" s="31"/>
      <c r="B1338" s="31"/>
      <c r="C1338" s="31"/>
      <c r="D1338" s="31"/>
      <c r="E1338" s="31"/>
      <c r="F1338" s="31"/>
    </row>
    <row r="1339" spans="1:6" x14ac:dyDescent="0.2">
      <c r="A1339" s="32" t="s">
        <v>340</v>
      </c>
      <c r="B1339" s="33"/>
      <c r="C1339" s="31"/>
      <c r="D1339" s="31"/>
      <c r="E1339" s="31"/>
      <c r="F1339" s="31"/>
    </row>
    <row r="1340" spans="1:6" x14ac:dyDescent="0.2">
      <c r="A1340" s="31">
        <v>1</v>
      </c>
      <c r="B1340" s="41" t="s">
        <v>1515</v>
      </c>
      <c r="C1340" s="31"/>
      <c r="D1340" s="31"/>
      <c r="E1340" s="31"/>
      <c r="F1340" s="31"/>
    </row>
    <row r="1341" spans="1:6" ht="25.5" x14ac:dyDescent="0.2">
      <c r="A1341" s="31">
        <v>2</v>
      </c>
      <c r="B1341" s="41" t="s">
        <v>1516</v>
      </c>
      <c r="C1341" s="31"/>
      <c r="D1341" s="31"/>
      <c r="E1341" s="31"/>
      <c r="F1341" s="31"/>
    </row>
    <row r="1342" spans="1:6" ht="25.5" x14ac:dyDescent="0.2">
      <c r="A1342" s="31">
        <v>3</v>
      </c>
      <c r="B1342" s="41" t="s">
        <v>1517</v>
      </c>
      <c r="C1342" s="31"/>
      <c r="D1342" s="31"/>
      <c r="E1342" s="31"/>
      <c r="F1342" s="31"/>
    </row>
    <row r="1343" spans="1:6" ht="38.25" x14ac:dyDescent="0.2">
      <c r="A1343" s="31">
        <v>4</v>
      </c>
      <c r="B1343" s="41" t="s">
        <v>1518</v>
      </c>
      <c r="C1343" s="31"/>
      <c r="D1343" s="31"/>
      <c r="E1343" s="31"/>
      <c r="F1343" s="31"/>
    </row>
    <row r="1344" spans="1:6" ht="25.5" x14ac:dyDescent="0.2">
      <c r="A1344" s="31">
        <v>5</v>
      </c>
      <c r="B1344" s="41" t="s">
        <v>1519</v>
      </c>
      <c r="C1344" s="31"/>
      <c r="D1344" s="31"/>
      <c r="E1344" s="31"/>
      <c r="F1344" s="31"/>
    </row>
    <row r="1345" spans="1:6" ht="25.5" x14ac:dyDescent="0.2">
      <c r="A1345" s="31">
        <v>6</v>
      </c>
      <c r="B1345" s="41" t="s">
        <v>1520</v>
      </c>
      <c r="C1345" s="31"/>
      <c r="D1345" s="31"/>
      <c r="E1345" s="31"/>
      <c r="F1345" s="31"/>
    </row>
    <row r="1346" spans="1:6" ht="25.5" x14ac:dyDescent="0.2">
      <c r="A1346" s="31">
        <v>7</v>
      </c>
      <c r="B1346" s="41" t="s">
        <v>1521</v>
      </c>
      <c r="C1346" s="31"/>
      <c r="D1346" s="31"/>
      <c r="E1346" s="31"/>
      <c r="F1346" s="31"/>
    </row>
    <row r="1347" spans="1:6" x14ac:dyDescent="0.2">
      <c r="A1347" s="31"/>
      <c r="B1347" s="31"/>
      <c r="C1347" s="31"/>
      <c r="D1347" s="31"/>
      <c r="E1347" s="31"/>
      <c r="F1347" s="31"/>
    </row>
    <row r="1348" spans="1:6" x14ac:dyDescent="0.2">
      <c r="A1348" s="32" t="s">
        <v>342</v>
      </c>
      <c r="B1348" s="33"/>
      <c r="C1348" s="31"/>
      <c r="D1348" s="31"/>
      <c r="E1348" s="31"/>
      <c r="F1348" s="31"/>
    </row>
    <row r="1349" spans="1:6" x14ac:dyDescent="0.2">
      <c r="A1349" s="31">
        <v>1</v>
      </c>
      <c r="B1349" s="41" t="s">
        <v>1522</v>
      </c>
      <c r="C1349" s="31"/>
      <c r="D1349" s="31"/>
      <c r="E1349" s="31"/>
      <c r="F1349" s="31"/>
    </row>
    <row r="1350" spans="1:6" ht="25.5" x14ac:dyDescent="0.2">
      <c r="A1350" s="31">
        <v>2</v>
      </c>
      <c r="B1350" s="41" t="s">
        <v>1516</v>
      </c>
      <c r="C1350" s="31"/>
      <c r="D1350" s="31"/>
      <c r="E1350" s="31"/>
      <c r="F1350" s="31"/>
    </row>
    <row r="1351" spans="1:6" ht="25.5" x14ac:dyDescent="0.2">
      <c r="A1351" s="31">
        <v>3</v>
      </c>
      <c r="B1351" s="41" t="s">
        <v>1517</v>
      </c>
      <c r="C1351" s="31"/>
      <c r="D1351" s="31"/>
      <c r="E1351" s="31"/>
      <c r="F1351" s="31"/>
    </row>
    <row r="1352" spans="1:6" ht="38.25" x14ac:dyDescent="0.2">
      <c r="A1352" s="31">
        <v>4</v>
      </c>
      <c r="B1352" s="41" t="s">
        <v>1518</v>
      </c>
      <c r="C1352" s="31"/>
      <c r="D1352" s="31"/>
      <c r="E1352" s="31"/>
      <c r="F1352" s="31"/>
    </row>
    <row r="1353" spans="1:6" ht="25.5" x14ac:dyDescent="0.2">
      <c r="A1353" s="31">
        <v>5</v>
      </c>
      <c r="B1353" s="41" t="s">
        <v>1519</v>
      </c>
      <c r="C1353" s="31"/>
      <c r="D1353" s="31"/>
      <c r="E1353" s="31"/>
      <c r="F1353" s="31"/>
    </row>
    <row r="1354" spans="1:6" ht="25.5" x14ac:dyDescent="0.2">
      <c r="A1354" s="31">
        <v>6</v>
      </c>
      <c r="B1354" s="41" t="s">
        <v>1520</v>
      </c>
      <c r="C1354" s="31"/>
      <c r="D1354" s="31"/>
      <c r="E1354" s="31"/>
      <c r="F1354" s="31"/>
    </row>
    <row r="1355" spans="1:6" ht="25.5" x14ac:dyDescent="0.2">
      <c r="A1355" s="31">
        <v>7</v>
      </c>
      <c r="B1355" s="41" t="s">
        <v>1521</v>
      </c>
      <c r="C1355" s="31"/>
      <c r="D1355" s="31"/>
      <c r="E1355" s="31"/>
      <c r="F1355" s="31"/>
    </row>
    <row r="1356" spans="1:6" x14ac:dyDescent="0.2">
      <c r="A1356" s="31"/>
      <c r="B1356" s="31"/>
      <c r="C1356" s="31"/>
      <c r="D1356" s="31"/>
      <c r="E1356" s="31"/>
      <c r="F1356" s="31"/>
    </row>
    <row r="1357" spans="1:6" x14ac:dyDescent="0.2">
      <c r="A1357" s="32" t="s">
        <v>344</v>
      </c>
      <c r="B1357" s="33"/>
      <c r="C1357" s="31"/>
      <c r="D1357" s="31"/>
      <c r="E1357" s="31"/>
      <c r="F1357" s="31"/>
    </row>
    <row r="1358" spans="1:6" x14ac:dyDescent="0.2">
      <c r="A1358" s="31">
        <v>1</v>
      </c>
      <c r="B1358" s="41" t="s">
        <v>1523</v>
      </c>
      <c r="C1358" s="31"/>
      <c r="D1358" s="31"/>
      <c r="E1358" s="31"/>
      <c r="F1358" s="31"/>
    </row>
    <row r="1359" spans="1:6" ht="25.5" x14ac:dyDescent="0.2">
      <c r="A1359" s="31">
        <v>2</v>
      </c>
      <c r="B1359" s="41" t="s">
        <v>1516</v>
      </c>
      <c r="C1359" s="31"/>
      <c r="D1359" s="31"/>
      <c r="E1359" s="31"/>
      <c r="F1359" s="31"/>
    </row>
    <row r="1360" spans="1:6" ht="25.5" x14ac:dyDescent="0.2">
      <c r="A1360" s="31">
        <v>3</v>
      </c>
      <c r="B1360" s="41" t="s">
        <v>1517</v>
      </c>
      <c r="C1360" s="31"/>
      <c r="D1360" s="31"/>
      <c r="E1360" s="31"/>
      <c r="F1360" s="31"/>
    </row>
    <row r="1361" spans="1:6" ht="38.25" x14ac:dyDescent="0.2">
      <c r="A1361" s="31">
        <v>4</v>
      </c>
      <c r="B1361" s="41" t="s">
        <v>1518</v>
      </c>
      <c r="C1361" s="31"/>
      <c r="D1361" s="31"/>
      <c r="E1361" s="31"/>
      <c r="F1361" s="31"/>
    </row>
    <row r="1362" spans="1:6" ht="25.5" x14ac:dyDescent="0.2">
      <c r="A1362" s="31">
        <v>5</v>
      </c>
      <c r="B1362" s="41" t="s">
        <v>1519</v>
      </c>
      <c r="C1362" s="31"/>
      <c r="D1362" s="31"/>
      <c r="E1362" s="31"/>
      <c r="F1362" s="31"/>
    </row>
    <row r="1363" spans="1:6" ht="25.5" x14ac:dyDescent="0.2">
      <c r="A1363" s="31">
        <v>6</v>
      </c>
      <c r="B1363" s="41" t="s">
        <v>1520</v>
      </c>
      <c r="C1363" s="31"/>
      <c r="D1363" s="31"/>
      <c r="E1363" s="31"/>
      <c r="F1363" s="31"/>
    </row>
    <row r="1364" spans="1:6" ht="25.5" x14ac:dyDescent="0.2">
      <c r="A1364" s="31">
        <v>7</v>
      </c>
      <c r="B1364" s="41" t="s">
        <v>1521</v>
      </c>
      <c r="C1364" s="31"/>
      <c r="D1364" s="31"/>
      <c r="E1364" s="31"/>
      <c r="F1364" s="31"/>
    </row>
    <row r="1365" spans="1:6" x14ac:dyDescent="0.2">
      <c r="A1365" s="31"/>
      <c r="B1365" s="31"/>
      <c r="C1365" s="31"/>
      <c r="D1365" s="31"/>
      <c r="E1365" s="31"/>
      <c r="F1365" s="31"/>
    </row>
    <row r="1366" spans="1:6" x14ac:dyDescent="0.2">
      <c r="A1366" s="32" t="s">
        <v>322</v>
      </c>
      <c r="B1366" s="33"/>
      <c r="C1366" s="31"/>
      <c r="D1366" s="31"/>
      <c r="E1366" s="31"/>
      <c r="F1366" s="31"/>
    </row>
    <row r="1367" spans="1:6" x14ac:dyDescent="0.2">
      <c r="A1367" s="31">
        <v>1</v>
      </c>
      <c r="B1367" s="41" t="s">
        <v>1524</v>
      </c>
      <c r="C1367" s="31"/>
      <c r="D1367" s="31"/>
      <c r="E1367" s="31"/>
      <c r="F1367" s="31"/>
    </row>
    <row r="1368" spans="1:6" x14ac:dyDescent="0.2">
      <c r="A1368" s="31">
        <v>2</v>
      </c>
      <c r="B1368" s="41" t="s">
        <v>1525</v>
      </c>
      <c r="C1368" s="31"/>
      <c r="D1368" s="31"/>
      <c r="E1368" s="31"/>
      <c r="F1368" s="31"/>
    </row>
    <row r="1369" spans="1:6" ht="25.5" x14ac:dyDescent="0.2">
      <c r="A1369" s="31">
        <v>3</v>
      </c>
      <c r="B1369" s="41" t="s">
        <v>1526</v>
      </c>
      <c r="C1369" s="31"/>
      <c r="D1369" s="31"/>
      <c r="E1369" s="31"/>
      <c r="F1369" s="31"/>
    </row>
    <row r="1370" spans="1:6" ht="25.5" x14ac:dyDescent="0.2">
      <c r="A1370" s="31">
        <v>4</v>
      </c>
      <c r="B1370" s="41" t="s">
        <v>1527</v>
      </c>
      <c r="C1370" s="31"/>
      <c r="D1370" s="31"/>
      <c r="E1370" s="31"/>
      <c r="F1370" s="31"/>
    </row>
    <row r="1371" spans="1:6" x14ac:dyDescent="0.2">
      <c r="A1371" s="31"/>
      <c r="B1371" s="31"/>
      <c r="C1371" s="31"/>
      <c r="D1371" s="31"/>
      <c r="E1371" s="31"/>
      <c r="F1371" s="31"/>
    </row>
    <row r="1372" spans="1:6" x14ac:dyDescent="0.2">
      <c r="A1372" s="32" t="s">
        <v>324</v>
      </c>
      <c r="B1372" s="33"/>
      <c r="C1372" s="31"/>
      <c r="D1372" s="31"/>
      <c r="E1372" s="31"/>
      <c r="F1372" s="31"/>
    </row>
    <row r="1373" spans="1:6" x14ac:dyDescent="0.2">
      <c r="A1373" s="31">
        <v>1</v>
      </c>
      <c r="B1373" s="41" t="s">
        <v>1528</v>
      </c>
      <c r="C1373" s="31"/>
      <c r="D1373" s="31"/>
      <c r="E1373" s="31"/>
      <c r="F1373" s="31"/>
    </row>
    <row r="1374" spans="1:6" ht="25.5" x14ac:dyDescent="0.2">
      <c r="A1374" s="31">
        <v>2</v>
      </c>
      <c r="B1374" s="41" t="s">
        <v>1529</v>
      </c>
      <c r="C1374" s="31"/>
      <c r="D1374" s="31"/>
      <c r="E1374" s="31"/>
      <c r="F1374" s="31"/>
    </row>
    <row r="1375" spans="1:6" ht="25.5" x14ac:dyDescent="0.2">
      <c r="A1375" s="31">
        <v>3</v>
      </c>
      <c r="B1375" s="41" t="s">
        <v>1530</v>
      </c>
      <c r="C1375" s="31"/>
      <c r="D1375" s="31"/>
      <c r="E1375" s="31"/>
      <c r="F1375" s="31"/>
    </row>
    <row r="1376" spans="1:6" x14ac:dyDescent="0.2">
      <c r="A1376" s="31">
        <v>4</v>
      </c>
      <c r="B1376" s="41" t="s">
        <v>1531</v>
      </c>
      <c r="C1376" s="31"/>
      <c r="D1376" s="31"/>
      <c r="E1376" s="31"/>
      <c r="F1376" s="31"/>
    </row>
    <row r="1377" spans="1:6" x14ac:dyDescent="0.2">
      <c r="A1377" s="31"/>
      <c r="B1377" s="31"/>
      <c r="C1377" s="31"/>
      <c r="D1377" s="31"/>
      <c r="E1377" s="31"/>
      <c r="F1377" s="31"/>
    </row>
    <row r="1378" spans="1:6" x14ac:dyDescent="0.2">
      <c r="A1378" s="32" t="s">
        <v>326</v>
      </c>
      <c r="B1378" s="33"/>
      <c r="C1378" s="31"/>
      <c r="D1378" s="31"/>
      <c r="E1378" s="31"/>
      <c r="F1378" s="31"/>
    </row>
    <row r="1379" spans="1:6" x14ac:dyDescent="0.2">
      <c r="A1379" s="31">
        <v>1</v>
      </c>
      <c r="B1379" s="41" t="s">
        <v>1532</v>
      </c>
      <c r="C1379" s="31"/>
      <c r="D1379" s="31"/>
      <c r="E1379" s="31"/>
      <c r="F1379" s="31"/>
    </row>
    <row r="1380" spans="1:6" x14ac:dyDescent="0.2">
      <c r="A1380" s="31">
        <v>2</v>
      </c>
      <c r="B1380" s="41" t="s">
        <v>1533</v>
      </c>
      <c r="C1380" s="31"/>
      <c r="D1380" s="31"/>
      <c r="E1380" s="31"/>
      <c r="F1380" s="31"/>
    </row>
    <row r="1381" spans="1:6" x14ac:dyDescent="0.2">
      <c r="A1381" s="31">
        <v>3</v>
      </c>
      <c r="B1381" s="41" t="s">
        <v>1534</v>
      </c>
      <c r="C1381" s="31"/>
      <c r="D1381" s="31"/>
      <c r="E1381" s="31"/>
      <c r="F1381" s="31"/>
    </row>
    <row r="1382" spans="1:6" x14ac:dyDescent="0.2">
      <c r="A1382" s="31">
        <v>4</v>
      </c>
      <c r="B1382" s="41" t="s">
        <v>1535</v>
      </c>
      <c r="C1382" s="31"/>
      <c r="D1382" s="31"/>
      <c r="E1382" s="31"/>
      <c r="F1382" s="31"/>
    </row>
    <row r="1383" spans="1:6" x14ac:dyDescent="0.2">
      <c r="A1383" s="31">
        <v>5</v>
      </c>
      <c r="B1383" s="41" t="s">
        <v>1536</v>
      </c>
      <c r="C1383" s="31"/>
      <c r="D1383" s="31"/>
      <c r="E1383" s="31"/>
      <c r="F1383" s="31"/>
    </row>
    <row r="1384" spans="1:6" x14ac:dyDescent="0.2">
      <c r="A1384" s="31"/>
      <c r="B1384" s="31"/>
      <c r="C1384" s="31"/>
      <c r="D1384" s="31"/>
      <c r="E1384" s="31"/>
      <c r="F1384" s="31"/>
    </row>
    <row r="1385" spans="1:6" x14ac:dyDescent="0.2">
      <c r="A1385" s="32" t="s">
        <v>328</v>
      </c>
      <c r="B1385" s="33"/>
      <c r="C1385" s="31"/>
      <c r="D1385" s="31"/>
      <c r="E1385" s="31"/>
      <c r="F1385" s="31"/>
    </row>
    <row r="1386" spans="1:6" x14ac:dyDescent="0.2">
      <c r="A1386" s="31">
        <v>1</v>
      </c>
      <c r="B1386" s="41" t="s">
        <v>1537</v>
      </c>
      <c r="C1386" s="31"/>
      <c r="D1386" s="31"/>
      <c r="E1386" s="31"/>
      <c r="F1386" s="31"/>
    </row>
    <row r="1387" spans="1:6" ht="25.5" x14ac:dyDescent="0.2">
      <c r="A1387" s="31">
        <v>2</v>
      </c>
      <c r="B1387" s="41" t="s">
        <v>1538</v>
      </c>
      <c r="C1387" s="31"/>
      <c r="D1387" s="31"/>
      <c r="E1387" s="31"/>
      <c r="F1387" s="31"/>
    </row>
    <row r="1388" spans="1:6" ht="25.5" x14ac:dyDescent="0.2">
      <c r="A1388" s="31">
        <v>3</v>
      </c>
      <c r="B1388" s="41" t="s">
        <v>1539</v>
      </c>
      <c r="C1388" s="31"/>
      <c r="D1388" s="31"/>
      <c r="E1388" s="31"/>
      <c r="F1388" s="31"/>
    </row>
    <row r="1389" spans="1:6" ht="25.5" x14ac:dyDescent="0.2">
      <c r="A1389" s="31">
        <v>4</v>
      </c>
      <c r="B1389" s="41" t="s">
        <v>1540</v>
      </c>
      <c r="C1389" s="31"/>
      <c r="D1389" s="31"/>
      <c r="E1389" s="31"/>
      <c r="F1389" s="31"/>
    </row>
    <row r="1390" spans="1:6" ht="25.5" x14ac:dyDescent="0.2">
      <c r="A1390" s="31">
        <v>5</v>
      </c>
      <c r="B1390" s="41" t="s">
        <v>1541</v>
      </c>
      <c r="C1390" s="31"/>
      <c r="D1390" s="31"/>
      <c r="E1390" s="31"/>
      <c r="F1390" s="31"/>
    </row>
    <row r="1391" spans="1:6" ht="25.5" x14ac:dyDescent="0.2">
      <c r="A1391" s="31">
        <v>6</v>
      </c>
      <c r="B1391" s="41" t="s">
        <v>1542</v>
      </c>
      <c r="C1391" s="31"/>
      <c r="D1391" s="31"/>
      <c r="E1391" s="31"/>
      <c r="F1391" s="31"/>
    </row>
    <row r="1392" spans="1:6" x14ac:dyDescent="0.2">
      <c r="A1392" s="31"/>
      <c r="B1392" s="31"/>
      <c r="C1392" s="31"/>
      <c r="D1392" s="31"/>
      <c r="E1392" s="31"/>
      <c r="F1392" s="31"/>
    </row>
    <row r="1393" spans="1:6" x14ac:dyDescent="0.2">
      <c r="A1393" s="32" t="s">
        <v>330</v>
      </c>
      <c r="B1393" s="33"/>
      <c r="C1393" s="31"/>
      <c r="D1393" s="31"/>
      <c r="E1393" s="31"/>
      <c r="F1393" s="31"/>
    </row>
    <row r="1394" spans="1:6" x14ac:dyDescent="0.2">
      <c r="A1394" s="31">
        <v>1</v>
      </c>
      <c r="B1394" s="41" t="s">
        <v>1543</v>
      </c>
      <c r="C1394" s="31"/>
      <c r="D1394" s="31"/>
      <c r="E1394" s="31"/>
      <c r="F1394" s="31"/>
    </row>
    <row r="1395" spans="1:6" ht="25.5" x14ac:dyDescent="0.2">
      <c r="A1395" s="31">
        <v>2</v>
      </c>
      <c r="B1395" s="41" t="s">
        <v>1538</v>
      </c>
      <c r="C1395" s="31"/>
      <c r="D1395" s="31"/>
      <c r="E1395" s="31"/>
      <c r="F1395" s="31"/>
    </row>
    <row r="1396" spans="1:6" ht="25.5" x14ac:dyDescent="0.2">
      <c r="A1396" s="31">
        <v>3</v>
      </c>
      <c r="B1396" s="41" t="s">
        <v>1539</v>
      </c>
      <c r="C1396" s="31"/>
      <c r="D1396" s="31"/>
      <c r="E1396" s="31"/>
      <c r="F1396" s="31"/>
    </row>
    <row r="1397" spans="1:6" ht="25.5" x14ac:dyDescent="0.2">
      <c r="A1397" s="31">
        <v>4</v>
      </c>
      <c r="B1397" s="41" t="s">
        <v>1540</v>
      </c>
      <c r="C1397" s="31"/>
      <c r="D1397" s="31"/>
      <c r="E1397" s="31"/>
      <c r="F1397" s="31"/>
    </row>
    <row r="1398" spans="1:6" ht="25.5" x14ac:dyDescent="0.2">
      <c r="A1398" s="31">
        <v>5</v>
      </c>
      <c r="B1398" s="41" t="s">
        <v>1541</v>
      </c>
      <c r="C1398" s="31"/>
      <c r="D1398" s="31"/>
      <c r="E1398" s="31"/>
      <c r="F1398" s="31"/>
    </row>
    <row r="1399" spans="1:6" ht="25.5" x14ac:dyDescent="0.2">
      <c r="A1399" s="31">
        <v>6</v>
      </c>
      <c r="B1399" s="41" t="s">
        <v>1542</v>
      </c>
      <c r="C1399" s="31"/>
      <c r="D1399" s="31"/>
      <c r="E1399" s="31"/>
      <c r="F1399" s="31"/>
    </row>
    <row r="1400" spans="1:6" x14ac:dyDescent="0.2">
      <c r="A1400" s="31"/>
      <c r="B1400" s="31"/>
      <c r="C1400" s="31"/>
      <c r="D1400" s="31"/>
      <c r="E1400" s="31"/>
      <c r="F1400" s="31"/>
    </row>
    <row r="1401" spans="1:6" x14ac:dyDescent="0.2">
      <c r="A1401" s="32" t="s">
        <v>459</v>
      </c>
      <c r="B1401" s="33"/>
      <c r="C1401" s="31"/>
      <c r="D1401" s="31"/>
      <c r="E1401" s="31"/>
      <c r="F1401" s="31"/>
    </row>
    <row r="1402" spans="1:6" x14ac:dyDescent="0.2">
      <c r="A1402" s="31">
        <v>1</v>
      </c>
      <c r="B1402" s="41" t="s">
        <v>1544</v>
      </c>
      <c r="C1402" s="31"/>
      <c r="D1402" s="31"/>
      <c r="E1402" s="31"/>
      <c r="F1402" s="31"/>
    </row>
    <row r="1403" spans="1:6" ht="25.5" x14ac:dyDescent="0.2">
      <c r="A1403" s="31">
        <v>2</v>
      </c>
      <c r="B1403" s="41" t="s">
        <v>1545</v>
      </c>
      <c r="C1403" s="31"/>
      <c r="D1403" s="31"/>
      <c r="E1403" s="31"/>
      <c r="F1403" s="31"/>
    </row>
    <row r="1404" spans="1:6" ht="25.5" x14ac:dyDescent="0.2">
      <c r="A1404" s="31">
        <v>3</v>
      </c>
      <c r="B1404" s="41" t="s">
        <v>1546</v>
      </c>
      <c r="C1404" s="31"/>
      <c r="D1404" s="31"/>
      <c r="E1404" s="31"/>
      <c r="F1404" s="31"/>
    </row>
    <row r="1405" spans="1:6" x14ac:dyDescent="0.2">
      <c r="A1405" s="31">
        <v>4</v>
      </c>
      <c r="B1405" s="41" t="s">
        <v>1547</v>
      </c>
      <c r="C1405" s="31"/>
      <c r="D1405" s="31"/>
      <c r="E1405" s="31"/>
      <c r="F1405" s="31"/>
    </row>
    <row r="1406" spans="1:6" x14ac:dyDescent="0.2">
      <c r="A1406" s="31"/>
      <c r="B1406" s="31"/>
      <c r="C1406" s="31"/>
      <c r="D1406" s="31"/>
      <c r="E1406" s="31"/>
      <c r="F1406" s="31"/>
    </row>
    <row r="1407" spans="1:6" x14ac:dyDescent="0.2">
      <c r="A1407" s="32" t="s">
        <v>461</v>
      </c>
      <c r="B1407" s="33"/>
      <c r="C1407" s="31"/>
      <c r="D1407" s="31"/>
      <c r="E1407" s="31"/>
      <c r="F1407" s="31"/>
    </row>
    <row r="1408" spans="1:6" ht="25.5" x14ac:dyDescent="0.2">
      <c r="A1408" s="31">
        <v>1</v>
      </c>
      <c r="B1408" s="41" t="s">
        <v>1548</v>
      </c>
      <c r="C1408" s="31"/>
      <c r="D1408" s="31"/>
      <c r="E1408" s="31"/>
      <c r="F1408" s="31"/>
    </row>
    <row r="1409" spans="1:6" x14ac:dyDescent="0.2">
      <c r="A1409" s="31">
        <v>2</v>
      </c>
      <c r="B1409" s="41" t="s">
        <v>1549</v>
      </c>
      <c r="C1409" s="31"/>
      <c r="D1409" s="31"/>
      <c r="E1409" s="31"/>
      <c r="F1409" s="31"/>
    </row>
    <row r="1410" spans="1:6" ht="14.25" x14ac:dyDescent="0.2">
      <c r="A1410" s="31">
        <v>3</v>
      </c>
      <c r="B1410" s="42" t="s">
        <v>1550</v>
      </c>
      <c r="C1410" s="31"/>
      <c r="D1410" s="31"/>
      <c r="E1410" s="31"/>
      <c r="F1410" s="31"/>
    </row>
    <row r="1411" spans="1:6" ht="25.5" x14ac:dyDescent="0.2">
      <c r="A1411" s="31">
        <v>4</v>
      </c>
      <c r="B1411" s="41" t="s">
        <v>1551</v>
      </c>
      <c r="C1411" s="31"/>
      <c r="D1411" s="31"/>
      <c r="E1411" s="31"/>
      <c r="F1411" s="31"/>
    </row>
    <row r="1412" spans="1:6" x14ac:dyDescent="0.2">
      <c r="A1412" s="31"/>
      <c r="B1412" s="31"/>
      <c r="C1412" s="31"/>
      <c r="D1412" s="31"/>
      <c r="E1412" s="31"/>
      <c r="F1412" s="31"/>
    </row>
    <row r="1413" spans="1:6" x14ac:dyDescent="0.2">
      <c r="A1413" s="32" t="s">
        <v>463</v>
      </c>
      <c r="B1413" s="33"/>
      <c r="C1413" s="31"/>
      <c r="D1413" s="31"/>
      <c r="E1413" s="31"/>
      <c r="F1413" s="31"/>
    </row>
    <row r="1414" spans="1:6" ht="25.5" x14ac:dyDescent="0.2">
      <c r="A1414" s="31">
        <v>1</v>
      </c>
      <c r="B1414" s="41" t="s">
        <v>1552</v>
      </c>
      <c r="C1414" s="31"/>
      <c r="D1414" s="31"/>
      <c r="E1414" s="31"/>
      <c r="F1414" s="31"/>
    </row>
    <row r="1415" spans="1:6" x14ac:dyDescent="0.2">
      <c r="A1415" s="31">
        <v>2</v>
      </c>
      <c r="B1415" s="41" t="s">
        <v>1553</v>
      </c>
      <c r="C1415" s="31"/>
      <c r="D1415" s="31"/>
      <c r="E1415" s="31"/>
      <c r="F1415" s="31"/>
    </row>
    <row r="1416" spans="1:6" ht="25.5" x14ac:dyDescent="0.2">
      <c r="A1416" s="31">
        <v>3</v>
      </c>
      <c r="B1416" s="41" t="s">
        <v>1554</v>
      </c>
      <c r="C1416" s="31"/>
      <c r="D1416" s="31"/>
      <c r="E1416" s="31"/>
      <c r="F1416" s="31"/>
    </row>
    <row r="1417" spans="1:6" x14ac:dyDescent="0.2">
      <c r="A1417" s="31">
        <v>4</v>
      </c>
      <c r="B1417" s="41" t="s">
        <v>1555</v>
      </c>
      <c r="C1417" s="31"/>
      <c r="D1417" s="31"/>
      <c r="E1417" s="31"/>
      <c r="F1417" s="31"/>
    </row>
    <row r="1418" spans="1:6" x14ac:dyDescent="0.2">
      <c r="A1418" s="31"/>
      <c r="B1418" s="31"/>
      <c r="C1418" s="31"/>
      <c r="D1418" s="31"/>
      <c r="E1418" s="31"/>
      <c r="F1418" s="31"/>
    </row>
    <row r="1419" spans="1:6" x14ac:dyDescent="0.2">
      <c r="A1419" s="32" t="s">
        <v>465</v>
      </c>
      <c r="B1419" s="33"/>
      <c r="C1419" s="31"/>
      <c r="D1419" s="31"/>
      <c r="E1419" s="31"/>
      <c r="F1419" s="31"/>
    </row>
    <row r="1420" spans="1:6" x14ac:dyDescent="0.2">
      <c r="A1420" s="31">
        <v>1</v>
      </c>
      <c r="B1420" s="41" t="s">
        <v>1556</v>
      </c>
      <c r="C1420" s="31"/>
      <c r="D1420" s="31"/>
      <c r="E1420" s="31"/>
      <c r="F1420" s="31"/>
    </row>
    <row r="1421" spans="1:6" x14ac:dyDescent="0.2">
      <c r="A1421" s="31">
        <v>2</v>
      </c>
      <c r="B1421" s="41" t="s">
        <v>1557</v>
      </c>
      <c r="C1421" s="31"/>
      <c r="D1421" s="31"/>
      <c r="E1421" s="31"/>
      <c r="F1421" s="31"/>
    </row>
    <row r="1422" spans="1:6" x14ac:dyDescent="0.2">
      <c r="A1422" s="31">
        <v>3</v>
      </c>
      <c r="B1422" s="41" t="s">
        <v>1558</v>
      </c>
      <c r="C1422" s="31"/>
      <c r="D1422" s="31"/>
      <c r="E1422" s="31"/>
      <c r="F1422" s="31"/>
    </row>
    <row r="1423" spans="1:6" x14ac:dyDescent="0.2">
      <c r="A1423" s="31">
        <v>4</v>
      </c>
      <c r="B1423" s="41" t="s">
        <v>1559</v>
      </c>
      <c r="C1423" s="31"/>
      <c r="D1423" s="31"/>
      <c r="E1423" s="31"/>
      <c r="F1423" s="31"/>
    </row>
    <row r="1424" spans="1:6" x14ac:dyDescent="0.2">
      <c r="A1424" s="31"/>
      <c r="B1424" s="31"/>
      <c r="C1424" s="31"/>
      <c r="D1424" s="31"/>
      <c r="E1424" s="31"/>
      <c r="F1424" s="31"/>
    </row>
    <row r="1425" spans="1:6" x14ac:dyDescent="0.2">
      <c r="A1425" s="32" t="s">
        <v>468</v>
      </c>
      <c r="B1425" s="33"/>
      <c r="C1425" s="31"/>
      <c r="D1425" s="31"/>
      <c r="E1425" s="31"/>
      <c r="F1425" s="31"/>
    </row>
    <row r="1426" spans="1:6" x14ac:dyDescent="0.2">
      <c r="A1426" s="31">
        <v>1</v>
      </c>
      <c r="B1426" s="41" t="s">
        <v>1560</v>
      </c>
      <c r="C1426" s="31"/>
      <c r="D1426" s="31"/>
      <c r="E1426" s="31"/>
      <c r="F1426" s="31"/>
    </row>
    <row r="1427" spans="1:6" x14ac:dyDescent="0.2">
      <c r="A1427" s="31">
        <v>2</v>
      </c>
      <c r="B1427" s="41" t="s">
        <v>1561</v>
      </c>
      <c r="C1427" s="31"/>
      <c r="D1427" s="31"/>
      <c r="E1427" s="31"/>
      <c r="F1427" s="31"/>
    </row>
    <row r="1428" spans="1:6" x14ac:dyDescent="0.2">
      <c r="A1428" s="31">
        <v>3</v>
      </c>
      <c r="B1428" s="41" t="s">
        <v>1562</v>
      </c>
      <c r="C1428" s="31"/>
      <c r="D1428" s="31"/>
      <c r="E1428" s="31"/>
      <c r="F1428" s="31"/>
    </row>
    <row r="1429" spans="1:6" x14ac:dyDescent="0.2">
      <c r="A1429" s="31">
        <v>4</v>
      </c>
      <c r="B1429" s="41" t="s">
        <v>1563</v>
      </c>
      <c r="C1429" s="31"/>
      <c r="D1429" s="31"/>
      <c r="E1429" s="31"/>
      <c r="F1429" s="31"/>
    </row>
    <row r="1430" spans="1:6" x14ac:dyDescent="0.2">
      <c r="A1430" s="31"/>
      <c r="B1430" s="31"/>
      <c r="C1430" s="31"/>
      <c r="D1430" s="31"/>
      <c r="E1430" s="31"/>
      <c r="F1430" s="31"/>
    </row>
    <row r="1431" spans="1:6" x14ac:dyDescent="0.2">
      <c r="A1431" s="32" t="s">
        <v>470</v>
      </c>
      <c r="B1431" s="33"/>
      <c r="C1431" s="31"/>
      <c r="D1431" s="31"/>
      <c r="E1431" s="31"/>
      <c r="F1431" s="31"/>
    </row>
    <row r="1432" spans="1:6" ht="25.5" x14ac:dyDescent="0.2">
      <c r="A1432" s="31">
        <v>1</v>
      </c>
      <c r="B1432" s="41" t="s">
        <v>1564</v>
      </c>
      <c r="C1432" s="31"/>
      <c r="D1432" s="31"/>
      <c r="E1432" s="31"/>
      <c r="F1432" s="31"/>
    </row>
    <row r="1433" spans="1:6" x14ac:dyDescent="0.2">
      <c r="A1433" s="31">
        <v>2</v>
      </c>
      <c r="B1433" s="41" t="s">
        <v>1565</v>
      </c>
      <c r="C1433" s="31"/>
      <c r="D1433" s="31"/>
      <c r="E1433" s="31"/>
      <c r="F1433" s="31"/>
    </row>
    <row r="1434" spans="1:6" x14ac:dyDescent="0.2">
      <c r="A1434" s="31">
        <v>3</v>
      </c>
      <c r="B1434" s="41" t="s">
        <v>1566</v>
      </c>
      <c r="C1434" s="31"/>
      <c r="D1434" s="31"/>
      <c r="E1434" s="31"/>
      <c r="F1434" s="31"/>
    </row>
    <row r="1435" spans="1:6" ht="25.5" x14ac:dyDescent="0.2">
      <c r="A1435" s="31">
        <v>4</v>
      </c>
      <c r="B1435" s="41" t="s">
        <v>1567</v>
      </c>
      <c r="C1435" s="31"/>
      <c r="D1435" s="31"/>
      <c r="E1435" s="31"/>
      <c r="F1435" s="31"/>
    </row>
    <row r="1436" spans="1:6" x14ac:dyDescent="0.2">
      <c r="A1436" s="31"/>
      <c r="B1436" s="31"/>
      <c r="C1436" s="31"/>
      <c r="D1436" s="31"/>
      <c r="E1436" s="31"/>
      <c r="F1436" s="31"/>
    </row>
    <row r="1437" spans="1:6" x14ac:dyDescent="0.2">
      <c r="A1437" s="32" t="s">
        <v>472</v>
      </c>
      <c r="B1437" s="33"/>
      <c r="C1437" s="31"/>
      <c r="D1437" s="31"/>
      <c r="E1437" s="31"/>
      <c r="F1437" s="31"/>
    </row>
    <row r="1438" spans="1:6" ht="25.5" x14ac:dyDescent="0.2">
      <c r="A1438" s="31">
        <v>1</v>
      </c>
      <c r="B1438" s="41" t="s">
        <v>1568</v>
      </c>
      <c r="C1438" s="31"/>
      <c r="D1438" s="31"/>
      <c r="E1438" s="31"/>
      <c r="F1438" s="31"/>
    </row>
    <row r="1439" spans="1:6" x14ac:dyDescent="0.2">
      <c r="A1439" s="31">
        <v>2</v>
      </c>
      <c r="B1439" s="41" t="s">
        <v>1569</v>
      </c>
      <c r="C1439" s="31"/>
      <c r="D1439" s="31"/>
      <c r="E1439" s="31"/>
      <c r="F1439" s="31"/>
    </row>
    <row r="1440" spans="1:6" x14ac:dyDescent="0.2">
      <c r="A1440" s="31">
        <v>3</v>
      </c>
      <c r="B1440" s="41" t="s">
        <v>1570</v>
      </c>
      <c r="C1440" s="31"/>
      <c r="D1440" s="31"/>
      <c r="E1440" s="31"/>
      <c r="F1440" s="31"/>
    </row>
    <row r="1441" spans="1:6" x14ac:dyDescent="0.2">
      <c r="A1441" s="31">
        <v>4</v>
      </c>
      <c r="B1441" s="41" t="s">
        <v>1571</v>
      </c>
      <c r="C1441" s="31"/>
      <c r="D1441" s="31"/>
      <c r="E1441" s="31"/>
      <c r="F1441" s="31"/>
    </row>
    <row r="1442" spans="1:6" x14ac:dyDescent="0.2">
      <c r="A1442" s="31">
        <v>5</v>
      </c>
      <c r="B1442" s="41" t="s">
        <v>1572</v>
      </c>
      <c r="C1442" s="31"/>
      <c r="D1442" s="31"/>
      <c r="E1442" s="31"/>
      <c r="F1442" s="31"/>
    </row>
    <row r="1443" spans="1:6" x14ac:dyDescent="0.2">
      <c r="A1443" s="31"/>
      <c r="B1443" s="31"/>
      <c r="C1443" s="31"/>
      <c r="D1443" s="31"/>
      <c r="E1443" s="31"/>
      <c r="F1443" s="31"/>
    </row>
    <row r="1444" spans="1:6" x14ac:dyDescent="0.2">
      <c r="A1444" s="32" t="s">
        <v>475</v>
      </c>
      <c r="B1444" s="33"/>
      <c r="C1444" s="31"/>
      <c r="D1444" s="31"/>
      <c r="E1444" s="31"/>
      <c r="F1444" s="31"/>
    </row>
    <row r="1445" spans="1:6" ht="25.5" x14ac:dyDescent="0.2">
      <c r="A1445" s="31">
        <v>1</v>
      </c>
      <c r="B1445" s="41" t="s">
        <v>1573</v>
      </c>
      <c r="C1445" s="31"/>
      <c r="D1445" s="31"/>
      <c r="E1445" s="31"/>
      <c r="F1445" s="31"/>
    </row>
    <row r="1446" spans="1:6" x14ac:dyDescent="0.2">
      <c r="A1446" s="31">
        <v>2</v>
      </c>
      <c r="B1446" s="41" t="s">
        <v>1574</v>
      </c>
      <c r="C1446" s="31"/>
      <c r="D1446" s="31"/>
      <c r="E1446" s="31"/>
      <c r="F1446" s="31"/>
    </row>
    <row r="1447" spans="1:6" x14ac:dyDescent="0.2">
      <c r="A1447" s="31">
        <v>3</v>
      </c>
      <c r="B1447" s="41" t="s">
        <v>1575</v>
      </c>
      <c r="C1447" s="31"/>
      <c r="D1447" s="31"/>
      <c r="E1447" s="31"/>
      <c r="F1447" s="31"/>
    </row>
    <row r="1448" spans="1:6" x14ac:dyDescent="0.2">
      <c r="A1448" s="31">
        <v>4</v>
      </c>
      <c r="B1448" s="41" t="s">
        <v>1576</v>
      </c>
      <c r="C1448" s="31"/>
      <c r="D1448" s="31"/>
      <c r="E1448" s="31"/>
      <c r="F1448" s="31"/>
    </row>
    <row r="1449" spans="1:6" x14ac:dyDescent="0.2">
      <c r="A1449" s="31"/>
      <c r="B1449" s="31"/>
      <c r="C1449" s="31"/>
      <c r="D1449" s="31"/>
      <c r="E1449" s="31"/>
      <c r="F1449" s="31"/>
    </row>
    <row r="1450" spans="1:6" x14ac:dyDescent="0.2">
      <c r="A1450" s="32" t="s">
        <v>479</v>
      </c>
      <c r="B1450" s="33"/>
      <c r="C1450" s="31"/>
      <c r="D1450" s="31"/>
      <c r="E1450" s="31"/>
      <c r="F1450" s="31"/>
    </row>
    <row r="1451" spans="1:6" x14ac:dyDescent="0.2">
      <c r="A1451" s="31">
        <v>1</v>
      </c>
      <c r="B1451" s="41" t="s">
        <v>1577</v>
      </c>
      <c r="C1451" s="31"/>
      <c r="D1451" s="31"/>
      <c r="E1451" s="31"/>
      <c r="F1451" s="31"/>
    </row>
    <row r="1452" spans="1:6" x14ac:dyDescent="0.2">
      <c r="A1452" s="31">
        <v>2</v>
      </c>
      <c r="B1452" s="41" t="s">
        <v>1578</v>
      </c>
      <c r="C1452" s="31"/>
      <c r="D1452" s="31"/>
      <c r="E1452" s="31"/>
      <c r="F1452" s="31"/>
    </row>
    <row r="1453" spans="1:6" ht="25.5" x14ac:dyDescent="0.2">
      <c r="A1453" s="31">
        <v>3</v>
      </c>
      <c r="B1453" s="41" t="s">
        <v>1579</v>
      </c>
      <c r="C1453" s="31"/>
      <c r="D1453" s="31"/>
      <c r="E1453" s="31"/>
      <c r="F1453" s="31"/>
    </row>
    <row r="1454" spans="1:6" ht="25.5" x14ac:dyDescent="0.2">
      <c r="A1454" s="31">
        <v>4</v>
      </c>
      <c r="B1454" s="41" t="s">
        <v>1580</v>
      </c>
      <c r="C1454" s="31"/>
      <c r="D1454" s="31"/>
      <c r="E1454" s="31"/>
      <c r="F1454" s="31"/>
    </row>
    <row r="1455" spans="1:6" x14ac:dyDescent="0.2">
      <c r="A1455" s="31">
        <v>5</v>
      </c>
      <c r="B1455" s="41" t="s">
        <v>1581</v>
      </c>
      <c r="C1455" s="31"/>
      <c r="D1455" s="31"/>
      <c r="E1455" s="31"/>
      <c r="F1455" s="31"/>
    </row>
    <row r="1456" spans="1:6" ht="25.5" x14ac:dyDescent="0.2">
      <c r="A1456" s="31">
        <v>6</v>
      </c>
      <c r="B1456" s="41" t="s">
        <v>1582</v>
      </c>
      <c r="C1456" s="31"/>
      <c r="D1456" s="31"/>
      <c r="E1456" s="31"/>
      <c r="F1456" s="31"/>
    </row>
    <row r="1457" spans="1:6" x14ac:dyDescent="0.2">
      <c r="A1457" s="31"/>
      <c r="B1457" s="31"/>
      <c r="C1457" s="31"/>
      <c r="D1457" s="31"/>
      <c r="E1457" s="31"/>
      <c r="F1457" s="31"/>
    </row>
    <row r="1458" spans="1:6" x14ac:dyDescent="0.2">
      <c r="A1458" s="32" t="s">
        <v>481</v>
      </c>
      <c r="B1458" s="33"/>
      <c r="C1458" s="31"/>
      <c r="D1458" s="31"/>
      <c r="E1458" s="31"/>
      <c r="F1458" s="31"/>
    </row>
    <row r="1459" spans="1:6" x14ac:dyDescent="0.2">
      <c r="A1459" s="31">
        <v>1</v>
      </c>
      <c r="B1459" s="41" t="s">
        <v>1583</v>
      </c>
      <c r="C1459" s="31"/>
      <c r="D1459" s="31"/>
      <c r="E1459" s="31"/>
      <c r="F1459" s="31"/>
    </row>
    <row r="1460" spans="1:6" x14ac:dyDescent="0.2">
      <c r="A1460" s="31">
        <v>2</v>
      </c>
      <c r="B1460" s="41" t="s">
        <v>1578</v>
      </c>
      <c r="C1460" s="31"/>
      <c r="D1460" s="31"/>
      <c r="E1460" s="31"/>
      <c r="F1460" s="31"/>
    </row>
    <row r="1461" spans="1:6" ht="25.5" x14ac:dyDescent="0.2">
      <c r="A1461" s="31">
        <v>3</v>
      </c>
      <c r="B1461" s="41" t="s">
        <v>1579</v>
      </c>
      <c r="C1461" s="31"/>
      <c r="D1461" s="31"/>
      <c r="E1461" s="31"/>
      <c r="F1461" s="31"/>
    </row>
    <row r="1462" spans="1:6" ht="25.5" x14ac:dyDescent="0.2">
      <c r="A1462" s="31">
        <v>4</v>
      </c>
      <c r="B1462" s="41" t="s">
        <v>1580</v>
      </c>
      <c r="C1462" s="31"/>
      <c r="D1462" s="31"/>
      <c r="E1462" s="31"/>
      <c r="F1462" s="31"/>
    </row>
    <row r="1463" spans="1:6" x14ac:dyDescent="0.2">
      <c r="A1463" s="31">
        <v>5</v>
      </c>
      <c r="B1463" s="41" t="s">
        <v>1581</v>
      </c>
      <c r="C1463" s="31"/>
      <c r="D1463" s="31"/>
      <c r="E1463" s="31"/>
      <c r="F1463" s="31"/>
    </row>
    <row r="1464" spans="1:6" ht="25.5" x14ac:dyDescent="0.2">
      <c r="A1464" s="31">
        <v>6</v>
      </c>
      <c r="B1464" s="41" t="s">
        <v>1582</v>
      </c>
      <c r="C1464" s="31"/>
      <c r="D1464" s="31"/>
      <c r="E1464" s="31"/>
      <c r="F1464" s="31"/>
    </row>
    <row r="1465" spans="1:6" x14ac:dyDescent="0.2">
      <c r="A1465" s="31"/>
      <c r="B1465" s="31"/>
      <c r="C1465" s="31"/>
      <c r="D1465" s="31"/>
      <c r="E1465" s="31"/>
      <c r="F1465" s="31"/>
    </row>
    <row r="1466" spans="1:6" x14ac:dyDescent="0.2">
      <c r="A1466" s="32" t="s">
        <v>483</v>
      </c>
      <c r="B1466" s="33"/>
      <c r="C1466" s="31"/>
      <c r="D1466" s="31"/>
      <c r="E1466" s="31"/>
      <c r="F1466" s="31"/>
    </row>
    <row r="1467" spans="1:6" x14ac:dyDescent="0.2">
      <c r="A1467" s="31">
        <v>1</v>
      </c>
      <c r="B1467" s="41" t="s">
        <v>1584</v>
      </c>
      <c r="C1467" s="31"/>
      <c r="D1467" s="31"/>
      <c r="E1467" s="31"/>
      <c r="F1467" s="31"/>
    </row>
    <row r="1468" spans="1:6" x14ac:dyDescent="0.2">
      <c r="A1468" s="31">
        <v>2</v>
      </c>
      <c r="B1468" s="41" t="s">
        <v>1578</v>
      </c>
      <c r="C1468" s="31"/>
      <c r="D1468" s="31"/>
      <c r="E1468" s="31"/>
      <c r="F1468" s="31"/>
    </row>
    <row r="1469" spans="1:6" ht="25.5" x14ac:dyDescent="0.2">
      <c r="A1469" s="31">
        <v>3</v>
      </c>
      <c r="B1469" s="41" t="s">
        <v>1579</v>
      </c>
      <c r="C1469" s="31"/>
      <c r="D1469" s="31"/>
      <c r="E1469" s="31"/>
      <c r="F1469" s="31"/>
    </row>
    <row r="1470" spans="1:6" ht="25.5" x14ac:dyDescent="0.2">
      <c r="A1470" s="31">
        <v>4</v>
      </c>
      <c r="B1470" s="41" t="s">
        <v>1580</v>
      </c>
      <c r="C1470" s="31"/>
      <c r="D1470" s="31"/>
      <c r="E1470" s="31"/>
      <c r="F1470" s="31"/>
    </row>
    <row r="1471" spans="1:6" x14ac:dyDescent="0.2">
      <c r="A1471" s="31">
        <v>5</v>
      </c>
      <c r="B1471" s="41" t="s">
        <v>1581</v>
      </c>
      <c r="C1471" s="31"/>
      <c r="D1471" s="31"/>
      <c r="E1471" s="31"/>
      <c r="F1471" s="31"/>
    </row>
    <row r="1472" spans="1:6" ht="25.5" x14ac:dyDescent="0.2">
      <c r="A1472" s="31">
        <v>6</v>
      </c>
      <c r="B1472" s="41" t="s">
        <v>1582</v>
      </c>
      <c r="C1472" s="31"/>
      <c r="D1472" s="31"/>
      <c r="E1472" s="31"/>
      <c r="F1472" s="31"/>
    </row>
    <row r="1473" spans="1:6" x14ac:dyDescent="0.2">
      <c r="A1473" s="31"/>
      <c r="B1473" s="31"/>
      <c r="C1473" s="31"/>
      <c r="D1473" s="31"/>
      <c r="E1473" s="31"/>
      <c r="F1473" s="31"/>
    </row>
    <row r="1474" spans="1:6" x14ac:dyDescent="0.2">
      <c r="A1474" s="32" t="s">
        <v>485</v>
      </c>
      <c r="B1474" s="33"/>
      <c r="C1474" s="31"/>
      <c r="D1474" s="31"/>
      <c r="E1474" s="31"/>
      <c r="F1474" s="31"/>
    </row>
    <row r="1475" spans="1:6" ht="25.5" x14ac:dyDescent="0.2">
      <c r="A1475" s="31">
        <v>1</v>
      </c>
      <c r="B1475" s="41" t="s">
        <v>1585</v>
      </c>
      <c r="C1475" s="31"/>
      <c r="D1475" s="31"/>
      <c r="E1475" s="31"/>
      <c r="F1475" s="31"/>
    </row>
    <row r="1476" spans="1:6" x14ac:dyDescent="0.2">
      <c r="A1476" s="31">
        <v>2</v>
      </c>
      <c r="B1476" s="41" t="s">
        <v>1578</v>
      </c>
      <c r="C1476" s="31"/>
      <c r="D1476" s="31"/>
      <c r="E1476" s="31"/>
      <c r="F1476" s="31"/>
    </row>
    <row r="1477" spans="1:6" ht="25.5" x14ac:dyDescent="0.2">
      <c r="A1477" s="31">
        <v>3</v>
      </c>
      <c r="B1477" s="41" t="s">
        <v>1579</v>
      </c>
      <c r="C1477" s="31"/>
      <c r="D1477" s="31"/>
      <c r="E1477" s="31"/>
      <c r="F1477" s="31"/>
    </row>
    <row r="1478" spans="1:6" ht="25.5" x14ac:dyDescent="0.2">
      <c r="A1478" s="31">
        <v>4</v>
      </c>
      <c r="B1478" s="41" t="s">
        <v>1580</v>
      </c>
      <c r="C1478" s="31"/>
      <c r="D1478" s="31"/>
      <c r="E1478" s="31"/>
      <c r="F1478" s="31"/>
    </row>
    <row r="1479" spans="1:6" x14ac:dyDescent="0.2">
      <c r="A1479" s="31">
        <v>5</v>
      </c>
      <c r="B1479" s="41" t="s">
        <v>1581</v>
      </c>
      <c r="C1479" s="31"/>
      <c r="D1479" s="31"/>
      <c r="E1479" s="31"/>
      <c r="F1479" s="31"/>
    </row>
    <row r="1480" spans="1:6" ht="25.5" x14ac:dyDescent="0.2">
      <c r="A1480" s="31">
        <v>6</v>
      </c>
      <c r="B1480" s="41" t="s">
        <v>1582</v>
      </c>
      <c r="C1480" s="31"/>
      <c r="D1480" s="31"/>
      <c r="E1480" s="31"/>
      <c r="F1480" s="31"/>
    </row>
    <row r="1481" spans="1:6" x14ac:dyDescent="0.2">
      <c r="A1481" s="31"/>
      <c r="B1481" s="31"/>
      <c r="C1481" s="31"/>
      <c r="D1481" s="31"/>
      <c r="E1481" s="31"/>
      <c r="F1481" s="31"/>
    </row>
    <row r="1482" spans="1:6" ht="25.5" x14ac:dyDescent="0.2">
      <c r="A1482" s="32" t="s">
        <v>487</v>
      </c>
      <c r="B1482" s="33"/>
      <c r="C1482" s="31"/>
      <c r="D1482" s="31"/>
      <c r="E1482" s="31"/>
      <c r="F1482" s="31"/>
    </row>
    <row r="1483" spans="1:6" ht="25.5" x14ac:dyDescent="0.2">
      <c r="A1483" s="31">
        <v>1</v>
      </c>
      <c r="B1483" s="41" t="s">
        <v>1586</v>
      </c>
      <c r="C1483" s="31"/>
      <c r="D1483" s="31"/>
      <c r="E1483" s="31"/>
      <c r="F1483" s="31"/>
    </row>
    <row r="1484" spans="1:6" x14ac:dyDescent="0.2">
      <c r="A1484" s="31">
        <v>2</v>
      </c>
      <c r="B1484" s="41" t="s">
        <v>1578</v>
      </c>
      <c r="C1484" s="31"/>
      <c r="D1484" s="31"/>
      <c r="E1484" s="31"/>
      <c r="F1484" s="31"/>
    </row>
    <row r="1485" spans="1:6" ht="25.5" x14ac:dyDescent="0.2">
      <c r="A1485" s="31">
        <v>3</v>
      </c>
      <c r="B1485" s="41" t="s">
        <v>1579</v>
      </c>
      <c r="C1485" s="31"/>
      <c r="D1485" s="31"/>
      <c r="E1485" s="31"/>
      <c r="F1485" s="31"/>
    </row>
    <row r="1486" spans="1:6" ht="25.5" x14ac:dyDescent="0.2">
      <c r="A1486" s="31">
        <v>4</v>
      </c>
      <c r="B1486" s="41" t="s">
        <v>1580</v>
      </c>
      <c r="C1486" s="31"/>
      <c r="D1486" s="31"/>
      <c r="E1486" s="31"/>
      <c r="F1486" s="31"/>
    </row>
    <row r="1487" spans="1:6" x14ac:dyDescent="0.2">
      <c r="A1487" s="31">
        <v>5</v>
      </c>
      <c r="B1487" s="41" t="s">
        <v>1581</v>
      </c>
      <c r="C1487" s="31"/>
      <c r="D1487" s="31"/>
      <c r="E1487" s="31"/>
      <c r="F1487" s="31"/>
    </row>
    <row r="1488" spans="1:6" ht="25.5" x14ac:dyDescent="0.2">
      <c r="A1488" s="31">
        <v>6</v>
      </c>
      <c r="B1488" s="41" t="s">
        <v>1582</v>
      </c>
      <c r="C1488" s="31"/>
      <c r="D1488" s="31"/>
      <c r="E1488" s="31"/>
      <c r="F1488" s="31"/>
    </row>
    <row r="1489" spans="1:6" x14ac:dyDescent="0.2">
      <c r="A1489" s="31"/>
      <c r="B1489" s="31"/>
      <c r="C1489" s="31"/>
      <c r="D1489" s="31"/>
      <c r="E1489" s="31"/>
      <c r="F1489" s="31"/>
    </row>
    <row r="1490" spans="1:6" ht="25.5" x14ac:dyDescent="0.2">
      <c r="A1490" s="32" t="s">
        <v>489</v>
      </c>
      <c r="B1490" s="33"/>
      <c r="C1490" s="31"/>
      <c r="D1490" s="31"/>
      <c r="E1490" s="31"/>
      <c r="F1490" s="31"/>
    </row>
    <row r="1491" spans="1:6" x14ac:dyDescent="0.2">
      <c r="A1491" s="31">
        <v>1</v>
      </c>
      <c r="B1491" s="41" t="s">
        <v>1587</v>
      </c>
      <c r="C1491" s="31"/>
      <c r="D1491" s="31"/>
      <c r="E1491" s="31"/>
      <c r="F1491" s="31"/>
    </row>
    <row r="1492" spans="1:6" x14ac:dyDescent="0.2">
      <c r="A1492" s="31">
        <v>2</v>
      </c>
      <c r="B1492" s="41" t="s">
        <v>1578</v>
      </c>
      <c r="C1492" s="31"/>
      <c r="D1492" s="31"/>
      <c r="E1492" s="31"/>
      <c r="F1492" s="31"/>
    </row>
    <row r="1493" spans="1:6" ht="25.5" x14ac:dyDescent="0.2">
      <c r="A1493" s="31">
        <v>3</v>
      </c>
      <c r="B1493" s="41" t="s">
        <v>1579</v>
      </c>
      <c r="C1493" s="31"/>
      <c r="D1493" s="31"/>
      <c r="E1493" s="31"/>
      <c r="F1493" s="31"/>
    </row>
    <row r="1494" spans="1:6" ht="25.5" x14ac:dyDescent="0.2">
      <c r="A1494" s="31">
        <v>4</v>
      </c>
      <c r="B1494" s="41" t="s">
        <v>1580</v>
      </c>
      <c r="C1494" s="31"/>
      <c r="D1494" s="31"/>
      <c r="E1494" s="31"/>
      <c r="F1494" s="31"/>
    </row>
    <row r="1495" spans="1:6" x14ac:dyDescent="0.2">
      <c r="A1495" s="31">
        <v>5</v>
      </c>
      <c r="B1495" s="41" t="s">
        <v>1581</v>
      </c>
      <c r="C1495" s="31"/>
      <c r="D1495" s="31"/>
      <c r="E1495" s="31"/>
      <c r="F1495" s="31"/>
    </row>
    <row r="1496" spans="1:6" ht="25.5" x14ac:dyDescent="0.2">
      <c r="A1496" s="31">
        <v>6</v>
      </c>
      <c r="B1496" s="41" t="s">
        <v>1582</v>
      </c>
      <c r="C1496" s="31"/>
      <c r="D1496" s="31"/>
      <c r="E1496" s="31"/>
      <c r="F1496" s="31"/>
    </row>
    <row r="1497" spans="1:6" x14ac:dyDescent="0.2">
      <c r="A1497" s="31"/>
      <c r="B1497" s="31"/>
      <c r="C1497" s="31"/>
      <c r="D1497" s="31"/>
      <c r="E1497" s="31"/>
      <c r="F1497" s="31"/>
    </row>
    <row r="1498" spans="1:6" x14ac:dyDescent="0.2">
      <c r="A1498" s="31"/>
      <c r="B1498" s="31"/>
      <c r="C1498" s="31"/>
      <c r="D1498" s="31"/>
      <c r="E1498" s="31"/>
      <c r="F1498" s="31"/>
    </row>
  </sheetData>
  <mergeCells count="291">
    <mergeCell ref="A315:F315"/>
    <mergeCell ref="A316:F316"/>
    <mergeCell ref="A317:F317"/>
    <mergeCell ref="A308:F308"/>
    <mergeCell ref="A309:F309"/>
    <mergeCell ref="A311:F311"/>
    <mergeCell ref="A312:F312"/>
    <mergeCell ref="A313:F313"/>
    <mergeCell ref="A314:F314"/>
    <mergeCell ref="A302:F302"/>
    <mergeCell ref="A303:F303"/>
    <mergeCell ref="A304:F304"/>
    <mergeCell ref="A305:F305"/>
    <mergeCell ref="A306:F306"/>
    <mergeCell ref="A307:F307"/>
    <mergeCell ref="A295:F295"/>
    <mergeCell ref="A297:F297"/>
    <mergeCell ref="A298:F298"/>
    <mergeCell ref="A299:F299"/>
    <mergeCell ref="A300:F300"/>
    <mergeCell ref="A301:F301"/>
    <mergeCell ref="A289:F289"/>
    <mergeCell ref="A290:F290"/>
    <mergeCell ref="A291:F291"/>
    <mergeCell ref="A292:F292"/>
    <mergeCell ref="A293:F293"/>
    <mergeCell ref="A294:F294"/>
    <mergeCell ref="A283:F283"/>
    <mergeCell ref="A284:F284"/>
    <mergeCell ref="A285:F285"/>
    <mergeCell ref="A286:F286"/>
    <mergeCell ref="A287:F287"/>
    <mergeCell ref="A288:F288"/>
    <mergeCell ref="A275:F275"/>
    <mergeCell ref="A277:F277"/>
    <mergeCell ref="A278:F278"/>
    <mergeCell ref="A279:F279"/>
    <mergeCell ref="A280:F280"/>
    <mergeCell ref="A281:F281"/>
    <mergeCell ref="A269:F269"/>
    <mergeCell ref="A270:F270"/>
    <mergeCell ref="A271:F271"/>
    <mergeCell ref="A272:F272"/>
    <mergeCell ref="A273:F273"/>
    <mergeCell ref="A274:F274"/>
    <mergeCell ref="A263:F263"/>
    <mergeCell ref="A264:F264"/>
    <mergeCell ref="A265:F265"/>
    <mergeCell ref="A266:F266"/>
    <mergeCell ref="A267:F267"/>
    <mergeCell ref="A268:F268"/>
    <mergeCell ref="A256:F256"/>
    <mergeCell ref="A257:F257"/>
    <mergeCell ref="A258:F258"/>
    <mergeCell ref="A259:F259"/>
    <mergeCell ref="A261:F261"/>
    <mergeCell ref="A262:F262"/>
    <mergeCell ref="A249:F249"/>
    <mergeCell ref="A250:F250"/>
    <mergeCell ref="A251:F251"/>
    <mergeCell ref="A253:F253"/>
    <mergeCell ref="A254:F254"/>
    <mergeCell ref="A255:F255"/>
    <mergeCell ref="A243:F243"/>
    <mergeCell ref="A244:F244"/>
    <mergeCell ref="A245:F245"/>
    <mergeCell ref="A246:F246"/>
    <mergeCell ref="A247:F247"/>
    <mergeCell ref="A248:F248"/>
    <mergeCell ref="A236:F236"/>
    <mergeCell ref="A237:F237"/>
    <mergeCell ref="A238:F238"/>
    <mergeCell ref="A240:F240"/>
    <mergeCell ref="A241:F241"/>
    <mergeCell ref="A242:F242"/>
    <mergeCell ref="A230:F230"/>
    <mergeCell ref="A231:F231"/>
    <mergeCell ref="A232:F232"/>
    <mergeCell ref="A233:F233"/>
    <mergeCell ref="A234:F234"/>
    <mergeCell ref="A235:F235"/>
    <mergeCell ref="A223:F223"/>
    <mergeCell ref="A224:F224"/>
    <mergeCell ref="A225:F225"/>
    <mergeCell ref="A227:F227"/>
    <mergeCell ref="A228:F228"/>
    <mergeCell ref="A229:F229"/>
    <mergeCell ref="A217:F217"/>
    <mergeCell ref="A218:F218"/>
    <mergeCell ref="A219:F219"/>
    <mergeCell ref="A220:F220"/>
    <mergeCell ref="A221:F221"/>
    <mergeCell ref="A222:F222"/>
    <mergeCell ref="A210:F210"/>
    <mergeCell ref="A212:F212"/>
    <mergeCell ref="A213:F213"/>
    <mergeCell ref="A214:F214"/>
    <mergeCell ref="A215:F215"/>
    <mergeCell ref="A216:F216"/>
    <mergeCell ref="A204:F204"/>
    <mergeCell ref="A205:F205"/>
    <mergeCell ref="A206:F206"/>
    <mergeCell ref="A207:F207"/>
    <mergeCell ref="A208:F208"/>
    <mergeCell ref="A209:F209"/>
    <mergeCell ref="A197:F197"/>
    <mergeCell ref="A198:F198"/>
    <mergeCell ref="A199:F199"/>
    <mergeCell ref="A200:F200"/>
    <mergeCell ref="A201:F201"/>
    <mergeCell ref="A202:F202"/>
    <mergeCell ref="A189:F189"/>
    <mergeCell ref="A190:F190"/>
    <mergeCell ref="A191:F191"/>
    <mergeCell ref="A192:F192"/>
    <mergeCell ref="A193:F193"/>
    <mergeCell ref="A196:F196"/>
    <mergeCell ref="A182:F182"/>
    <mergeCell ref="A183:F183"/>
    <mergeCell ref="A184:F184"/>
    <mergeCell ref="A185:F185"/>
    <mergeCell ref="A186:F186"/>
    <mergeCell ref="A187:F187"/>
    <mergeCell ref="A176:F176"/>
    <mergeCell ref="A177:F177"/>
    <mergeCell ref="A178:F178"/>
    <mergeCell ref="A179:F179"/>
    <mergeCell ref="A180:F180"/>
    <mergeCell ref="A181:F181"/>
    <mergeCell ref="A169:F169"/>
    <mergeCell ref="A170:F170"/>
    <mergeCell ref="A171:F171"/>
    <mergeCell ref="A173:F173"/>
    <mergeCell ref="A174:F174"/>
    <mergeCell ref="A175:F175"/>
    <mergeCell ref="A163:F163"/>
    <mergeCell ref="A164:F164"/>
    <mergeCell ref="A165:F165"/>
    <mergeCell ref="A166:F166"/>
    <mergeCell ref="A167:F167"/>
    <mergeCell ref="A168:F168"/>
    <mergeCell ref="A156:F156"/>
    <mergeCell ref="A157:F157"/>
    <mergeCell ref="A158:F158"/>
    <mergeCell ref="A159:F159"/>
    <mergeCell ref="A160:F160"/>
    <mergeCell ref="A161:F161"/>
    <mergeCell ref="A150:F150"/>
    <mergeCell ref="A151:F151"/>
    <mergeCell ref="A152:F152"/>
    <mergeCell ref="A153:F153"/>
    <mergeCell ref="A154:F154"/>
    <mergeCell ref="A155:F155"/>
    <mergeCell ref="A144:F144"/>
    <mergeCell ref="A145:F145"/>
    <mergeCell ref="A146:F146"/>
    <mergeCell ref="A147:F147"/>
    <mergeCell ref="A148:F148"/>
    <mergeCell ref="A149:F149"/>
    <mergeCell ref="A138:F138"/>
    <mergeCell ref="A139:F139"/>
    <mergeCell ref="A140:F140"/>
    <mergeCell ref="A141:F141"/>
    <mergeCell ref="A142:F142"/>
    <mergeCell ref="A143:F143"/>
    <mergeCell ref="A131:F131"/>
    <mergeCell ref="A132:F132"/>
    <mergeCell ref="A133:F133"/>
    <mergeCell ref="A134:F134"/>
    <mergeCell ref="A136:F136"/>
    <mergeCell ref="A137:F137"/>
    <mergeCell ref="A124:F124"/>
    <mergeCell ref="A125:F125"/>
    <mergeCell ref="A127:F127"/>
    <mergeCell ref="A128:F128"/>
    <mergeCell ref="A129:F129"/>
    <mergeCell ref="A130:F130"/>
    <mergeCell ref="A117:F117"/>
    <mergeCell ref="A118:F118"/>
    <mergeCell ref="A120:F120"/>
    <mergeCell ref="A121:F121"/>
    <mergeCell ref="A122:F122"/>
    <mergeCell ref="A123:F123"/>
    <mergeCell ref="A111:F111"/>
    <mergeCell ref="A112:F112"/>
    <mergeCell ref="A113:F113"/>
    <mergeCell ref="A114:F114"/>
    <mergeCell ref="A115:F115"/>
    <mergeCell ref="A116:F116"/>
    <mergeCell ref="A104:F104"/>
    <mergeCell ref="A105:F105"/>
    <mergeCell ref="A106:F106"/>
    <mergeCell ref="A107:F107"/>
    <mergeCell ref="A108:F108"/>
    <mergeCell ref="A110:F110"/>
    <mergeCell ref="A98:F98"/>
    <mergeCell ref="A99:F99"/>
    <mergeCell ref="A100:F100"/>
    <mergeCell ref="A101:F101"/>
    <mergeCell ref="A102:F102"/>
    <mergeCell ref="A103:F103"/>
    <mergeCell ref="A92:F92"/>
    <mergeCell ref="A93:F93"/>
    <mergeCell ref="A94:F94"/>
    <mergeCell ref="A95:F95"/>
    <mergeCell ref="A96:F96"/>
    <mergeCell ref="A97:F97"/>
    <mergeCell ref="A86:F86"/>
    <mergeCell ref="A87:F87"/>
    <mergeCell ref="A88:F88"/>
    <mergeCell ref="A89:F89"/>
    <mergeCell ref="A90:F90"/>
    <mergeCell ref="A91:F91"/>
    <mergeCell ref="A79:F79"/>
    <mergeCell ref="A80:F80"/>
    <mergeCell ref="A81:F81"/>
    <mergeCell ref="A82:F82"/>
    <mergeCell ref="A83:F83"/>
    <mergeCell ref="A84:F84"/>
    <mergeCell ref="A73:F73"/>
    <mergeCell ref="A74:F74"/>
    <mergeCell ref="A75:F75"/>
    <mergeCell ref="A76:F76"/>
    <mergeCell ref="A77:F77"/>
    <mergeCell ref="A78:F78"/>
    <mergeCell ref="A66:F66"/>
    <mergeCell ref="A67:F67"/>
    <mergeCell ref="A68:F68"/>
    <mergeCell ref="A69:F69"/>
    <mergeCell ref="A70:F70"/>
    <mergeCell ref="A72:F72"/>
    <mergeCell ref="A59:F59"/>
    <mergeCell ref="A60:F60"/>
    <mergeCell ref="A61:F61"/>
    <mergeCell ref="A62:F62"/>
    <mergeCell ref="A64:F64"/>
    <mergeCell ref="A65:F65"/>
    <mergeCell ref="A53:F53"/>
    <mergeCell ref="A54:F54"/>
    <mergeCell ref="A55:F55"/>
    <mergeCell ref="A56:F56"/>
    <mergeCell ref="A57:F57"/>
    <mergeCell ref="A58:F58"/>
    <mergeCell ref="A47:F47"/>
    <mergeCell ref="A48:F48"/>
    <mergeCell ref="A49:F49"/>
    <mergeCell ref="A50:F50"/>
    <mergeCell ref="A51:F51"/>
    <mergeCell ref="A52:F52"/>
    <mergeCell ref="A41:F41"/>
    <mergeCell ref="A42:F42"/>
    <mergeCell ref="A43:F43"/>
    <mergeCell ref="A44:F44"/>
    <mergeCell ref="A45:F45"/>
    <mergeCell ref="A46:F46"/>
    <mergeCell ref="A34:F34"/>
    <mergeCell ref="A35:F35"/>
    <mergeCell ref="A36:F36"/>
    <mergeCell ref="A38:F38"/>
    <mergeCell ref="A39:F39"/>
    <mergeCell ref="A40:F40"/>
    <mergeCell ref="A28:F28"/>
    <mergeCell ref="A29:F29"/>
    <mergeCell ref="A30:F30"/>
    <mergeCell ref="A31:F31"/>
    <mergeCell ref="A32:F32"/>
    <mergeCell ref="A33:F33"/>
    <mergeCell ref="A21:F21"/>
    <mergeCell ref="A23:F23"/>
    <mergeCell ref="A24:F24"/>
    <mergeCell ref="A25:F25"/>
    <mergeCell ref="A26:F26"/>
    <mergeCell ref="A27:F27"/>
    <mergeCell ref="A15:F15"/>
    <mergeCell ref="A16:F16"/>
    <mergeCell ref="A17:F17"/>
    <mergeCell ref="A18:F18"/>
    <mergeCell ref="A19:F19"/>
    <mergeCell ref="A20:F20"/>
    <mergeCell ref="A8:F8"/>
    <mergeCell ref="A9:F9"/>
    <mergeCell ref="A10:F10"/>
    <mergeCell ref="A11:F11"/>
    <mergeCell ref="A12:F12"/>
    <mergeCell ref="A14:F14"/>
    <mergeCell ref="A1:F1"/>
    <mergeCell ref="A2:F2"/>
    <mergeCell ref="A3:F3"/>
    <mergeCell ref="A5:F5"/>
    <mergeCell ref="A6:F6"/>
    <mergeCell ref="A7:F7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8B0A96-7C59-4068-9004-BBB582637D6C}">
  <sheetPr codeName="Лист3"/>
  <dimension ref="A1:AJ60"/>
  <sheetViews>
    <sheetView workbookViewId="0"/>
  </sheetViews>
  <sheetFormatPr defaultRowHeight="15" x14ac:dyDescent="0.25"/>
  <cols>
    <col min="1" max="36" width="4.42578125" customWidth="1"/>
  </cols>
  <sheetData>
    <row r="1" spans="1:36" ht="24" customHeight="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</row>
    <row r="2" spans="1:36" ht="24" customHeight="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</row>
    <row r="3" spans="1:36" ht="14.1" customHeight="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</row>
    <row r="4" spans="1:36" ht="14.1" customHeight="1" x14ac:dyDescent="0.2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</row>
    <row r="5" spans="1:36" ht="14.1" customHeight="1" x14ac:dyDescent="0.2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</row>
    <row r="6" spans="1:36" ht="14.1" customHeight="1" x14ac:dyDescent="0.25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</row>
    <row r="7" spans="1:36" ht="14.1" customHeight="1" x14ac:dyDescent="0.25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</row>
    <row r="8" spans="1:36" ht="14.1" customHeight="1" x14ac:dyDescent="0.25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</row>
    <row r="9" spans="1:36" ht="14.1" customHeight="1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</row>
    <row r="10" spans="1:36" ht="14.1" customHeight="1" x14ac:dyDescent="0.2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</row>
    <row r="11" spans="1:36" ht="14.1" customHeight="1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</row>
    <row r="12" spans="1:36" ht="14.1" customHeight="1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</row>
    <row r="13" spans="1:36" ht="14.1" customHeight="1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</row>
    <row r="14" spans="1:36" ht="14.1" customHeight="1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</row>
    <row r="15" spans="1:36" ht="14.1" customHeight="1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</row>
    <row r="16" spans="1:36" ht="14.1" customHeight="1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</row>
    <row r="17" spans="1:36" ht="14.1" customHeight="1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</row>
    <row r="18" spans="1:36" ht="14.1" customHeight="1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</row>
    <row r="19" spans="1:36" ht="14.1" customHeight="1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</row>
    <row r="20" spans="1:36" ht="14.1" customHeight="1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</row>
    <row r="21" spans="1:36" ht="14.1" customHeight="1" x14ac:dyDescent="0.2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</row>
    <row r="22" spans="1:36" ht="14.1" customHeight="1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</row>
    <row r="23" spans="1:36" ht="14.1" customHeight="1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</row>
    <row r="24" spans="1:36" ht="14.1" customHeight="1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</row>
    <row r="25" spans="1:36" ht="14.1" customHeight="1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</row>
    <row r="26" spans="1:36" ht="14.1" customHeight="1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</row>
    <row r="27" spans="1:36" ht="14.1" customHeight="1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</row>
    <row r="28" spans="1:36" ht="14.1" customHeight="1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</row>
    <row r="29" spans="1:36" ht="14.1" customHeight="1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</row>
    <row r="30" spans="1:36" ht="14.1" customHeight="1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</row>
    <row r="31" spans="1:36" ht="14.1" customHeight="1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</row>
    <row r="32" spans="1:36" ht="14.1" customHeight="1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</row>
    <row r="33" spans="1:36" ht="14.1" customHeight="1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</row>
    <row r="34" spans="1:36" ht="14.1" customHeight="1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</row>
    <row r="35" spans="1:36" ht="14.1" customHeight="1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</row>
    <row r="36" spans="1:36" ht="14.1" customHeight="1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</row>
    <row r="37" spans="1:36" ht="14.1" customHeight="1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</row>
    <row r="38" spans="1:36" ht="14.1" customHeight="1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</row>
    <row r="39" spans="1:36" ht="14.1" customHeight="1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</row>
    <row r="40" spans="1:36" ht="14.1" customHeight="1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</row>
    <row r="41" spans="1:36" ht="14.1" customHeight="1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</row>
    <row r="42" spans="1:36" ht="14.1" customHeight="1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</row>
    <row r="43" spans="1:36" ht="14.1" customHeight="1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</row>
    <row r="44" spans="1:36" ht="14.1" customHeight="1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</row>
    <row r="45" spans="1:36" ht="14.1" customHeight="1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</row>
    <row r="46" spans="1:36" ht="14.1" customHeight="1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</row>
    <row r="47" spans="1:36" ht="14.1" customHeight="1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</row>
    <row r="48" spans="1:36" ht="14.1" customHeight="1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</row>
    <row r="49" spans="1:36" ht="14.1" customHeight="1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</row>
    <row r="50" spans="1:36" ht="14.1" customHeight="1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</row>
    <row r="51" spans="1:36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</row>
    <row r="52" spans="1:36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</row>
    <row r="53" spans="1:36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</row>
    <row r="54" spans="1:36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</row>
    <row r="55" spans="1:36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</row>
    <row r="56" spans="1:36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</row>
    <row r="57" spans="1:36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</row>
    <row r="58" spans="1:36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</row>
    <row r="59" spans="1:36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</row>
    <row r="60" spans="1:36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</row>
  </sheetData>
  <printOptions horizontalCentered="1"/>
  <pageMargins left="0.27559055118110232" right="0.27559055118110232" top="0.31496062992125989" bottom="0.31496062992125989" header="0.3" footer="0.3"/>
  <pageSetup paperSize="9" scale="80" orientation="portrait" r:id="rId1"/>
  <colBreaks count="1" manualBreakCount="1">
    <brk id="18" max="59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05AC15-6ECA-4ECA-920A-C1484B920AE7}">
  <sheetPr codeName="Лист4"/>
  <dimension ref="A1:BI60"/>
  <sheetViews>
    <sheetView workbookViewId="0"/>
  </sheetViews>
  <sheetFormatPr defaultRowHeight="15" x14ac:dyDescent="0.25"/>
  <sheetData>
    <row r="1" spans="1:55" x14ac:dyDescent="0.25">
      <c r="A1" s="48" t="s">
        <v>1602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</row>
    <row r="60" spans="1:61" x14ac:dyDescent="0.25">
      <c r="A60" s="3"/>
      <c r="B60" s="3"/>
      <c r="C60" s="3"/>
      <c r="D60" s="3"/>
      <c r="E60" s="3"/>
      <c r="F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AB60" s="3"/>
      <c r="AC60" s="3"/>
      <c r="AD60" s="3"/>
      <c r="AE60" s="3"/>
      <c r="AF60" s="3"/>
      <c r="AG60" s="3"/>
      <c r="AJ60" s="3"/>
      <c r="AK60" s="3"/>
      <c r="AL60" s="3"/>
      <c r="AM60" s="3"/>
      <c r="AN60" s="3"/>
      <c r="AO60" s="3"/>
      <c r="AP60" s="3"/>
      <c r="AQ60" s="3"/>
      <c r="AR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</row>
  </sheetData>
  <hyperlinks>
    <hyperlink ref="A1" location="'Справка'!A482" display="Сводка пакетного расчета (Подробнее)" xr:uid="{5A6D6097-AD83-4025-953D-9367389EC264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21</vt:i4>
      </vt:variant>
    </vt:vector>
  </HeadingPairs>
  <TitlesOfParts>
    <vt:vector size="25" baseType="lpstr">
      <vt:lpstr>Config</vt:lpstr>
      <vt:lpstr>Справка</vt:lpstr>
      <vt:lpstr>Расчет</vt:lpstr>
      <vt:lpstr>Results</vt:lpstr>
      <vt:lpstr>rngBatchSummary</vt:lpstr>
      <vt:lpstr>rngCalculationProfiles</vt:lpstr>
      <vt:lpstr>rngCircleGeometry</vt:lpstr>
      <vt:lpstr>rngConcreteMaterialParameters</vt:lpstr>
      <vt:lpstr>rngLoadCombinations</vt:lpstr>
      <vt:lpstr>rngLShapeGeometry</vt:lpstr>
      <vt:lpstr>rngNDMElementResults</vt:lpstr>
      <vt:lpstr>rngNDMMaterialDiagrams</vt:lpstr>
      <vt:lpstr>rngNDMSectionAnnotations</vt:lpstr>
      <vt:lpstr>rngNDMSectionGeometry</vt:lpstr>
      <vt:lpstr>rngNDMSectionProperties</vt:lpstr>
      <vt:lpstr>rngPlotAnnotationSettings</vt:lpstr>
      <vt:lpstr>rngRoundedRectangleGeometry</vt:lpstr>
      <vt:lpstr>rngSignConventionSettings</vt:lpstr>
      <vt:lpstr>rngSP35Table721</vt:lpstr>
      <vt:lpstr>rngStabilityDurationLoads</vt:lpstr>
      <vt:lpstr>rngStabilitySummaryAnchor</vt:lpstr>
      <vt:lpstr>rngSteelMaterialParameters</vt:lpstr>
      <vt:lpstr>rngSystemSettings</vt:lpstr>
      <vt:lpstr>rngUnitSettings</vt:lpstr>
      <vt:lpstr>Расчет!Область_печати</vt:lpstr>
    </vt:vector>
  </TitlesOfParts>
  <Company>ОАО Институт Гипростроймост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Авидзба Ахра Даурович</dc:creator>
  <cp:lastModifiedBy>Авидзба Ахра Даурович</cp:lastModifiedBy>
  <dcterms:created xsi:type="dcterms:W3CDTF">2026-09-09T15:58:08Z</dcterms:created>
  <dcterms:modified xsi:type="dcterms:W3CDTF">2026-09-09T15:59:34Z</dcterms:modified>
</cp:coreProperties>
</file>