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charts/chart3.xml" ContentType="application/vnd.openxmlformats-officedocument.drawingml.chart+xml"/>
  <Override PartName="/xl/drawings/drawing4.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417" codeName="{3D1A710C-6663-3D7B-7F91-EC182F24A4BC}"/>
  <workbookPr codeName="ЭтаКнига" defaultThemeVersion="166925"/>
  <mc:AlternateContent xmlns:mc="http://schemas.openxmlformats.org/markup-compatibility/2006">
    <mc:Choice Requires="x15">
      <x15ac:absPath xmlns:x15ac="http://schemas.microsoft.com/office/spreadsheetml/2010/11/ac" url="C:\Users\avidzba\Desktop\программы\В_РАБОТЕ!\RC_Section_NDM\docs\regression\SharedRebarInput_2026-10-18\WorkbookLayout_2026-10-19\"/>
    </mc:Choice>
  </mc:AlternateContent>
  <xr:revisionPtr revIDLastSave="0" documentId="13_ncr:1_{2401E22C-2A83-431B-82C1-BC564F5B26DB}" xr6:coauthVersionLast="36" xr6:coauthVersionMax="36" xr10:uidLastSave="{00000000-0000-0000-0000-000000000000}"/>
  <bookViews>
    <workbookView xWindow="0" yWindow="0" windowWidth="38400" windowHeight="19515" xr2:uid="{CC6A783C-F30C-4FD6-881C-18429889F685}"/>
  </bookViews>
  <sheets>
    <sheet name="Config" sheetId="4" r:id="rId1"/>
    <sheet name="Сечения" sheetId="5" r:id="rId2"/>
    <sheet name="Справка" sheetId="3" r:id="rId3"/>
    <sheet name="Расчет" sheetId="2" r:id="rId4"/>
    <sheet name="Results" sheetId="1" r:id="rId5"/>
  </sheets>
  <functionGroups builtInGroupCount="19"/>
  <definedNames>
    <definedName name="rngBatchSummary">Results!$A$1</definedName>
    <definedName name="rngCalculationProfiles">Config!$H$36:$N$67</definedName>
    <definedName name="rngCircleGeometry">Сечения!$A$3:$K$18</definedName>
    <definedName name="rngConcreteMaterialParameters">Config!$H$26:$M$33</definedName>
    <definedName name="rngCrackSummaryAnchor">Results!$A$85</definedName>
    <definedName name="rngHollowRectangleGeometry">Сечения!$A$94:$K$130</definedName>
    <definedName name="rngLoadCombinations">Config!$H$70:$N$100</definedName>
    <definedName name="rngNDMElementResults">Results!$A$156</definedName>
    <definedName name="rngNDMMaterialDiagrams">Results!$BD$156</definedName>
    <definedName name="rngNDMSectionAnnotations">Results!$BQ$156</definedName>
    <definedName name="rngNDMSectionContours">Results!$AC$156</definedName>
    <definedName name="rngNDMSectionGeometry">Results!$L$156</definedName>
    <definedName name="rngNDMSectionProperties">Results!$AV$156</definedName>
    <definedName name="rngPlotAnnotationSettings">Config!$H$103:$M$117</definedName>
    <definedName name="rngPointedRectGeometry">Сечения!$A$60:$K$90</definedName>
    <definedName name="rngRectSetGeometry">Сечения!$A$22:$K$56</definedName>
    <definedName name="rngSectionRecipeGuide">Справка!$A$552:$F$620</definedName>
    <definedName name="rngSectionRecipeTypes">Config!$BQ$1:$BQ$4</definedName>
    <definedName name="rngSignConventionSettings">Config!$H$12:$J$15</definedName>
    <definedName name="rngSP35Table721">Config!$X$60:$AE$78</definedName>
    <definedName name="rngStabilityDurationLoads">Config!$P$70:$S$100</definedName>
    <definedName name="rngStabilitySummaryAnchor">Results!$A$122</definedName>
    <definedName name="rngSteelMaterialParameters">Config!$H$18:$M$23</definedName>
    <definedName name="rngStrengthSummaryAnchor">Results!$A$49</definedName>
    <definedName name="rngSystemSettings">Config!$A$3:$E$138</definedName>
    <definedName name="rngUnitSettings">Config!$H$3:$K$9</definedName>
    <definedName xmlns="http://schemas.openxmlformats.org/spreadsheetml/2006/main" name="_xlnm.Print_Area" localSheetId="3">Расчет!$A$1:$AJ$60</definedName>
    <definedName xmlns="http://schemas.openxmlformats.org/spreadsheetml/2006/main" name="_xlnm.Print_Area" localSheetId="1">Сечения!$A$1:$K$132</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P72" i="4" l="1"/>
  <c r="P71" i="4"/>
  <c r="C122" i="5" l="1"/>
  <c r="G122" i="5"/>
  <c r="D122" i="5"/>
  <c r="H122" i="5"/>
  <c r="C109" i="5"/>
  <c r="F109" i="5"/>
  <c r="D109" i="5"/>
  <c r="G109" i="5"/>
  <c r="D104" i="5"/>
  <c r="D103" i="5"/>
  <c r="D102" i="5"/>
  <c r="D101" i="5"/>
  <c r="D100" i="5"/>
  <c r="D99" i="5"/>
  <c r="D98" i="5"/>
  <c r="D97" i="5"/>
  <c r="C86" i="5"/>
  <c r="G86" i="5"/>
  <c r="D86" i="5"/>
  <c r="H86" i="5"/>
  <c r="C77" i="5"/>
  <c r="F77" i="5"/>
  <c r="D77" i="5"/>
  <c r="G77" i="5"/>
  <c r="D72" i="5"/>
  <c r="D71" i="5"/>
  <c r="D70" i="5"/>
  <c r="D68" i="5"/>
  <c r="D67" i="5"/>
  <c r="D66" i="5"/>
  <c r="D64" i="5"/>
  <c r="D63" i="5"/>
  <c r="C48" i="5"/>
  <c r="G48" i="5"/>
  <c r="D48" i="5"/>
  <c r="H48" i="5"/>
  <c r="C35" i="5"/>
  <c r="F35" i="5"/>
  <c r="D35" i="5"/>
  <c r="G35" i="5"/>
  <c r="D30" i="5"/>
  <c r="D29" i="5"/>
  <c r="D28" i="5"/>
  <c r="D27" i="5"/>
  <c r="D26" i="5"/>
  <c r="C17" i="5"/>
  <c r="G17" i="5"/>
  <c r="D17" i="5"/>
  <c r="H17" i="5"/>
  <c r="C11" i="5"/>
  <c r="F11" i="5"/>
  <c r="D11" i="5"/>
  <c r="G11" i="5"/>
  <c r="D6" i="5"/>
  <c r="BS31" i="4"/>
  <c r="BS30" i="4"/>
  <c r="BS29" i="4"/>
  <c r="BS28" i="4"/>
  <c r="BS27" i="4"/>
  <c r="BS26" i="4"/>
  <c r="BS25" i="4"/>
  <c r="BS24" i="4"/>
  <c r="BS23" i="4"/>
  <c r="BS22" i="4"/>
  <c r="BS21" i="4"/>
  <c r="BS20" i="4"/>
  <c r="BS19" i="4"/>
  <c r="BS18" i="4"/>
  <c r="BS17" i="4"/>
  <c r="BS16" i="4"/>
  <c r="BS15" i="4"/>
  <c r="BS14" i="4"/>
  <c r="BS13" i="4"/>
  <c r="BS12" i="4"/>
  <c r="BS11" i="4"/>
  <c r="BS10" i="4"/>
  <c r="BS9" i="4"/>
  <c r="BS8" i="4"/>
  <c r="BS7" i="4"/>
  <c r="BS6" i="4"/>
  <c r="BS5" i="4"/>
  <c r="BS4" i="4"/>
  <c r="BS3" i="4"/>
  <c r="BS2" i="4"/>
  <c r="BR4" i="4"/>
  <c r="BR3" i="4"/>
  <c r="BR2" i="4"/>
  <c r="BR1" i="4"/>
  <c r="K112" i="4" l="1"/>
  <c r="K111" i="4"/>
  <c r="AC54" i="4"/>
  <c r="AB54" i="4"/>
  <c r="AC53" i="4"/>
  <c r="AB53" i="4"/>
  <c r="AC52" i="4"/>
  <c r="AB52" i="4"/>
  <c r="AC51" i="4"/>
  <c r="AB51" i="4"/>
  <c r="AC49" i="4"/>
  <c r="AB49" i="4"/>
  <c r="AC48" i="4"/>
  <c r="AB48" i="4"/>
  <c r="AC47" i="4"/>
  <c r="AB47" i="4"/>
  <c r="AC46" i="4"/>
  <c r="AB46" i="4"/>
  <c r="AC45" i="4"/>
  <c r="AB45" i="4"/>
  <c r="AC44" i="4"/>
  <c r="AB44" i="4"/>
  <c r="AC42" i="4"/>
  <c r="AB42" i="4"/>
  <c r="AC41" i="4"/>
  <c r="AB41" i="4"/>
  <c r="AC40" i="4"/>
  <c r="AB40" i="4"/>
  <c r="AC39" i="4"/>
  <c r="AB39" i="4"/>
  <c r="AC38" i="4"/>
  <c r="AB38" i="4"/>
  <c r="AC37" i="4"/>
  <c r="AB37" i="4"/>
  <c r="AC35" i="4"/>
  <c r="AB35" i="4"/>
  <c r="AC34" i="4"/>
  <c r="AB34" i="4"/>
  <c r="AC33" i="4"/>
  <c r="AB33" i="4"/>
  <c r="AC32" i="4"/>
  <c r="AB32" i="4"/>
  <c r="AC31" i="4"/>
  <c r="AB31" i="4"/>
  <c r="AC30" i="4"/>
  <c r="AB30" i="4"/>
  <c r="AC28" i="4"/>
  <c r="AB28" i="4"/>
  <c r="AC27" i="4"/>
  <c r="AB27" i="4"/>
  <c r="AC26" i="4"/>
  <c r="AB26" i="4"/>
  <c r="AC25" i="4"/>
  <c r="AB25" i="4"/>
  <c r="AC24" i="4"/>
  <c r="AB24" i="4"/>
  <c r="AC22" i="4"/>
  <c r="AB22" i="4"/>
  <c r="AC21" i="4"/>
  <c r="AB21" i="4"/>
  <c r="AC20" i="4"/>
  <c r="AB20" i="4"/>
  <c r="AC19" i="4"/>
  <c r="AB19" i="4"/>
  <c r="AC18" i="4"/>
  <c r="AB18" i="4"/>
  <c r="AC16" i="4"/>
  <c r="AB16" i="4"/>
  <c r="AC15" i="4"/>
  <c r="AB15" i="4"/>
  <c r="AC14" i="4"/>
  <c r="AB14" i="4"/>
  <c r="AC13" i="4"/>
  <c r="AB13" i="4"/>
  <c r="AC12" i="4"/>
  <c r="AB12" i="4"/>
  <c r="AC10" i="4"/>
  <c r="AB10" i="4"/>
  <c r="AC9" i="4"/>
  <c r="AB9" i="4"/>
  <c r="AC8" i="4"/>
  <c r="AB8" i="4"/>
  <c r="AC7" i="4"/>
  <c r="AB7" i="4"/>
  <c r="AC6" i="4"/>
  <c r="AB6" i="4"/>
  <c r="AC4" i="4"/>
  <c r="AB4" i="4"/>
  <c r="AC3" i="4"/>
  <c r="AB3" i="4"/>
  <c r="AC2" i="4"/>
  <c r="K30" i="4"/>
  <c r="K29" i="4"/>
  <c r="K28" i="4"/>
  <c r="K27" i="4"/>
  <c r="K21" i="4"/>
  <c r="K20" i="4"/>
  <c r="K19" i="4"/>
  <c r="P100" i="4"/>
  <c r="P99" i="4"/>
  <c r="P98" i="4"/>
  <c r="P97" i="4"/>
  <c r="P96" i="4"/>
  <c r="P95" i="4"/>
  <c r="P94" i="4"/>
  <c r="P93" i="4"/>
  <c r="P92" i="4"/>
  <c r="P91" i="4"/>
  <c r="P90" i="4"/>
  <c r="P89" i="4"/>
  <c r="P88" i="4"/>
  <c r="P87" i="4"/>
  <c r="P86" i="4"/>
  <c r="P85" i="4"/>
  <c r="P84" i="4"/>
  <c r="P83" i="4"/>
  <c r="P82" i="4"/>
  <c r="P81" i="4"/>
  <c r="P80" i="4"/>
  <c r="P79" i="4"/>
  <c r="P78" i="4"/>
  <c r="P77" i="4"/>
  <c r="P76" i="4"/>
  <c r="P75" i="4"/>
  <c r="P74" i="4"/>
  <c r="P73" i="4"/>
  <c r="S70" i="4"/>
  <c r="R70" i="4"/>
  <c r="Q70" i="4"/>
  <c r="K70" i="4"/>
  <c r="J70" i="4"/>
  <c r="I70" i="4"/>
  <c r="C126" i="4"/>
  <c r="C99" i="4"/>
  <c r="C86" i="4"/>
  <c r="C85" i="4"/>
  <c r="C71" i="4"/>
  <c r="C57" i="4"/>
  <c r="C56" i="4"/>
  <c r="C49" i="4"/>
  <c r="C28" i="4"/>
  <c r="C27" i="4"/>
  <c r="C26" i="4"/>
  <c r="C19" i="4"/>
  <c r="C18" i="4"/>
  <c r="C16" i="4"/>
  <c r="C15" i="4"/>
  <c r="C10" i="4"/>
</calcChain>
</file>

<file path=xl/sharedStrings.xml><?xml version="1.0" encoding="utf-8"?>
<sst xmlns="http://schemas.openxmlformats.org/spreadsheetml/2006/main" count="5993" uniqueCount="2617">
  <si>
    <t>Config</t>
  </si>
  <si>
    <t>Параметр</t>
  </si>
  <si>
    <t>Значение</t>
  </si>
  <si>
    <t>Ед.</t>
  </si>
  <si>
    <t>Комментарий</t>
  </si>
  <si>
    <t>Справка</t>
  </si>
  <si>
    <t>[Общие]</t>
  </si>
  <si>
    <t>General.ExecutionReportEnabled</t>
  </si>
  <si>
    <t>Yes</t>
  </si>
  <si>
    <t>-</t>
  </si>
  <si>
    <t>Включить подробную диагностику выполнения расчета. Диагностика обновляется при каждом новом запуске.</t>
  </si>
  <si>
    <t>General.NonCriticalMessagesEnabled</t>
  </si>
  <si>
    <t>Показывать информационные окна об успешном расчете, обновлении схемы, импорте и экспорте. Ошибки и предупреждения выводятся всегда.</t>
  </si>
  <si>
    <t>General.WorstCombinationCriterion</t>
  </si>
  <si>
    <t>StrengthCapacity</t>
  </si>
  <si>
    <t>Критерий выбора сочетания Worst в верхней сводке Results: прочность по деформациям, прочность по несущей, трещины или устойчивость.</t>
  </si>
  <si>
    <t>General.PlateauSlopeFactor</t>
  </si>
  <si>
    <t>Коэффициент α определяет наклон ненулевых плато бетона и арматуры: Et = α·E. По умолчанию α = 0,001, наклон плато — 0,001·E (0,1% от E своей ветви). 0 — горизонтальное плато. Наклон помогает сходимости и меняет напряжения; предельные деформации сохраняются.</t>
  </si>
  <si>
    <t>General.DiagramExtension</t>
  </si>
  <si>
    <t>Численное продолжение диаграмм: продолжает активные ветви за физическими пределами. Рекомендуется для сходимости и диагностики. Не увеличивает физические пределы и не делает состояние в продолжении допустимым. При No работают обычные диаграммы.</t>
  </si>
  <si>
    <t>Calculation.ZeroMomentPerDepth</t>
  </si>
  <si>
    <t>Порог обнуления малых моментов: M_tol = значение·h. Убирает численный остаток после переносов и поворотов; слишком большое значение может обнулить значимый малый момент.</t>
  </si>
  <si>
    <t>[Геометрия и сетка]</t>
  </si>
  <si>
    <t>Geometry.Source</t>
  </si>
  <si>
    <t>Generated</t>
  </si>
  <si>
    <t>Generated - встроенная геометрия; AutoCAD - импорт Region или генерация бетона по точным контурам при пустом слое бетона. Арматура импортируется из Region. Геометрия AutoCAD всегда в мм.</t>
  </si>
  <si>
    <t>Geometry.Type</t>
  </si>
  <si>
    <t>RectSet</t>
  </si>
  <si>
    <t>Тип сечения для Geometry.Source = Generated. Поддерживается: RoundedRectangle, HollowRectangle, Circle или RectSet.</t>
  </si>
  <si>
    <t>Mesh.StepX</t>
  </si>
  <si>
    <t>мм</t>
  </si>
  <si>
    <t>Шаг бетонной сетки по X для Generated и генерации по контурам AutoCAD.</t>
  </si>
  <si>
    <t>Mesh.StepY</t>
  </si>
  <si>
    <t>Шаг бетонной сетки по Y для Generated и генерации по контурам AutoCAD. Равные шаги дают квадратные элементы.</t>
  </si>
  <si>
    <t>Mesh.BoundarySubdivisions</t>
  </si>
  <si>
    <t>шт</t>
  </si>
  <si>
    <t>Подъячейки по каждой оси граничной ячейки для Generated и контуров AutoCAD; 1 - отбор по центру ячейки.</t>
  </si>
  <si>
    <t>Load.ReferenceOffsetX</t>
  </si>
  <si>
    <t>Смещение точки приложения нагрузок по X относительно центра тяжести бетонного сечения. 0 означает, что N, Mx и My заданы относительно центра бетона без учета арматуры.</t>
  </si>
  <si>
    <t>Load.ReferenceOffsetY</t>
  </si>
  <si>
    <t>Смещение точки приложения нагрузок по Y относительно центра тяжести бетонного сечения. Рабочие моменты для решателя автоматически переносятся к координатам расчетных элементов.</t>
  </si>
  <si>
    <t>[Настройки решателя НДС]</t>
  </si>
  <si>
    <t>[Общие настройки]</t>
  </si>
  <si>
    <t>Solver.Method</t>
  </si>
  <si>
    <t>Newton</t>
  </si>
  <si>
    <t>Метод поиска равновесия НДС. Допустимо только Newton или Secant; пустое или неизвестное значение считается ошибкой исходных данных.</t>
  </si>
  <si>
    <t>Solver.MaxIterations</t>
  </si>
  <si>
    <t>Применяется к Newton и Secant. Максимальное число итераций на ступень нагрузки; увеличение повышает шанс сходимости, но увеличивает время.</t>
  </si>
  <si>
    <t>Solver.LoadSteps</t>
  </si>
  <si>
    <t>Применяется к Newton и Secant. Число ступеней приложения нагрузки в прямом НДМ; больше ступеней обычно устойчивее, но медленнее.</t>
  </si>
  <si>
    <t>Solver.ToleranceN</t>
  </si>
  <si>
    <t>Применяется к Newton и Secant. Абсолютный допуск равновесия по продольной силе в выбранной INPUT-единице силы; значение переводится во внутренние Н.</t>
  </si>
  <si>
    <t>Solver.ToleranceMx</t>
  </si>
  <si>
    <t>Применяется к Newton и Secant. Абсолютный допуск равновесия по моменту Mx в выбранной INPUT-единице момента; значение переводится во внутренние Н*мм.</t>
  </si>
  <si>
    <t>Solver.ToleranceMy</t>
  </si>
  <si>
    <t>Применяется к Newton и Secant. Абсолютный допуск равновесия по моменту My в выбранной INPUT-единице момента; значение переводится во внутренние Н*мм.</t>
  </si>
  <si>
    <t>[Secant]</t>
  </si>
  <si>
    <t>Solver.SecantMaxRestarts</t>
  </si>
  <si>
    <t>Применяется только к Secant. Максимальное число контролируемых перезапусков приближенной матрицы чувствительности.</t>
  </si>
  <si>
    <t>[Поиск предельной несущей способности]</t>
  </si>
  <si>
    <t>Capacity.SolutionStrategy</t>
  </si>
  <si>
    <t>Auto</t>
  </si>
  <si>
    <t>Предпочтительная стратегия поиска предельной нагрузки: Auto, UltimateStrain или LoadMultiplier. Для отдельных траекторий программа может выбрать более устойчивую ветку и покажет ее в Results.</t>
  </si>
  <si>
    <t>Capacity.SolverMaxIterations</t>
  </si>
  <si>
    <t>Актуально для всех методов. Ограничивает число попыток найти равновесие или предельное состояние.</t>
  </si>
  <si>
    <t>[UltimateStrain]</t>
  </si>
  <si>
    <t>Capacity.ToleranceStrain</t>
  </si>
  <si>
    <t>Актуально для UltimateStrain и первой ветки Auto. Абсолютный допуск достижения предельной деформации критического бетонного волокна или стержня.</t>
  </si>
  <si>
    <t>[LoadMultiplier]</t>
  </si>
  <si>
    <t>Capacity.MaxLambda</t>
  </si>
  <si>
    <t>Только для LoadMultiplier. Верхняя граница расширения скобки поиска λ.</t>
  </si>
  <si>
    <t>Capacity.SearchMethod</t>
  </si>
  <si>
    <t>Bisection</t>
  </si>
  <si>
    <t>Метод одномерного поиска для LoadMultiplier и для повторной попытки в Auto. Поддерживается только Bisection, Brent или Secant.</t>
  </si>
  <si>
    <t>Capacity.InitialLambda</t>
  </si>
  <si>
    <t>Начальный множитель λ при поиске верхней границы несущей способности.</t>
  </si>
  <si>
    <t>Capacity.ToleranceLambda</t>
  </si>
  <si>
    <t>Общий допуск одномерного поиска λ для Bisection, Brent и Secant.</t>
  </si>
  <si>
    <t>Capacity.MaxRetries</t>
  </si>
  <si>
    <t>Число повторов той же λ-точки после NumFail/SingularTangent. 0 - без повторов; при повторе LoadSteps = BaseLoadSteps·2^attempt.</t>
  </si>
  <si>
    <t>Capacity.BaseLoadSteps</t>
  </si>
  <si>
    <t>Базовое число ступеней нагрузки первой попытки λ-точки LoadMultiplier. При MaxRetries &gt; 0 повторы автоматически используют 2, 4, ... базовых шага.</t>
  </si>
  <si>
    <t>[Продольный изгиб и устойчивость]</t>
  </si>
  <si>
    <t>Stability.Code</t>
  </si>
  <si>
    <t>SP35</t>
  </si>
  <si>
    <t>Выбор методики учета продольного изгиба: SP63 или SP35. Расчет включается отдельно в профиле.</t>
  </si>
  <si>
    <t>Stability.ElementLength</t>
  </si>
  <si>
    <t>Геометрическая длина элемента L. Расчетная длина по главным плоскостям получается как l_0,1 = μ_1·L и l_0,2 = μ_2·L.</t>
  </si>
  <si>
    <t>Stability.Mu1</t>
  </si>
  <si>
    <t>Коэффициент расчетной длины для плоскости 1: изгиб вокруг главной оси 1 с моментом инерции I_1.</t>
  </si>
  <si>
    <t>Stability.Mu2</t>
  </si>
  <si>
    <t>Коэффициент расчетной длины для плоскости 2: изгиб вокруг главной оси 2 с моментом инерции I_2.</t>
  </si>
  <si>
    <t>Stability.SystemType</t>
  </si>
  <si>
    <t>Determinate</t>
  </si>
  <si>
    <t>Расчетная схема элемента: Determinate - статически определимая; Indeterminate - статически неопределимая.</t>
  </si>
  <si>
    <t>Stability.ZeroMomentEccentricitySign1</t>
  </si>
  <si>
    <t>Направление случайного эксцентриситета при M1=0: положительная нормаль к главной оси 1 или обратная сторона.</t>
  </si>
  <si>
    <t>Stability.ZeroMomentEccentricitySign2</t>
  </si>
  <si>
    <t>Направление случайного эксцентриситета при M2=0: положительная нормаль к главной оси 2 или обратная сторона.</t>
  </si>
  <si>
    <t>Stability.AccidentalEccentricityMode</t>
  </si>
  <si>
    <t>AutoWithμL</t>
  </si>
  <si>
    <t>Как задавать случайный эксцентриситет: AutoWithL - по геометрической длине L; AutoWithμL - по расчетной длине μL; User - взять заданный модуль.</t>
  </si>
  <si>
    <t>Stability.AccidentalEccentricityUser1</t>
  </si>
  <si>
    <t>Модуль случайного эксцентриситета плоскости 1 для режима User: плечо по нормали к главной оси 1.</t>
  </si>
  <si>
    <t>Stability.AccidentalEccentricityUser2</t>
  </si>
  <si>
    <t>Модуль случайного эксцентриситета плоскости 2 для режима User: плечо по нормали к главной оси 2.</t>
  </si>
  <si>
    <t>Stability.AccidentalEccentricityPlanes</t>
  </si>
  <si>
    <t>OnlyMomentPlane</t>
  </si>
  <si>
    <t>OnlyMomentPlane - учитывать случайный эксцентриситет только в плоскостях с моментом; BothPlanes - учитывать в обеих главных плоскостях.</t>
  </si>
  <si>
    <t>Stability.PhiLMode</t>
  </si>
  <si>
    <t>Auto - коэффициент длительности считается по длительной части момента; PhiL2 - принять φ_l = 2 в расчетных ветвях N_cr/η.</t>
  </si>
  <si>
    <t>[СП 63]</t>
  </si>
  <si>
    <t>Stability.SP63.Ks</t>
  </si>
  <si>
    <t>Коэффициент ks при вкладе арматуры в условную жесткость D по СП 63.</t>
  </si>
  <si>
    <t>Stability.SP63.DeltaEMin</t>
  </si>
  <si>
    <t>Нижнее ограничение δ_e в формуле условной жесткости СП 63.</t>
  </si>
  <si>
    <t>Stability.SP63.DeltaEMax</t>
  </si>
  <si>
    <t>Верхнее ограничение δ_e в формуле условной жесткости СП 63.</t>
  </si>
  <si>
    <t>[СП 35]</t>
  </si>
  <si>
    <t>Stability.SP35.PhiP</t>
  </si>
  <si>
    <t>Коэффициент φ_p. Для ненапрягаемой арматуры в текущей постановке обычно принимается 1.</t>
  </si>
  <si>
    <t>Stability.SP35.NOverNcrLimit</t>
  </si>
  <si>
    <t>Контрольное ограничение N/N_cr для ветви СП 35 с коэффициентом η; в Results выводится запас Stability.SP35.NOverNcrLimit·N_cr/N.</t>
  </si>
  <si>
    <t>[Трещины]</t>
  </si>
  <si>
    <t>SLS.Crack.Code</t>
  </si>
  <si>
    <t>Методика ширины нормальных трещин: SP63 или SP35. Обе используют готовое текущее НДС; выбор не связан с Stability.Code.</t>
  </si>
  <si>
    <t>SLS.Crack.Allowable</t>
  </si>
  <si>
    <t>Допустимая ширина раскрытия a_crc,ult, задается пользователем по нормам и условиям эксплуатации.</t>
  </si>
  <si>
    <t>SLS.Crack.InitiationSolutionStrategy</t>
  </si>
  <si>
    <t>Как искать уровень образования трещины: Auto, UltimateStrain или LoadMultiplier.</t>
  </si>
  <si>
    <t>SLS.Crack.ToleranceLambda</t>
  </si>
  <si>
    <t>Допуск интервала λ при поиске образования трещины методом LoadMultiplier, в том числе при переходе из Auto. Не меняет физические пределы материалов и допуски равновесия.</t>
  </si>
  <si>
    <t>[SP63]</t>
  </si>
  <si>
    <t>SLS.Crack.TensionZoneMode</t>
  </si>
  <si>
    <t>Effective</t>
  </si>
  <si>
    <t>Зона бетона A_bt: Effective - эффективная зона по 2a_s и 0.5h; FullTension - вся фактически растянутая зона.</t>
  </si>
  <si>
    <t>SLS.Crack.CoverDistanceMode</t>
  </si>
  <si>
    <t>GlobalExtreme</t>
  </si>
  <si>
    <t>Как считать a_s: GlobalExtreme - до дальней растянутой линии всего сечения; NearestContour - до ближайшего бетонного контура по нормали.</t>
  </si>
  <si>
    <t>SLS.Crack.Phi1</t>
  </si>
  <si>
    <t>Коэффициент длительности действия нагрузки для формулы a_crc; для продолжительного раскрытия обычно 1.4.</t>
  </si>
  <si>
    <t>SLS.Crack.Phi2</t>
  </si>
  <si>
    <t>Коэффициент поверхности арматуры в формуле a_crc. Пользователь задает значение напрямую: обычно 0.5 для периодического профиля и 0.8 для гладкого.</t>
  </si>
  <si>
    <t>SLS.Crack.Phi3Mode</t>
  </si>
  <si>
    <t>Как принимать φ_3: Auto - по характеру продольной силы; User - брать введенное значение SLS.Crack.Phi3.</t>
  </si>
  <si>
    <t>SLS.Crack.Phi3</t>
  </si>
  <si>
    <t>Пользовательское значение φ_3, если SLS.Crack.Phi3Mode = User.</t>
  </si>
  <si>
    <t>SLS.Crack.PsiMode</t>
  </si>
  <si>
    <t>AlwaysCalc</t>
  </si>
  <si>
    <t>При доступной точке образования: User - SLS.Crack.PsiS; Auto - уточнение при непрохождении; AlwaysCalc - всегда уточнение по σ_s,crc. Без пригодной точки: ψ_s = 1 с предупреждением.</t>
  </si>
  <si>
    <t>SLS.Crack.SigmaSCrcAveragingMode</t>
  </si>
  <si>
    <t>AllSelected</t>
  </si>
  <si>
    <t>Как усреднять только σ_s,crc: AllSelected - учитывать все выбранные стержни со знаком; TensionOnly - сжатые принимать как 0.</t>
  </si>
  <si>
    <t>SLS.Crack.PsiS</t>
  </si>
  <si>
    <t>Пользовательское значение ψ_s, если SLS.Crack.PsiMode = User.</t>
  </si>
  <si>
    <t>[SP35]</t>
  </si>
  <si>
    <t>SLS.Crack.SP35.GroupGapTolerance</t>
  </si>
  <si>
    <t>[NDM] Максимальное расстояние между поверхностями растянутых арматурных стержней для их объединения в группу; ввод в INPUT Length.</t>
  </si>
  <si>
    <t>SLS.Crack.SP35.RowTolerance</t>
  </si>
  <si>
    <t>[NDM] Разнесение центров групп одного ряда по нормали к НЛ. Не выбирает боковых соседей. Ряд 1 - наружный, номера растут к НЛ. Начальное значение 50 мм; ввод в INPUT Length.</t>
  </si>
  <si>
    <t>SLS.Crack.SP35.NeighborRatioLimit</t>
  </si>
  <si>
    <t>[NDM] Порог t/L между рассматриваемой группой растянутых арматурных стержней и ближайшей группой стержней слева/справа вдоль НЛ. Ниже порога - полный r; при равенстве/выше - min(r; t/2). L - расстояние между центрами групп, t - расстояние между их проекциями на НЛ.</t>
  </si>
  <si>
    <t>SLS.Crack.SP35.RadiusDiameterMode</t>
  </si>
  <si>
    <t>Max</t>
  </si>
  <si>
    <t>[NDM] Max/Min/Average выбирает диаметр только для радиусов зоны. Сумма βnd всегда использует реальные диаметры всех стержней.</t>
  </si>
  <si>
    <t>SLS.Crack.SP35.InteractionRadiusMode</t>
  </si>
  <si>
    <t>6d</t>
  </si>
  <si>
    <t>Радиус взаимодействия по СП 35: 3d, 5d или 6d. Один вариант применяется в боковом направлении и к нейтральной линии.</t>
  </si>
  <si>
    <t>SLS.Crack.SP35.RebarProfile</t>
  </si>
  <si>
    <t>Periodic</t>
  </si>
  <si>
    <t>Профиль арматуры для размерного коэффициента раскрытия ψ по СП 35: Periodic - периодический; Smooth - гладкий.</t>
  </si>
  <si>
    <t>[AutoCAD]</t>
  </si>
  <si>
    <t>AutoCAD.Common.ConcreteLayer</t>
  </si>
  <si>
    <t>Concrete</t>
  </si>
  <si>
    <t>Единый слой бетонных элементов для импорта и экспорта. Импортируются Region; экспортируется расчетная геометрия с цветом по физическому состоянию из Results.</t>
  </si>
  <si>
    <t>AutoCAD.Common.RebarLayer</t>
  </si>
  <si>
    <t>Reinf</t>
  </si>
  <si>
    <t>Единый слой продольной арматуры для импорта и экспорта. Импортируются Region; цвет экспортируемых стержней определяется их физическим состоянием из Results.</t>
  </si>
  <si>
    <t>AutoCAD.Common.SectionContourLayer</t>
  </si>
  <si>
    <t>RC_NDM_Contour</t>
  </si>
  <si>
    <t>Общий слой точной наружной границы для импорта и экспорта. Отсутствующий или пустой слой допустим: без контура используются границы бетонных элементов.</t>
  </si>
  <si>
    <t>AutoCAD.Common.OpeningContourLayer</t>
  </si>
  <si>
    <t>RC_NDM_Opening</t>
  </si>
  <si>
    <t>Общий слой отдельных отверстий для импорта и экспорта. Задается независимо от наружного контура; без него отверстия вычитаются из бетонной сетки. Допускает несколько контуров; отсутствующий или пустой слой пропускается. Координаты всегда в мм.</t>
  </si>
  <si>
    <t>[Импорт]</t>
  </si>
  <si>
    <t>AutoCAD.Import.MinArea</t>
  </si>
  <si>
    <t>Минимальная площадь Region в выбранной INPUT-единице площади; области с меньшей площадью игнорируются. Значение должно быть неотрицательным.</t>
  </si>
  <si>
    <t>[Экспорт]</t>
  </si>
  <si>
    <t>AutoCAD.Export.CombinationID</t>
  </si>
  <si>
    <t>Worst</t>
  </si>
  <si>
    <t>Какое сочетание экспортировать в AutoCAD: Worst - строка, выбранная в верхней сводке Results по General.WorstCombinationCriterion; либо конкретный CombinationID.</t>
  </si>
  <si>
    <t>AutoCAD.Export.NeutralLineEnabled</t>
  </si>
  <si>
    <t>Выгружать нейтральную линию в AutoCAD: Yes - выводить; No - не выводить.</t>
  </si>
  <si>
    <t>AutoCAD.Export.PrincipalAxesMode</t>
  </si>
  <si>
    <t>Transformed</t>
  </si>
  <si>
    <t>Какие главные центральные оси выгружать в AutoCAD: Transformed - приведенного сечения; Concrete - бетонного; None - не выводить.</t>
  </si>
  <si>
    <t>AutoCAD.Export.LoadPointEnabled</t>
  </si>
  <si>
    <t>Выгружать точку приложения нагрузки в AutoCAD: Yes - выводить; No - не выводить.</t>
  </si>
  <si>
    <t>AutoCAD.Export.ContourEnabled</t>
  </si>
  <si>
    <t>Выгружать параметрический контур сечения в AutoCAD: Yes - вывести контур, если он есть в Results; No - не выводить.</t>
  </si>
  <si>
    <t>AutoCAD.Export.ContourFormat</t>
  </si>
  <si>
    <t>Region</t>
  </si>
  <si>
    <t>Формат контуров сечения: Region - бетонная область со всеми отверстиями; Polyline - отдельные замкнутые полилинии наружной границы и отверстий. Не меняет расчетные контуры трещин.</t>
  </si>
  <si>
    <t>AutoCAD.Export.ExportCrackInteractionContour</t>
  </si>
  <si>
    <t>Вывести фактически полученную площадь взаимодействия при выбранном профилем PreCrackState, PostCrackState или CrackedState. Нового расчета при экспорте нет.</t>
  </si>
  <si>
    <t>AutoCAD.Export.LabelMode</t>
  </si>
  <si>
    <t>NamesAndValues</t>
  </si>
  <si>
    <t>Формат текстовых подписей при выгрузке в AutoCAD: ValuesOnly - только выбранная величина профиля; NamesAndValues - имя элемента и значение. При NamesAndValues имена выводятся для бетона и арматуры.</t>
  </si>
  <si>
    <t>AutoCAD.Export.CrackInteractionLayer</t>
  </si>
  <si>
    <t>RC_NDM_CrackArea</t>
  </si>
  <si>
    <t>Экспортный слой рассчитанной области нормальных трещин по СП 35 или СП 63: наружные контуры и отверстия. При импорте не используется.</t>
  </si>
  <si>
    <t>AutoCAD.Layer.ConcreteTension</t>
  </si>
  <si>
    <t>Anno_Concrete_Tension</t>
  </si>
  <si>
    <t>Слой для подписей бетонных волокон, которые физически находятся в растяжении.</t>
  </si>
  <si>
    <t>AutoCAD.Layer.ConcreteCompression</t>
  </si>
  <si>
    <t>Anno_Concrete_Compression</t>
  </si>
  <si>
    <t>Слой для подписей бетонных волокон, которые физически находятся в сжатии; NearZero и выключенное растяжение идут сюда нейтральным цветом.</t>
  </si>
  <si>
    <t>AutoCAD.Layer.RebarTension</t>
  </si>
  <si>
    <t>Anno_Rebar_Tension</t>
  </si>
  <si>
    <t>Слой для подписей стержней, которые физически находятся в растяжении.</t>
  </si>
  <si>
    <t>AutoCAD.Layer.RebarCompression</t>
  </si>
  <si>
    <t>Anno_Rebar_Compression</t>
  </si>
  <si>
    <t>Слой для подписей стержней, которые физически находятся в сжатии; NearZero идет сюда нейтральным цветом.</t>
  </si>
  <si>
    <t>AutoCAD.Color.ConcreteTension</t>
  </si>
  <si>
    <t>ColorIndex</t>
  </si>
  <si>
    <t>AutoCAD ColorIndex для растянутых бетонных областей и их подписей.</t>
  </si>
  <si>
    <t>AutoCAD.Color.ConcreteCompression</t>
  </si>
  <si>
    <t>AutoCAD ColorIndex для сжатых бетонных областей и их подписей.</t>
  </si>
  <si>
    <t>AutoCAD.Color.RebarTension</t>
  </si>
  <si>
    <t>AutoCAD ColorIndex для растянутых стержней и их подписей.</t>
  </si>
  <si>
    <t>AutoCAD.Color.RebarCompression</t>
  </si>
  <si>
    <t>AutoCAD ColorIndex для сжатых стержней и их подписей.</t>
  </si>
  <si>
    <t>AutoCAD.Color.Neutral</t>
  </si>
  <si>
    <t>AutoCAD ColorIndex для областей и подписей с нулевыми или почти нулевыми напряжениями бетона и арматуры. Слой подписи при этом остается compression-слоем соответствующего материала.</t>
  </si>
  <si>
    <t>[Схема сечения]</t>
  </si>
  <si>
    <t>Plot.Enabled</t>
  </si>
  <si>
    <t>Включить построение схемы сечения на листе Расчет по данным последнего расчета на листе Results.</t>
  </si>
  <si>
    <t>Plot.AutoUpdateAfterCalculation</t>
  </si>
  <si>
    <t>При Plot.Enabled=Yes обязателен выбор Yes/No: обновлять схему после расчета или сохранять прежнюю. При Plot.Enabled=No настройка не используется. Кнопка обновления читает только Results.</t>
  </si>
  <si>
    <t>Plot.LoadCase</t>
  </si>
  <si>
    <t>Какое сочетание показывать на схеме: Worst - строка, выбранная в верхней сводке Results по General.WorstCombinationCriterion; либо конкретный CombinationID.</t>
  </si>
  <si>
    <t>Plot.ResultGradient</t>
  </si>
  <si>
    <t>Включить цветовое различение результата на схеме. Цвет физического состояния берется из PhysicalState, записанного в Results.</t>
  </si>
  <si>
    <t>Plot.ResultLabelsEnabled</t>
  </si>
  <si>
    <t>No</t>
  </si>
  <si>
    <t>Показывать пространственно распределенные численные подписи величины Visualization.Quantity выбранного профиля для бетонных элементов.</t>
  </si>
  <si>
    <t>Plot.ResultLabelSpacing</t>
  </si>
  <si>
    <t>Минимальный пространственный шаг между численными подписями результата на схеме.</t>
  </si>
  <si>
    <t>Plot.NeutralLineEnabled</t>
  </si>
  <si>
    <t>Показывать нейтральную линию выбранного сочетания по ε_0, κ_x, κ_y из Results.</t>
  </si>
  <si>
    <t>Plot.PrincipalAxesMode</t>
  </si>
  <si>
    <t>Какие главные центральные оси показывать на схеме: Transformed - приведенного сечения; Concrete - бетонного; None - не показывать.</t>
  </si>
  <si>
    <t>Plot.LoadApplicationPointEnabled</t>
  </si>
  <si>
    <t>Показывать точку приложения нагрузки из последнего расчета.</t>
  </si>
  <si>
    <t>Plot.AxisLabelsEnabled</t>
  </si>
  <si>
    <t>Показывать маленькие курсивные подписи глобальных осей X и Y внутри рабочей области схемы.</t>
  </si>
  <si>
    <t>Plot.AxisLabelsFontSize</t>
  </si>
  <si>
    <t>pt</t>
  </si>
  <si>
    <t>Размер шрифта подписей осей X и Y на схеме в пунктах Excel.</t>
  </si>
  <si>
    <t>Plot.ContourEnabled</t>
  </si>
  <si>
    <t>Показывать параметрический контур сечения на схеме, если он сохранен в Results. Для импортированной сетки контур не восстанавливается.</t>
  </si>
  <si>
    <t>Plot.LegendEnabled</t>
  </si>
  <si>
    <t>Показывать легенду физического состояния и выбранной величины профиля справа от схемы.</t>
  </si>
  <si>
    <t>Plot.LegendMode</t>
  </si>
  <si>
    <t>Separate</t>
  </si>
  <si>
    <t>Separate - отдельные легенды для арматуры и бетона; Common - одна общая легенда. В режиме Common используются цвета Plot.Color.RebarCompression и Plot.Color.RebarTension.</t>
  </si>
  <si>
    <t>Plot.Color.RebarCompression</t>
  </si>
  <si>
    <t>30,80,220</t>
  </si>
  <si>
    <t>RGB</t>
  </si>
  <si>
    <t>Цвет максимального сжатия арматуры. В режиме Plot.LegendMode=Common используется как цвет сжатия для всех элементов.</t>
  </si>
  <si>
    <t>Plot.Color.RebarTension</t>
  </si>
  <si>
    <t>210,30,20</t>
  </si>
  <si>
    <t>Цвет максимального растяжения арматуры. В режиме Plot.LegendMode=Common используется как цвет растяжения для всех элементов.</t>
  </si>
  <si>
    <t>Plot.Color.ConcreteCompression</t>
  </si>
  <si>
    <t>125,35,210</t>
  </si>
  <si>
    <t>Цвет максимального сжатия бетона при Plot.LegendMode=Separate.</t>
  </si>
  <si>
    <t>Plot.Color.ConcreteTension</t>
  </si>
  <si>
    <t>0,155,85</t>
  </si>
  <si>
    <t>Цвет максимального растяжения бетона при Plot.LegendMode=Separate; неработающий растянутый бетон остается серым.</t>
  </si>
  <si>
    <t>Верхние значения для ненапрягаемой арматуры; последняя строка пользовательская для очень большой гибкости.</t>
  </si>
  <si>
    <t>l_0/b</t>
  </si>
  <si>
    <t>l_0/d</t>
  </si>
  <si>
    <t>l_0/i</t>
  </si>
  <si>
    <t>φ_m q=0</t>
  </si>
  <si>
    <t>φ_m q=0.25</t>
  </si>
  <si>
    <t>φ_m q=0.50</t>
  </si>
  <si>
    <t>φ_m q=1.00</t>
  </si>
  <si>
    <t>φ_l</t>
  </si>
  <si>
    <t>Единицы измерения</t>
  </si>
  <si>
    <t>Quantity</t>
  </si>
  <si>
    <t>INPUT</t>
  </si>
  <si>
    <t>INTERNAL</t>
  </si>
  <si>
    <t>OUTPUT</t>
  </si>
  <si>
    <t>Length</t>
  </si>
  <si>
    <t>mm</t>
  </si>
  <si>
    <t>m</t>
  </si>
  <si>
    <t>Area</t>
  </si>
  <si>
    <t>mm2</t>
  </si>
  <si>
    <t>m2</t>
  </si>
  <si>
    <t>Force</t>
  </si>
  <si>
    <t>tf</t>
  </si>
  <si>
    <t>N</t>
  </si>
  <si>
    <t>Moment</t>
  </si>
  <si>
    <t>tf*m</t>
  </si>
  <si>
    <t>N*mm</t>
  </si>
  <si>
    <t>Stress</t>
  </si>
  <si>
    <t>MPa</t>
  </si>
  <si>
    <t>Curvature</t>
  </si>
  <si>
    <t>1/mm</t>
  </si>
  <si>
    <t>Сочетания нагрузок</t>
  </si>
  <si>
    <t>CombinationID</t>
  </si>
  <si>
    <t>ProfileId</t>
  </si>
  <si>
    <t>LoadPath</t>
  </si>
  <si>
    <t>Comment</t>
  </si>
  <si>
    <t>PR1</t>
  </si>
  <si>
    <t>λ*Mx</t>
  </si>
  <si>
    <t>λ*My</t>
  </si>
  <si>
    <t>λ*Mxy</t>
  </si>
  <si>
    <t>λ*N</t>
  </si>
  <si>
    <t>λ*NMxy</t>
  </si>
  <si>
    <t>Нагрузки для устойчивости</t>
  </si>
  <si>
    <t>LC</t>
  </si>
  <si>
    <t>Система знаков</t>
  </si>
  <si>
    <t>USER</t>
  </si>
  <si>
    <t>+N</t>
  </si>
  <si>
    <t>Compression</t>
  </si>
  <si>
    <t>Tension</t>
  </si>
  <si>
    <t>+Mx</t>
  </si>
  <si>
    <t>+Y tension</t>
  </si>
  <si>
    <t>+My</t>
  </si>
  <si>
    <t>+X tension</t>
  </si>
  <si>
    <t>Сжатие</t>
  </si>
  <si>
    <t>Растяжение</t>
  </si>
  <si>
    <t>Steel.R.ULS(I)</t>
  </si>
  <si>
    <t>I ГПС по СП: Сжатие = R_sc, Растяжение = R_s. Оба сопротивления вводите положительными, без знака минус для сжатия.</t>
  </si>
  <si>
    <t>Steel.R.SLS(II)</t>
  </si>
  <si>
    <t>II ГПС: Сжатие = R_sc,ser, Растяжение = R_s,ser; R_sc,ser - программный параметр для симметрии. Оба сопротивления вводите положительными, без знака минус для сжатия.</t>
  </si>
  <si>
    <t>Steel.E</t>
  </si>
  <si>
    <t>Модуль арматуры: E_sc при сжатии и E_s при растяжении; по СП 63 модуль принимается одинаковым. Оба модуля вводите положительными.</t>
  </si>
  <si>
    <t>Steel.TwoLine.Es2</t>
  </si>
  <si>
    <t>Для TwoLine: предельные деформации арматуры ε_sc2 при сжатии и ε_s2 при растяжении. Обе деформации вводите положительными по модулю, без знака минус для сжатия.</t>
  </si>
  <si>
    <t>Steel.ThreeLine.Es2</t>
  </si>
  <si>
    <t>Для ThreeLine: предельные деформации арматуры ε_sc2 при сжатии и ε_s2 при растяжении. Обе деформации вводите положительными по модулю, без знака минус для сжатия.</t>
  </si>
  <si>
    <t>Concrete.R.ULS(I)</t>
  </si>
  <si>
    <t>I ГПС по СП: Сжатие = R_b, Растяжение = R_bt. Пользователь вводит итоговые расчетные сопротивления с нужными коэффициентами условий работы. Оба сопротивления вводите положительными, без знака минус для сжатия.</t>
  </si>
  <si>
    <t>Concrete.R.SLS(II)</t>
  </si>
  <si>
    <t>II ГПС по СП: Сжатие = R_b,ser, Растяжение = R_bt,ser. Коэффициенты условий работы учитываются пользователем до ввода. Оба сопротивления вводите положительными, без знака минус для сжатия.</t>
  </si>
  <si>
    <t>Concrete.Rb.mc2</t>
  </si>
  <si>
    <t>Допустимое осевое сжатие бетона для проверки продольных трещин по СП 35; значение вводится уже с учетом m_b13 и других нужных коэффициентов. Вводите положительное значение, без знака минус.</t>
  </si>
  <si>
    <t>Concrete.E</t>
  </si>
  <si>
    <t>Начальный модуль бетона: E_b при сжатии и E_bt при растяжении; по СП 63 E_bt = E_b. Оба модуля вводите положительными.</t>
  </si>
  <si>
    <t>Concrete.TwoLine.Eb1Red</t>
  </si>
  <si>
    <t>Для TwoLine: ε_b1,red при сжатии и ε_bt1,red при растяжении. Обе деформации вводите положительными по модулю, без знака минус для сжатия.</t>
  </si>
  <si>
    <t>Concrete.ThreeLine.Eb0</t>
  </si>
  <si>
    <t>Для ThreeLine: ε_b0 и ε_bt0 - деформации начала горизонтального участка. Обе деформации вводите положительными по модулю, без знака минус для сжатия.</t>
  </si>
  <si>
    <t>Concrete.TwoThreeLine.Eb2</t>
  </si>
  <si>
    <t>Предельные деформации ε_b2 и ε_bt2 для TwoLine и ThreeLine. Обе деформации вводите положительными по модулю, без знака минус для сжатия.</t>
  </si>
  <si>
    <t>Контрольные точки диаграмм</t>
  </si>
  <si>
    <t>Материал</t>
  </si>
  <si>
    <t>ГПС</t>
  </si>
  <si>
    <t>Тип</t>
  </si>
  <si>
    <t>Ветвь</t>
  </si>
  <si>
    <t>ε</t>
  </si>
  <si>
    <t>I</t>
  </si>
  <si>
    <t>TwoLine</t>
  </si>
  <si>
    <t>Zero</t>
  </si>
  <si>
    <t>ThreeLine</t>
  </si>
  <si>
    <t>II</t>
  </si>
  <si>
    <t>Steel</t>
  </si>
  <si>
    <t>Настройка расчетных профилей</t>
  </si>
  <si>
    <t>Key</t>
  </si>
  <si>
    <t>PR2</t>
  </si>
  <si>
    <t>PR3</t>
  </si>
  <si>
    <t>PR4</t>
  </si>
  <si>
    <t>[Общее]</t>
  </si>
  <si>
    <t>Имя профиля</t>
  </si>
  <si>
    <t>Profile.DisplayName</t>
  </si>
  <si>
    <t>Короткое имя профиля для пользователя; можно переименовать без изменения технического ID профиля.</t>
  </si>
  <si>
    <t>Описание</t>
  </si>
  <si>
    <t>Profile.Description</t>
  </si>
  <si>
    <t>Прочность, несущая способность и устойчивость</t>
  </si>
  <si>
    <t>Расчет раскрытия нормальных и продольных трещин</t>
  </si>
  <si>
    <t>Прочность, capacity и трещины</t>
  </si>
  <si>
    <t>Только прямое НДС по прочности</t>
  </si>
  <si>
    <t>Пояснение, что делает профиль.</t>
  </si>
  <si>
    <t>[Запрашиваемые расчеты]</t>
  </si>
  <si>
    <t>НДС по прочности</t>
  </si>
  <si>
    <t>Calculation.Strength.DirectState</t>
  </si>
  <si>
    <t>Состояние НДС по модели прочности.</t>
  </si>
  <si>
    <t>Несущая способность</t>
  </si>
  <si>
    <t>Calculation.Strength.Capacity</t>
  </si>
  <si>
    <t>Поиск предельной точки по LoadPath сочетания.</t>
  </si>
  <si>
    <t>Раскрытие трещин</t>
  </si>
  <si>
    <t>Calculation.Crack.Width</t>
  </si>
  <si>
    <t>Нормальные трещины и проверка продольных трещин.</t>
  </si>
  <si>
    <t>Продольный изгиб</t>
  </si>
  <si>
    <t>Calculation.Stability.Enabled</t>
  </si>
  <si>
    <t>Включает расчет продольного изгиба и устойчивости перед остальными проверками профиля.</t>
  </si>
  <si>
    <t>[Модель устойчивости]</t>
  </si>
  <si>
    <t>Характеристики материалов</t>
  </si>
  <si>
    <t>MaterialModel.Stability.ValueSet</t>
  </si>
  <si>
    <t>ULS(I)</t>
  </si>
  <si>
    <t>Для расчета устойчивости по СП применяются расчетные характеристики I ГПС: бетон Rb/Rbt, арматура Rsc/Rs.</t>
  </si>
  <si>
    <t>[Модель прочности]</t>
  </si>
  <si>
    <t>MaterialModel.Strength.ValueSet</t>
  </si>
  <si>
    <t>Для прочности по СП используются характеристики I ГПС: бетон Rb/Rbt, арматура Rsc/Rs.</t>
  </si>
  <si>
    <t>Диаграмма бетона</t>
  </si>
  <si>
    <t>MaterialModel.Strength.ConcreteDiagram</t>
  </si>
  <si>
    <t>СП 63, п. 6.1.23: для прочности применяется двух- или трехлинейная диаграмма бетона.</t>
  </si>
  <si>
    <t>Растянутый бетон</t>
  </si>
  <si>
    <t>MaterialModel.Strength.ConcreteTension</t>
  </si>
  <si>
    <t>Ignore</t>
  </si>
  <si>
    <t>СП 63, п. 8.1.20: при расчете прочности растянутый бетон допускается не учитывать.</t>
  </si>
  <si>
    <t>Диаграмма арматуры</t>
  </si>
  <si>
    <t>MaterialModel.Strength.SteelDiagram</t>
  </si>
  <si>
    <t>СП 63, п. 6.2.13: TwoLine для физического предела текучести, ThreeLine для условного.</t>
  </si>
  <si>
    <t>[Модель образования трещин]</t>
  </si>
  <si>
    <t>MaterialModel.CrackInitiation.ValueSet</t>
  </si>
  <si>
    <t>SLS(II)</t>
  </si>
  <si>
    <t>Для проверки образования нормальной трещины используются характеристики II ГПС: Rb,ser/Rbt,ser и Rs,ser.</t>
  </si>
  <si>
    <t>MaterialModel.CrackInitiation.ConcreteDiagram</t>
  </si>
  <si>
    <t>СП 63, п. 6.1.24: для образования трещин основная модель бетона - ThreeLine с растяжением.</t>
  </si>
  <si>
    <t>MaterialModel.CrackInitiation.ConcreteTension</t>
  </si>
  <si>
    <t>UseDiagram</t>
  </si>
  <si>
    <t>Для стадии образования трещины растянутая ветвь бетона должна учитываться; иначе критерий εbt,ult не определяется по этой модели.</t>
  </si>
  <si>
    <t>MaterialModel.CrackInitiation.SteelDiagram</t>
  </si>
  <si>
    <t>[Модель НДС с трещинами]</t>
  </si>
  <si>
    <t>MaterialModel.CrackedState.ValueSet</t>
  </si>
  <si>
    <t>Для раскрытия трещин по СП используются характеристики II ГПС.</t>
  </si>
  <si>
    <t>MaterialModel.CrackedState.ConcreteDiagram</t>
  </si>
  <si>
    <t>СП 63, п. 6.1.26: после образования трещин НДС допускается считать по TwoLine или ThreeLine.</t>
  </si>
  <si>
    <t>MaterialModel.CrackedState.ConcreteTension</t>
  </si>
  <si>
    <t>Для уже образовавшейся трещины растянутый бетон в НДС не учитывается.</t>
  </si>
  <si>
    <t>MaterialModel.CrackedState.SteelDiagram</t>
  </si>
  <si>
    <t>[Настройки визуализации]</t>
  </si>
  <si>
    <t>Выводимое состояние</t>
  </si>
  <si>
    <t>Visualization.State</t>
  </si>
  <si>
    <t>StrengthState</t>
  </si>
  <si>
    <t>CrackedState</t>
  </si>
  <si>
    <t>Какое расчетное состояние показывать на схеме и в AutoCAD.</t>
  </si>
  <si>
    <t>Выводимая величина</t>
  </si>
  <si>
    <t>Visualization.Quantity</t>
  </si>
  <si>
    <t>Strain</t>
  </si>
  <si>
    <t>Что показывать: напряжения Stress или деформации Strain.</t>
  </si>
  <si>
    <t>Точность Stress</t>
  </si>
  <si>
    <t>Visualization.StressPrecision</t>
  </si>
  <si>
    <t>Знаки после запятой для подписей напряжений на схеме и в AutoCAD; влияет только на текст, не на Results.</t>
  </si>
  <si>
    <t>Точность Strain</t>
  </si>
  <si>
    <t>Visualization.StrainPrecision</t>
  </si>
  <si>
    <t>Знаки после запятой для подписей деформаций на схеме и в AutoCAD; удобно оставлять больше знаков, чем для Stress.</t>
  </si>
  <si>
    <t>Настройки оформления схемы</t>
  </si>
  <si>
    <t>Обозначения арматуры</t>
  </si>
  <si>
    <t>Размерные линии</t>
  </si>
  <si>
    <t>Enabled</t>
  </si>
  <si>
    <t>Yes/No</t>
  </si>
  <si>
    <t>Обязательный выбор Yes/No для соответствующего типа аннотаций. При No параметры отключенной группы не читаются.</t>
  </si>
  <si>
    <t>Placement</t>
  </si>
  <si>
    <t>Outside</t>
  </si>
  <si>
    <t>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</si>
  <si>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Offset</t>
  </si>
  <si>
    <t>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</si>
  <si>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LineEnabled</t>
  </si>
  <si>
    <t>Показывать короткую линию обозначения арматуры; если No, остается только текст подписи.</t>
  </si>
  <si>
    <t>LineWeight</t>
  </si>
  <si>
    <t>Толщина основной линии аннотации.</t>
  </si>
  <si>
    <t>ExtensionLineWeight</t>
  </si>
  <si>
    <t>Толщина выносных линий; применяется только для размерных линий.</t>
  </si>
  <si>
    <t>TextUnits</t>
  </si>
  <si>
    <t>Единицы для TextHeight и TextGap: pt - обычные пункты Excel, mm - реальные миллиметры сечения.</t>
  </si>
  <si>
    <t>TextHeight</t>
  </si>
  <si>
    <t>Высота текста. При TextUnits=mm задается в миллиметрах сечения; при TextUnits=pt - в пунктах Excel и не зависит от габарита сечения.</t>
  </si>
  <si>
    <t>TextGap</t>
  </si>
  <si>
    <t>Зазор между линией аннотации и текстом. Единицы выбираются строкой TextUnits для соответствующего типа аннотаций.</t>
  </si>
  <si>
    <t>ArrowType</t>
  </si>
  <si>
    <t>Triangle</t>
  </si>
  <si>
    <t>Тип стрелки размерной линии.</t>
  </si>
  <si>
    <t>ArrowSize</t>
  </si>
  <si>
    <t>Medium</t>
  </si>
  <si>
    <t>Размер стрелок размерной линии.</t>
  </si>
  <si>
    <t>Color</t>
  </si>
  <si>
    <t>20,30,90</t>
  </si>
  <si>
    <t>Цвет текста и основной линии: три целых RGB-компонента 0–255. Значение 0,0,0 означает черный цвет.</t>
  </si>
  <si>
    <t>ExtensionLineColor</t>
  </si>
  <si>
    <t>140,140,140</t>
  </si>
  <si>
    <t>Цвет выносных линий размеров: три целых RGB-компонента 0–255. Значение 0,0,0 означает черный цвет.</t>
  </si>
  <si>
    <t>ContourLineWeight</t>
  </si>
  <si>
    <t>Общая толщина наружного контура и границ отверстий на Excel-схеме. Прямые, дуги и окружности используют одно значение &gt; 0; по умолчанию 2 pt.</t>
  </si>
  <si>
    <t>1. Общие настройки геометрии</t>
  </si>
  <si>
    <t>Ключ</t>
  </si>
  <si>
    <t>key</t>
  </si>
  <si>
    <t>name</t>
  </si>
  <si>
    <t>val</t>
  </si>
  <si>
    <t>unit</t>
  </si>
  <si>
    <t>note</t>
  </si>
  <si>
    <t>D</t>
  </si>
  <si>
    <t>Диаметр</t>
  </si>
  <si>
    <t>Наружный диаметр бетонного круга.</t>
  </si>
  <si>
    <t>Main</t>
  </si>
  <si>
    <t>Сторона</t>
  </si>
  <si>
    <t>До оси</t>
  </si>
  <si>
    <t>Количество</t>
  </si>
  <si>
    <t>Отступ начала</t>
  </si>
  <si>
    <t>Отступ конца</t>
  </si>
  <si>
    <t>as</t>
  </si>
  <si>
    <t>d</t>
  </si>
  <si>
    <t>n</t>
  </si>
  <si>
    <t>s0</t>
  </si>
  <si>
    <t>s1</t>
  </si>
  <si>
    <t>Units</t>
  </si>
  <si>
    <t>Единицы</t>
  </si>
  <si>
    <t>Circle</t>
  </si>
  <si>
    <t>По окружности</t>
  </si>
  <si>
    <t>Extra</t>
  </si>
  <si>
    <t>Диаметр 2</t>
  </si>
  <si>
    <t>Смещение 2</t>
  </si>
  <si>
    <t>Привязка 2</t>
  </si>
  <si>
    <t>Положение 2</t>
  </si>
  <si>
    <t>Диаметр 3</t>
  </si>
  <si>
    <t>Смещение 3</t>
  </si>
  <si>
    <t>Привязка 3</t>
  </si>
  <si>
    <t>Положение 3</t>
  </si>
  <si>
    <t>d2</t>
  </si>
  <si>
    <t>a2</t>
  </si>
  <si>
    <t>bind2</t>
  </si>
  <si>
    <t>pos2</t>
  </si>
  <si>
    <t>d3</t>
  </si>
  <si>
    <t>a3</t>
  </si>
  <si>
    <t>bind3</t>
  </si>
  <si>
    <t>pos3</t>
  </si>
  <si>
    <t>—</t>
  </si>
  <si>
    <t>EachBar</t>
  </si>
  <si>
    <t>Stacked</t>
  </si>
  <si>
    <t>Круглое сечение</t>
  </si>
  <si>
    <t>Shape</t>
  </si>
  <si>
    <t>Форма сечения</t>
  </si>
  <si>
    <t>LSection</t>
  </si>
  <si>
    <t>Rectangle — прямоугольник; LSection — Г-образное; TwoRectangles — два прямоугольника со смещением.</t>
  </si>
  <si>
    <t>H1</t>
  </si>
  <si>
    <t>Высота верхнего</t>
  </si>
  <si>
    <t>Высота верхнего прямоугольника; для Rectangle — высота всего сечения.</t>
  </si>
  <si>
    <t>B1</t>
  </si>
  <si>
    <t>Ширина верхнего</t>
  </si>
  <si>
    <t>Ширина верхнего прямоугольника; для Rectangle — ширина всего сечения.</t>
  </si>
  <si>
    <t>H2</t>
  </si>
  <si>
    <t>Высота нижнего</t>
  </si>
  <si>
    <t>Высота нижнего прямоугольника; для Rectangle не используется.</t>
  </si>
  <si>
    <t>B2</t>
  </si>
  <si>
    <t>Ширина нижнего</t>
  </si>
  <si>
    <t>Ширина нижнего прямоугольника; для Rectangle не используется.</t>
  </si>
  <si>
    <t>XOffset</t>
  </si>
  <si>
    <t>Смещение верха</t>
  </si>
  <si>
    <t>Для TwoRectangles: смещение верхнего прямоугольника относительно нижнего; плюс — вправо.</t>
  </si>
  <si>
    <t>R1.Top</t>
  </si>
  <si>
    <t>R1.Bottom</t>
  </si>
  <si>
    <t>R1.Left</t>
  </si>
  <si>
    <t>R1.Right</t>
  </si>
  <si>
    <t>Сечение из прямоугольников</t>
  </si>
  <si>
    <t>Rectangle</t>
  </si>
  <si>
    <t>B</t>
  </si>
  <si>
    <t>Ширина базы</t>
  </si>
  <si>
    <t>Длина горизонтальной базы без дополнительного выноса наклонных торцов.</t>
  </si>
  <si>
    <t>H</t>
  </si>
  <si>
    <t>Высота</t>
  </si>
  <si>
    <t>Полная высота бетонного сечения.</t>
  </si>
  <si>
    <t>Simple</t>
  </si>
  <si>
    <t>Tapered</t>
  </si>
  <si>
    <t>Simple — вертикальный торец; Tapered — наклонный торец с носовым скруглением.</t>
  </si>
  <si>
    <t>Дополнительный вынос наклонного торца; для Simple не используется.</t>
  </si>
  <si>
    <t>Радиус углов</t>
  </si>
  <si>
    <t>Радиус верхнего и нижнего скруглений соответствующего торца.</t>
  </si>
  <si>
    <t>Радиус носового скругления наклонного торца; для Simple не используется.</t>
  </si>
  <si>
    <t>Top</t>
  </si>
  <si>
    <t>Bottom</t>
  </si>
  <si>
    <t>Left</t>
  </si>
  <si>
    <t>Right</t>
  </si>
  <si>
    <t>Скругленный прямоугольник</t>
  </si>
  <si>
    <t>Ширина сечения</t>
  </si>
  <si>
    <t>Наружный размер по горизонтали.</t>
  </si>
  <si>
    <t>Высота сечения</t>
  </si>
  <si>
    <t>Наружный размер по вертикали.</t>
  </si>
  <si>
    <t>R</t>
  </si>
  <si>
    <t>Радиус скругления наружного контура.</t>
  </si>
  <si>
    <t>Bo</t>
  </si>
  <si>
    <t>Ширина отверстия</t>
  </si>
  <si>
    <t>Размер отверстия по горизонтали.</t>
  </si>
  <si>
    <t>Ho</t>
  </si>
  <si>
    <t>Высота отверстия</t>
  </si>
  <si>
    <t>Размер отверстия по вертикали.</t>
  </si>
  <si>
    <t>Ro</t>
  </si>
  <si>
    <t>Радиус скругления углов отверстия.</t>
  </si>
  <si>
    <t>Xo</t>
  </si>
  <si>
    <t>Смещение X</t>
  </si>
  <si>
    <t>Смещение центра отверстия относительно центра наружного контура; плюс — вправо.</t>
  </si>
  <si>
    <t>Yo</t>
  </si>
  <si>
    <t>Смещение Y</t>
  </si>
  <si>
    <t>Смещение центра отверстия относительно центра наружного контура; плюс — вверх.</t>
  </si>
  <si>
    <t>OpeningTop</t>
  </si>
  <si>
    <t>OpeningBottom</t>
  </si>
  <si>
    <t>OpeningLeft</t>
  </si>
  <si>
    <t>Отверстие: слева</t>
  </si>
  <si>
    <t>OpeningRight</t>
  </si>
  <si>
    <t>Отверстие: справа</t>
  </si>
  <si>
    <t>Пустотелый скругленный прямоугольник</t>
  </si>
  <si>
    <t>UltimateStrain</t>
  </si>
  <si>
    <t>CapacityState</t>
  </si>
  <si>
    <t>Подготовка геометрии в AutoCAD и импорт</t>
  </si>
  <si>
    <t>Импорт выполняется из активного чертежа AutoCAD. Бетонную геометрию можно задать готовой сеткой Region либо точным наружным контуром для автоматической генерации сетки. Арматура в обоих вариантах</t>
  </si>
  <si>
    <t>задается отдельными Region.</t>
  </si>
  <si>
    <t>Площадь взаимодействия для трещин - участок бетона вокруг растянутой арматуры, используемый при расчете ширины раскрытия. Точные границы позволяют определить его с учетом формы сечения и отверстий.</t>
  </si>
  <si>
    <t>1. Система координат и масштаб</t>
  </si>
  <si>
    <t>Импорт и экспорт выполняются в глобальной системе координат МСК/WCS: _UCS → _World. При локальной или неизвестной системе координат импорт отклоняется. Автоматическое переключение ПСК не выполняется.</t>
  </si>
  <si>
    <t>Постоянный масштаб геометрии: 1 единица AutoCAD = 1 мм. Координаты и размеры импортируются как мм, площади как мм2, моменты инерции как мм4. Экспорт геометрии всегда выполняется в мм.</t>
  </si>
  <si>
    <t>Единицы INPUT/OUTPUT на Config и единицы самого чертежа этот масштаб не меняют. Размещайте сечение в плоскости XY при Z = 0. Поворот в этой плоскости допускается; наклонные контуры, сплайны и эллипсы</t>
  </si>
  <si>
    <t>не поддерживаются.</t>
  </si>
  <si>
    <t>2. Бетонная сетка и арматура</t>
  </si>
  <si>
    <t>Каждый бетонный элемент и поперечное сечение стержня задаются отдельным Region. Полилинии, блоки и текст не импортируются как расчетные элементы.</t>
  </si>
  <si>
    <t>На Config задайте два разных слоя: AutoCAD.Common.ConcreteLayer - для бетонных элементов, AutoCAD.Common.RebarLayer - для стержней. Эти настройки используются и при импорте, и при экспорте.</t>
  </si>
  <si>
    <t>Сетка должна описывать все сечение и не заполнять отверстия. Стержни должны лежать в бетоне. Каждый бетонный Region станет одним расчетным элементом, каждый арматурный Region - одним стержнем; его</t>
  </si>
  <si>
    <t>эквивалентный диаметр определяется по площади.</t>
  </si>
  <si>
    <t>контура; арматуру - отдельными Region на ее слое. Программа автоматически создаст бетонную сетку с настройками Mesh.StepX, Mesh.StepY и Mesh.BoundarySubdivisions.</t>
  </si>
  <si>
    <r>
      <t>Вариант без готовой сетки:</t>
    </r>
    <r>
      <rPr>
        <sz val="10"/>
        <color theme="1"/>
        <rFont val="Arial"/>
        <family val="2"/>
        <charset val="204"/>
      </rPr>
      <t xml:space="preserve"> оставьте слой бетона пустым. Задайте точный наружный контур и все отверстия полилиниями на соответствующих слоях либо одним Region с вычтенными отверстиями на слое наружного</t>
    </r>
  </si>
  <si>
    <t>Волокна отбираются по центрам ячеек или подъячеек; граница сетки приближенная. После импорта проверьте площадь и дискретизацию. Точный исходный контур сохраняется для схемы и площади взаимодействия</t>
  </si>
  <si>
    <t>для трещин. Для изменения шага сетки измените Mesh и повторите импорт.</t>
  </si>
  <si>
    <t>Генерация включается только при действительно пустом слое бетона. Неподходящие объекты или Region, отсеянные порогом MinArea, приводят к ошибке. Без готовой сетки и наружного контура импорт</t>
  </si>
  <si>
    <t>невозможен; одних отверстий недостаточно.</t>
  </si>
  <si>
    <t>AutoCAD.Import.MinArea задает минимальную площадь импортируемого элемента в INPUT Area. Объекты меньшей площади пропускаются; порог должен сохранять все расчетные стержни. Значение 0 отключает фильтр.</t>
  </si>
  <si>
    <t>3. Точный контур и несколько отверстий</t>
  </si>
  <si>
    <t>ВНИМАНИЕ: для расчета раскрытия трещин настоятельно рекомендуется задать точный наружный контур и все отверстия. Иначе площадь взаимодействия для трещин и ширина раскрытия могут быть завышены или</t>
  </si>
  <si>
    <t>занижены из-за приближенных границ сетки, особенно у криволинейных и пустотелых сечений.</t>
  </si>
  <si>
    <t>При готовой бетонной сетке точные контуры необязательны: они уточняют площадь взаимодействия для трещин и схему, не меняя сетку НДС или устойчивости. При пустом слое бетона наружный контур обязателен</t>
  </si>
  <si>
    <t>и задает форму автоматически создаваемой сетки.</t>
  </si>
  <si>
    <t>На Config задайте AutoCAD.Common.SectionContourLayer - слой наружного контура, и AutoCAD.Common.OpeningContourLayer - слой отверстий. Имена можно оставить заполненными всегда: если слоя нет или он</t>
  </si>
  <si>
    <t>пуст, соответствующие контуры не импортируются.</t>
  </si>
  <si>
    <t>Наружную границу и несколько отверстий можно передать одним Region на слое из настройки AutoCAD.Common.SectionContourLayer на Config. Отверстия предварительно вырезаются командой SUBTRACT; при импорте</t>
  </si>
  <si>
    <t>программа автоматически извлекает наружную границу и границы всех отверстий полученной области.</t>
  </si>
  <si>
    <t>Взрыв Region и дублирование его отверстий на отдельном слое не требуются. Внутренние окружности, не вычтенные из Region, не считаются его отверстиями.</t>
  </si>
  <si>
    <t>Другой вариант - отдельные границы. Наружную замкнутую 2D-полилинию или окружность разместите на AutoCAD.Common.SectionContourLayer, а каждый контур отверстия - на AutoCAD.Common.OpeningContourLayer.</t>
  </si>
  <si>
    <t>Отверстия можно задать также Region. Прямые участки и круговые дуги поддерживаются.</t>
  </si>
  <si>
    <t>Полилиния должна образовывать замкнутый контур. Совпадения ее концов достаточно для импорта. Повтор начальной вершины допустим; нулевые отрезки пропускаются с предупреждением.</t>
  </si>
  <si>
    <t>Разрывы и самопересечения недопустимы. Отдельные отрезки и дуги следует объединить через PEDIT (ПОЛРЕД) либо преобразовать в Region. Отверстия не должны касаться или пересекать друг друга; при</t>
  </si>
  <si>
    <t>заданном наружном контуре они должны лежать внутри него и не касаться его границы.</t>
  </si>
  <si>
    <t>Удалите дубли контуров. Если контурные слои заблокированы, разблокируйте их перед импортом. Исходные объекты при импорте не меняются.</t>
  </si>
  <si>
    <t>Если внутри отверстия есть отдельная бетонная часть, создайте для нее еще один Region на AutoCAD.Common.SectionContourLayer. Отверстие вырежьте из наружного Region. Сетку и стержни внутренней бетонной</t>
  </si>
  <si>
    <t>части разместите на обычных слоях бетона и арматуры.</t>
  </si>
  <si>
    <t>4. Импорт и контроль модели</t>
  </si>
  <si>
    <t>1. На Config выберите настройку Geometry.Source = AutoCAD.</t>
  </si>
  <si>
    <t>2. Нажмите «Импортировать геометрию из AutoCAD». Проверьте число бетонных элементов и стержней, площадь, размеры и схему.</t>
  </si>
  <si>
    <t>3. Задайте сочетания и их расчетные профили на Config, затем нажмите «Выполнить расчет». После изменения чертежа импортируйте геометрию заново перед расчетом.</t>
  </si>
  <si>
    <t>Геометрия Results сохраняется с собственными единицами OUTPUT на момент импорта. Последующая смена единиц не меняет физические размеры сохраненного сечения; новый расчет выводится в текущих OUTPUT без</t>
  </si>
  <si>
    <t>повторного импорта.</t>
  </si>
  <si>
    <t>При смене INPUT пересчитайте вручную уже введенные нагрузки, параметры материалов и размерные настройки Config. Это не относится к сохраненной импортированной геометрии. Если новый импорт завершился</t>
  </si>
  <si>
    <t>ошибкой, прежняя геометрия Results сохраняется.</t>
  </si>
  <si>
    <t>5. Экспорт сохраненных результатов</t>
  </si>
  <si>
    <t>Экспорт использует последний расчет на Results. После изменения нагрузок сначала выполните расчет заново. Для одного только экспорта повторный импорт и расчет не нужны. Геометрия всегда экспортируется</t>
  </si>
  <si>
    <t>в AutoCAD в мм независимо от OUTPUT.</t>
  </si>
  <si>
    <t>На Config включите AutoCAD.Export.ContourEnabled = Yes и выберите настройку AutoCAD.Export.ContourFormat:</t>
  </si>
  <si>
    <t>Region (по умолчанию) - бетонная область со всеми отверстиями на AutoCAD.Common.SectionContourLayer. Отдельные бетонные части экспортируются отдельными Region.</t>
  </si>
  <si>
    <t>Polyline - отдельные замкнутые полилинии: наружная граница на AutoCAD.Common.SectionContourLayer, отверстия на AutoCAD.Common.OpeningContourLayer. Прямые участки и дуги сохраняются.</t>
  </si>
  <si>
    <t>Если сохранены только отверстия, экспортируются только они на слой отверстий; наружная граница по сетке не создается. Оба формата применяются к сгенерированным и импортированным сечениям и</t>
  </si>
  <si>
    <t>поддерживают обратный импорт.</t>
  </si>
  <si>
    <t>Каждый экспорт добавляет объекты. Совпадения не ищутся, старые контуры не удаляются: заранее подготовьте свободное место или уберите ненужные копии. Ответственность за чистоту чертежа при повторном</t>
  </si>
  <si>
    <t>импорте поясняется ниже.</t>
  </si>
  <si>
    <t>Для экспорта рассчитанной площади взаимодействия для трещин, принятой в расчете ширины раскрытия, включите на Config AutoCAD.Export.ExportCrackInteractionContour = Yes и задайте</t>
  </si>
  <si>
    <t>AutoCAD.Export.CrackInteractionLayer. На том же листе в таблице «Настройка расчетных профилей», подразделе «Настройки визуализации», строке «Выводимое состояние» (Visualization.State) выберите</t>
  </si>
  <si>
    <t>PreCrackState, PostCrackState или CrackedState в колонке профиля нужного сочетания.</t>
  </si>
  <si>
    <t>PreCrackState - состояние перед образованием трещины; PostCrackState - сразу после образования; CrackedState - текущее НДС с отключенным растянутым бетоном. Если в той же строке Visualization.State</t>
  </si>
  <si>
    <t>выбрано StrengthState (прочность) или CapacityState (несущая способность), площадь взаимодействия для трещин не экспортируется.</t>
  </si>
  <si>
    <t>Экспортируется принятая в расчете ширины раскрытия площадь взаимодействия для трещин, сохраненная на Results и согласованная с его геометрией. Превышение допустимой ширины не препятствует экспорту ее</t>
  </si>
  <si>
    <t>контура. Актуальность после изменения исходных данных поясняется ниже.</t>
  </si>
  <si>
    <t>Кнопка очистки удаляет оформление, но сохраняет бетон, арматуру, наружные контуры и отверстия, включая прежние экспортированные копии. Повторный экспорт сам чертеж не очищает.</t>
  </si>
  <si>
    <t>Если бетонная сетка была автоматически сгенерирована по контурам AutoCAD, итоговые сообщения импорта и экспорта содержат отдельную строку: «БЕТОННАЯ СЕТКА АВТОМАТИЧЕСКИ СГЕНЕРИРОВАНА ПО КОНТУРАМ</t>
  </si>
  <si>
    <t>AUTOCAD».</t>
  </si>
  <si>
    <t>6. Поясняющие примечания</t>
  </si>
  <si>
    <t>Выбор границ площади взаимодействия для трещин зависит от заданных контуров. Если в Region на слое наружного контура отверстия уже вырезаны командой SUBTRACT, программа автоматически импортирует их</t>
  </si>
  <si>
    <t>как заданные отверстия. Отдельно размещать их на слое отверстий не нужно. Применяются четыре случая:</t>
  </si>
  <si>
    <t>1. Заданы только отверстия. Наружная граница берется по бетонной сетке, а вычитаются только заданные отверстия. Другие пустоты сетки не учитываются.</t>
  </si>
  <si>
    <t>2. Задан только наружный контур. Внутри него принимается сплошной бетон, без отверстий. Если отверстия есть в действительности, задайте их вместе с наружным контуром: пустоты сетки их не заменят.</t>
  </si>
  <si>
    <t>3. Заданы наружный контур и отверстия. Используется точная область внутри наружного контура за вычетом всех заданных отверстий. Границы сетки для этой площади не используются.</t>
  </si>
  <si>
    <t>4. Контуры не заданы. Площадь взаимодействия для трещин определяется по бетонной сетке, включая все ее пустоты. Границы получаются приближенными.</t>
  </si>
  <si>
    <t>отсутствие наложенных друг на друга дублей бетона, арматуры, наружных контуров и отверстий несет пользователь.</t>
  </si>
  <si>
    <r>
      <t>Чистота чертежа и повторный импорт.</t>
    </r>
    <r>
      <rPr>
        <sz val="10"/>
        <color theme="1"/>
        <rFont val="Arial"/>
        <family val="2"/>
        <charset val="204"/>
      </rPr>
      <t xml:space="preserve"> Импортируются все объекты на заданных слоях независимо от того, созданы они пользователем или экспортированы программой. Ответственность за чистоту чертежа и</t>
    </r>
  </si>
  <si>
    <t>Экспорт добавляет новые объекты и не удаляет прежние. Перед повторным импортом оставьте на импортируемых слоях только нужный набор геометрии без дублей; лишние копии удалите или перенесите на другие</t>
  </si>
  <si>
    <t>слои. Дубли контуров могут привести к ошибке импорта, дубли бетона и арматуры - к искажению расчета.</t>
  </si>
  <si>
    <t>заново: изменение Config само по себе не обновляет Results и не блокирует экспорт прежних результатов. Новый импорт заменяет геометрию и удаляет ранее рассчитанную площадь; после него требуется</t>
  </si>
  <si>
    <t>расчет.</t>
  </si>
  <si>
    <r>
      <t>Актуальность площади взаимодействия для трещин.</t>
    </r>
    <r>
      <rPr>
        <sz val="10"/>
        <color theme="1"/>
        <rFont val="Arial"/>
        <family val="2"/>
        <charset val="204"/>
      </rPr>
      <t xml:space="preserve"> Она относится к геометрии, материалам и сочетанию сохраненного расчета. После изменения нагрузок, материалов или расчетных настроек выполните расчет</t>
    </r>
  </si>
  <si>
    <t>Если вручную скопировать в Results часть таблиц из другого расчета, площадь взаимодействия для трещин может оказаться несогласованной с сохраненной геометрией. Такой контур не экспортируется. Для</t>
  </si>
  <si>
    <t>восстановления согласованного Results повторите расчет.</t>
  </si>
  <si>
    <t>Поиск НДС текущего сочетания</t>
  </si>
  <si>
    <t>Прямой расчет определяет НДС сечения при заданных N, Mx и My и проверяет равновесие и предельные деформации материалов.</t>
  </si>
  <si>
    <t>1. Расчетный профиль и материалы</t>
  </si>
  <si>
    <t>На Config в расчетном профиле включите Calculation.Strength.DirectState = Yes. Материалы этой проверки задаются там же настройками MaterialModel.Strength.ValueSet,</t>
  </si>
  <si>
    <t>MaterialModel.Strength.ConcreteDiagram, MaterialModel.Strength.ConcreteTension и MaterialModel.Strength.SteelDiagram: набор характеристик, диаграммы бетона и стали, работа растянутого бетона.</t>
  </si>
  <si>
    <t>Ошибки обязательных настроек сопровождаются ключом, текущим адресом Config и требуемым исправлением. Удаленную строку следует восстановить в указанном разделе, утраченную ссылку на таблицу - через</t>
  </si>
  <si>
    <t>«Формулы → Диспетчер имен».</t>
  </si>
  <si>
    <t>Таблицы допускается перемещать с сохранением именованного диапазона на всю таблицу, включая заголовок. Диапазон должен оставаться непрерывным. Адреса диагностики определяются при чтении данных;</t>
  </si>
  <si>
    <t>комментарии ранее сохраненного Results относятся к предыдущему запуску.</t>
  </si>
  <si>
    <t>2. Нагрузки и поле деформаций</t>
  </si>
  <si>
    <t>Внесите N, Mx и My в таблицу сочетаний на Config в единицах INPUT. Пользовательская точка приложения отсчитывается от центра бетона без арматуры. Ее смещения задаются настройками Config</t>
  </si>
  <si>
    <t>Load.ReferenceOffsetX и Load.ReferenceOffsetY.</t>
  </si>
  <si>
    <t>M_x,user - заданный момент; Y_ref и Y_calc - координаты пользовательской и расчетной точек приложения. M_x - момент после переноса к расчетной точке.</t>
  </si>
  <si>
    <t>X_ref и X_calc - координаты тех же точек по X. Моменты от эксцентриситета N учитываются при переносе усилий.</t>
  </si>
  <si>
    <t>ε_0 - деформация в начале координат; κ_x и κ_y - кривизны. Во внутренней системе знаков растяжение положительно, сжатие отрицательно.</t>
  </si>
  <si>
    <t>3. Условия равновесия</t>
  </si>
  <si>
    <t>Напряжения определяются по деформациям элементов и выбранным диаграммам материалов. Параметры плоскости деформаций уточняются до выполнения трех условий равновесия:</t>
  </si>
  <si>
    <t>N_int, Mx_int и My_int - внутренние усилия. T_N, T_Mx и T_My задаются настройками Solver.ToleranceN, Solver.ToleranceMx и Solver.ToleranceMy на Config.</t>
  </si>
  <si>
    <t>Допуски вводятся в INPUT Force и INPUT Moment - единицах ввода силы и момента. Они определяют точность равновесия, а не число знаков в таблице. Малые моменты зануляет другая настройка Config,</t>
  </si>
  <si>
    <t>Calculation.ZeroMomentPerDepth; 0 отключает такое зануление.</t>
  </si>
  <si>
    <t>4. Численный метод и параметры итераций</t>
  </si>
  <si>
    <t>Solver.Method выбирает самостоятельные схемы Newton или Secant. Newton использует касательную жесткость сечения; Secant уточняет приближенную матрицу чувствительности по предыдущим состояниям.</t>
  </si>
  <si>
    <t>Solver.MaxIterations ограничивает число итераций на ступени нагрузки. Solver.LoadSteps задает число ступеней; их увеличение может повысить устойчивость сходимости ценой дополнительного времени.</t>
  </si>
  <si>
    <t>General.PlateauSlopeFactor задаёт коэффициент α для наклона ненулевых плато бетона и арматуры: Et = α·E своей ветви. По умолчанию α = 0,001, наклон плато — 0,001·E (0,1% от E). 0 сохраняет</t>
  </si>
  <si>
    <t>горизонтальное плато. Наклон помогает сходимости и меняет напряжения, но не предельные деформации; выключенный растянутый бетон не включается. После изменения коэффициента выполните расчёт заново.</t>
  </si>
  <si>
    <t>Решатель автоматически пробует полный шаг и уменьшает его, если равновесие ухудшается. Расчет ведется относительно центра бетонной сетки; исходные координаты геометрии и точка, к которой относится ε_0</t>
  </si>
  <si>
    <t>в Results, не меняются.</t>
  </si>
  <si>
    <t>На Config задаются метод, допуски равновесия, число ступеней нагрузки и бюджет итераций. Для Secant настройка Solver.SecantMaxRestarts ограничивает число перестроений приближенной матрицы. Малый шаг</t>
  </si>
  <si>
    <t>сам по себе не означает найденное равновесие.</t>
  </si>
  <si>
    <t>5. Продолжение диаграмм и статус</t>
  </si>
  <si>
    <t>General.DiagramExtension = Yes линейно продолжает активные ветви с наклоном 0,01*E без конечной границы деформаций. Физические сопротивления и предельные деформации материалов сохраняются.</t>
  </si>
  <si>
    <t>Если найденное равновесие внутри физических пределов, статус - OK. Если оно найдено только за пределами диаграммы, статус - FAIL. NumFail означает, что численный поиск запускался, но равновесие не</t>
  </si>
  <si>
    <t>найдено; это не доказательство разрушения. Выключенный растянутый бетон остается выключенным и при продолжении диаграмм.</t>
  </si>
  <si>
    <t>6. Результаты и диагностика</t>
  </si>
  <si>
    <t>В подробном блоке прочности показаны напряжения, деформации бетона и стали, h - высота сечения по направлению изгиба, x - высота сжатой зоны, ExtUsed - фактическое использование продолженной</t>
  </si>
  <si>
    <t>диаграммы. Геометрические свойства сечения находятся в отдельной таблице.</t>
  </si>
  <si>
    <t>εbc/εbt и εsc/εst - крайние деформации сжатия/растяжения бетона и арматуры. Результаты выводятся в OUTPUT; напряжения и деформации сохраняют внутреннюю систему знаков.</t>
  </si>
  <si>
    <t>Для подробной диагностики включите на Config General.ExecutionReportEnabled = Yes. Диагностика обновляется при каждом запуске.</t>
  </si>
  <si>
    <t>Поиск предельной несущей способности</t>
  </si>
  <si>
    <t>Несущая способность определяется достижением предельной деформации бетона или арматуры на выбранной траектории нагружения. Множитель λ = 1 соответствует заданному сочетанию.</t>
  </si>
  <si>
    <t>1. Расчетный профиль и путь нагружения</t>
  </si>
  <si>
    <t>Расчет включается в профиле настройкой Calculation.Strength.Capacity = Yes. Используется модель прочности MaterialModel.Strength.*, общая с прямым расчетом НДС.</t>
  </si>
  <si>
    <t>LoadPath в строке сочетания задает масштабируемые составляющие: Mx, My, оба момента, N или все усилия. Auto выбирает путь по ненулевым составляющим; пустое значение принимается как Auto.</t>
  </si>
  <si>
    <t>При N + M режим Auto последовательно пробует моментный путь, λ*N и λ*NMxy до получения предельной точки. Найденный предел с λ &lt; 1 завершает поиск. Явно заданный путь не заменяется другим.</t>
  </si>
  <si>
    <t>2. Постоянная и увеличиваемая части</t>
  </si>
  <si>
    <t>N_0 - постоянная часть силы; N_base - масштабируемая составляющая.</t>
  </si>
  <si>
    <t>Индексы 0 и base у моментов также обозначают постоянную и масштабируемую части. При λ = 1 восстанавливается исходное сочетание.</t>
  </si>
  <si>
    <t>Если сила приложена со смещением, заданным на Config настройками Load.ReferenceOffsetX и Load.ReferenceOffsetY, ее добавочный момент увеличивается вместе с N. Пользовательский момент масштабируется</t>
  </si>
  <si>
    <t>только тогда, когда выбранный путь включает этот момент.</t>
  </si>
  <si>
    <t>Например, задано N = 100 тс и Mx = 50 тс·м; смещение силы добавляет еще 10 тс·м. При пути λ*N получаем N = λ·100 и Mx = 50 + λ·10. При λ*Mxy сила и ее добавка остаются постоянными: N = 100, Mx = 10 +</t>
  </si>
  <si>
    <t>λ·50.</t>
  </si>
  <si>
    <t>3. Поиск предельного состояния</t>
  </si>
  <si>
    <t>Capacity.SolutionStrategy: UltimateStrain решает совместную задачу равновесия и предельной деформации; LoadMultiplier уточняет λ последовательными расчетами равновесия. Auto начинает с UltimateStrain</t>
  </si>
  <si>
    <t>и при численной неудаче повторяет тот же путь через LoadMultiplier.</t>
  </si>
  <si>
    <t>Длина численного шага выбирается автоматически. Если обычный шаг UltimateStrain не улучшает решение, программа пробует резервный шаг. Успех подтверждается только равновесием и достижением физического</t>
  </si>
  <si>
    <t>предела с заданными допусками; сам по себе малый шаг не означает успешный расчет.</t>
  </si>
  <si>
    <t>Для силового осевого пути λ*N и для λ*NMxy без пользовательских моментов применяется LoadMultiplier. На горизонтальном участке диаграммы прямой поиск предельной деформации может не дать единственного</t>
  </si>
  <si>
    <t>устойчивого решения.</t>
  </si>
  <si>
    <t>Контролируются сжатие и растяжение бетона и стали. Растяжение бетона проверяется только при включенной растянутой ветви. Пределы берутся из диаграмм выбранной модели, а не из численных допусков.</t>
  </si>
  <si>
    <t>ε_b,ult и ε_s,ult - модули соответствующих предельных деформаций сжатия или растяжения. Максимум определяется по всем активным пределам бетона и арматуры.</t>
  </si>
  <si>
    <t>Точность UltimateStrain задает настройка Config Capacity.ToleranceStrain. Число итераций обоих способов ограничивает Capacity.SolverMaxIterations. Допуски равновесия задаются на Config настройками</t>
  </si>
  <si>
    <t>Solver.ToleranceN, Solver.ToleranceMx и Solver.ToleranceMy.</t>
  </si>
  <si>
    <t>4. Настройки пробного поиска</t>
  </si>
  <si>
    <t>Для LoadMultiplier на Config настройка Capacity.InitialLambda задает первую положительную пробу, Capacity.MaxLambda - техническую границу расширения поиска, Capacity.ToleranceLambda - точность λ.</t>
  </si>
  <si>
    <t>MaxLambda не увеличивает физическую несущую способность и не ограничивает успешный прямой поиск UltimateStrain.</t>
  </si>
  <si>
    <t>Настройка Config Capacity.SearchMethod выбирает уточнение интервала: Bisection делит его пополам; Brent сочетает деление с ускоренными пробами; Secant использует изменение результата между предыдущими</t>
  </si>
  <si>
    <t>пробами. Методы ищут один и тот же физический предел.</t>
  </si>
  <si>
    <t>На Config Capacity.BaseLoadSteps задает число ступеней приложения нагрузки одной пробы, Capacity.MaxRetries - дополнительные попытки при численной несходимости. На каждом повторе число ступеней</t>
  </si>
  <si>
    <t>удваивается; численный шаг выбирается автоматически. Значения λ и усилий этой пробы не меняются.</t>
  </si>
  <si>
    <t>Настройка Config General.DiagramExtension может помогать найти равновесие пробной нагрузки за пределами диаграммы. Физический критерий по деформациям остается исходным: численное продолжение не</t>
  </si>
  <si>
    <t>прибавляет сечению несущую способность.</t>
  </si>
  <si>
    <t>5. Результаты поиска</t>
  </si>
  <si>
    <t>SF_capacity - коэффициент запаса по несущей способности; λ_ult - найденный предельный множитель. При λ_ult ≥ 1 заданная нагрузка проходит проверку, при λ_ult &lt; 1 - не проходит.</t>
  </si>
  <si>
    <t>BaseFail означает подтвержденный физический отказ постоянной части при λ = 0. NumFail означает, что предельную точку не удалось надежно найти численно; сам по себе он не доказывает разрушение.</t>
  </si>
  <si>
    <t>Комментарий объясняет причину и использованный путь.</t>
  </si>
  <si>
    <t>В Results также показаны N_ult, Mx_ult и My_ult - усилия в найденной предельной точке, фактический метод и LoadPath. Усилия возвращаются к пользовательской точке приложения и выводятся в OUTPUT и</t>
  </si>
  <si>
    <t>пользовательских знаках; напряжения и деформации сохраняют физические знаки.</t>
  </si>
  <si>
    <t>Расчет ширины раскрытия нормальных трещин</t>
  </si>
  <si>
    <t>SLS.Crack.Code на Config выбирает методику расчета ширины нормальных трещин: SP63 или SP35. Расчетные зависимости и особенности применения приведены в отдельных подразделах.</t>
  </si>
  <si>
    <t>Обе методики используют текущее НДС и границы бетона для площади взаимодействия. Точные контуры уточняют расчет трещин, но не меняют характеристики бетонной сетки для устойчивости. Методика</t>
  </si>
  <si>
    <t>устойчивости выбирается независимо настройкой Config Stability.Code.</t>
  </si>
  <si>
    <t>СП 63: расчет ширины нормальных трещин</t>
  </si>
  <si>
    <t>Расчет применяется при SLS.Crack.Code = SP63 и Calculation.Crack.Width = Yes в назначенном профиле. Реализовано продолжительное раскрытие для сочетаний II группы; расчет непродолжительного раскрытия</t>
  </si>
  <si>
    <t>по нескольким состояниям не предусмотрен.</t>
  </si>
  <si>
    <t>1. Условие проверки и общая формула</t>
  </si>
  <si>
    <t>a_crc,ult задается настройкой SLS.Crack.Allowable в INPUT Length. Расчетная ширина a_crc выводится в OUTPUT Length.</t>
  </si>
  <si>
    <t>φ_1, φ_2 и φ_3 учитывают длительность нагрузки, поверхность арматуры и характер работы элемента; ψ_s - неравномерность деформаций арматуры между трещинами. σ_s - напряжение выбранной растянутой</t>
  </si>
  <si>
    <t>арматуры; E_s - ее модуль упругости; l_s - расчетное расстояние между трещинами.</t>
  </si>
  <si>
    <t>2. Трещинообразование и применимость расчета</t>
  </si>
  <si>
    <t>Проверка трещинообразования предшествует расчету ширины. Текущее НДС для раскрытия определяется при заданном сочетании без учета растянутого бетона.</t>
  </si>
  <si>
    <t>Путь поиска задается столбцом LoadPath в таблице сочетаний на Config; пустое значение означает Auto. Численный способ выбирается настройкой Config SLS.Crack.InitiationSolutionStrategy. Допуск</t>
  </si>
  <si>
    <t>уточнения λ методом LoadMultiplier задается отдельно в SLS.Crack.ToleranceLambda. Отдельного пути только для трещин нет.</t>
  </si>
  <si>
    <t>λ_crc - найденный множитель выбранной части нагрузки в момент образования трещины. λ = 1 соответствует текущему сочетанию. Нормальная трещина может быть также достоверно исключена без найденной</t>
  </si>
  <si>
    <t>пороговой точки; тогда выводится NotCracked.</t>
  </si>
  <si>
    <t>Подтвержденный NotCracked исключает расчет ширины: статус проверки N/A, численная ячейка a_crc остается пустой. Это не расчетная ширина, равная нулю. Проверка продольных трещин при этом сохраняется.</t>
  </si>
  <si>
    <t>Отказ более высокой пробной нагрузки не означает отказа текущего сочетания. Если допустимое равновесие при λ = 1 не достигает критерия трещины, а более высокая проба достигает другого физического</t>
  </si>
  <si>
    <t>предела, текущее сочетание остается NotCracked.</t>
  </si>
  <si>
    <t>3. Центральное растяжение</t>
  </si>
  <si>
    <t>Центральное растяжение определяется относительно приведенного центра сечения бетон + арматура. При смещении точки приложения, заданном на Config настройками Load.ReferenceOffsetX и</t>
  </si>
  <si>
    <t>Load.ReferenceOffsetY, даже одна сила N может создавать изгиб и требовать общей проверки.</t>
  </si>
  <si>
    <t>N - растягивающая сила; N_crc - сила образования нормальных трещин при центральном растяжении.</t>
  </si>
  <si>
    <t>A_red - приведенная площадь для проверки центрального растяжения; R_bt,ser задается в колонке растяжения строки Concrete.R.SLS(II).</t>
  </si>
  <si>
    <t>A_b и A_s,total - полные площади бетона и продольной арматуры. E_b и E_s берутся из выбранной модели по строкам Concrete.E и Steel.E.</t>
  </si>
  <si>
    <t>Для центрального растяжения множитель равен отношению пороговой силы к текущей. При расчете ширины берется вся площадь бетона за вычетом отверстий и вся фактически растянутая арматура.</t>
  </si>
  <si>
    <t>4. Образование трещины при изгибе и внецентренной силе</t>
  </si>
  <si>
    <t>В общем случае точка трещинообразования определяется достижением предельной растягивающей деформации бетона. При одновременном сжатии и растяжении сечения:</t>
  </si>
  <si>
    <t>ε_bt,ult - критерий трещинообразования; ε_bt2 - предельная деформация растянутой ветви диаграммы бетона.</t>
  </si>
  <si>
    <t>Если все сечение растянуто, но кривизна ненулевая, применяется формула:</t>
  </si>
  <si>
    <t>ε_bt0 - деформация начала предельного участка растянутой диаграммы; ε_1 и ε_2 - растягивающие деформации противоположных граней. Используется модель MaterialModel.CrackInitiation.* назначенного</t>
  </si>
  <si>
    <t>профиля.</t>
  </si>
  <si>
    <t>Настройка Config General.DiagramExtension может помочь численному поиску равновесия, но не увеличивает физический порог образования. На Results сохраняются сила и момент найденной точки,</t>
  </si>
  <si>
    <t>использованный путь и причина неудачи, если точка не найдена.</t>
  </si>
  <si>
    <t>5. Текущее НДС и площадь взаимодействия</t>
  </si>
  <si>
    <t>Для расчета ширины используются напряжения текущего сочетания. В профиле задаются MaterialModel.CrackedState.ValueSet = SLS(II) и MaterialModel.CrackedState.ConcreteTension = Ignore.</t>
  </si>
  <si>
    <t>Настройка Config SLS.Crack.TensionZoneMode выбирает бетонную площадь A_bt: FullTension - всю растянутую часть; Effective - эффективную полосу с ограничениями. A_bt означает площадь бетона расчетной</t>
  </si>
  <si>
    <t>растянутой зоны.</t>
  </si>
  <si>
    <t>h_bt - глубина эффективной полосы; x_t - глубина растянутой части до НЛ; a_s - расстояние от оси крайнего выбранного стержня до растянутой границы бетона; h - габарит сечения по нормали к НЛ.</t>
  </si>
  <si>
    <t>SLS.Crack.CoverDistanceMode задает способ определения a_s: NearestContour - до ближайшей границы бетона по нормали к НЛ; GlobalExtreme - до дальней растянутой опорной линии всего сечения.</t>
  </si>
  <si>
    <t>Если x_t меньше 2a_s, Effective расширяет бетонную полосу до 2a_s, но не глубже 0,5h. Она может зайти за НЛ. Сжатые стержни из этой полосы все равно не входят в расчет раскрытия: выбирается только</t>
  </si>
  <si>
    <t>растянутая арматура.</t>
  </si>
  <si>
    <t>Площадь считается по пересечению полосы с бетоном и выбранными отверстиями. Правила четырех случаев задания контуров приведены в конце раздела подготовки AutoCAD. Без точного наружного контура граница</t>
  </si>
  <si>
    <t>по сетке приближенная; реальная площадь и инерции элементов для НДС не заменяются.</t>
  </si>
  <si>
    <t>6. Арматура, напряжение и эквивалентный диаметр</t>
  </si>
  <si>
    <t>A_s - сумма площадей растянутых стержней, оси которых попали в расчетную зону. Напряжение этих стержней усредняется по площади:</t>
  </si>
  <si>
    <t>Суммирование выполняется по выбранным растянутым стержням; A_s,i и σ_s,i - площадь и текущее напряжение i-го стержня. Усреднение по площади принято в программе как обобщение НДМ для произвольного</t>
  </si>
  <si>
    <t>сечения; отдельной формулой СП 63 оно не является.</t>
  </si>
  <si>
    <t>d_s,eq - эквивалентный диаметр; n_i - число выбранных стержней диаметра d_i. Для смешанных диаметров применено инженерное дополнение по EN 1992-1-1; общий случай отдельно не раскрыт в СП 63.</t>
  </si>
  <si>
    <t>7. Расстояние между трещинами</t>
  </si>
  <si>
    <t>l_s,0 - исходное расстояние между трещинами, до применения нормативных ограничений. A_bt, A_s и d_s,eq определяются по выбранной расчетной зоне.</t>
  </si>
  <si>
    <t>Сначала применяется нижняя граница: принятое расстояние l_s не меньше 10 диаметров и 100 мм.</t>
  </si>
  <si>
    <t>Затем применяется верхняя граница: не больше 40 диаметров и 400 мм. Если d_s,eq больше 40 мм, нижнее и верхнее ограничения противоречат друг другу. Программа использует верхнюю границу 400 мм и явно</t>
  </si>
  <si>
    <t>предупреждает об этом в комментарии выполненного расчета.</t>
  </si>
  <si>
    <t>8. Коэффициенты, задаваемые на Config</t>
  </si>
  <si>
    <t>SLS.Crack.Phi1 задает φ_1: для продолжительного раскрытия 1,4. SLS.Crack.Phi2 задает φ_2: 0,5 для периодического профиля и 0,8 для гладкой арматуры. Применимость коэффициентов определяется расчетной</t>
  </si>
  <si>
    <t>ситуацией.</t>
  </si>
  <si>
    <t>Настройка Config SLS.Crack.Phi3Mode = Auto принимает φ_3 = 1,2 при растягивающей продольной силе и 1,0 в остальных реализованных случаях. При User используется число из настройки Config</t>
  </si>
  <si>
    <t>SLS.Crack.Phi3.</t>
  </si>
  <si>
    <t>Настройка Config SLS.Crack.PsiMode выбирает правило ψ_s: User - число из SLS.Crack.PsiS при пригодных данных образования; Auto - сначала 1 и уточнение только при превышении допуска; AlwaysCalc -</t>
  </si>
  <si>
    <t>уточнение всегда, когда оно возможно.</t>
  </si>
  <si>
    <t>σ_s,crc - среднее по площади напряжение тех же выбранных стержней сразу после образования трещины; σ_s - их среднее при текущем сочетании. Индекс crc обозначает пороговое состояние. Набор стержней не</t>
  </si>
  <si>
    <t>меняется между этими двумя состояниями. Значение ψ_s ограничивается диапазоном 0...1.</t>
  </si>
  <si>
    <t>Настройка Config SLS.Crack.SigmaSCrcAveragingMode задает учет стержней, ставших сжатыми в пороговом состоянии. AllSelected учитывает их напряжения со знаком; TensionOnly принимает их напряжения за 0,</t>
  </si>
  <si>
    <t>но сохраняет площади в знаменателе среднего.</t>
  </si>
  <si>
    <t>Если пригодной точки образования нет либо выбранная арматура в ней не растянута, но растянута при текущем сочетании, ширина продолжает считаться с ψ_s = 1 во всех режимах. Предупреждение выводится</t>
  </si>
  <si>
    <t>только если это значение действительно использовано в формуле.</t>
  </si>
  <si>
    <t>При подтвержденном NotCracked формула ширины не вызывается, пользовательское SLS.Crack.PsiS не меняется и предупреждения о ψ_s = 1 нет. Отсутствие или физический отказ текущего НДС блокирует обе</t>
  </si>
  <si>
    <t>проверки трещин; ошибочные обязательные настройки требуют исправления.</t>
  </si>
  <si>
    <t>9. Ширина, запас и результат</t>
  </si>
  <si>
    <t>SF_crc - коэффициент запаса по ширине. Если он меньше 1, допуск превышен и статус - FAIL. Для неприменимой или пропущенной проверки ширина и запас не выводятся. Рассчитанное a_crc = 0 - другой случай,</t>
  </si>
  <si>
    <t>не подтверждение отсутствия трещины.</t>
  </si>
  <si>
    <t>Подробный блок Results содержит площадь, состав арматуры, напряжения, коэффициенты и ширину. В сводке выводятся общий статус и минимальный запас; в ResultComment - причины пропуска и предупреждения.</t>
  </si>
  <si>
    <t>10. Независимая проверка продольных трещин</t>
  </si>
  <si>
    <t>Она контролирует максимальное сжимающее напряжение в бетоне текущего НДС и выполняется как часть Calculation.Crack.Width. Отдельный поиск равновесия для этой проверки не нужен.</t>
  </si>
  <si>
    <t>σ_c,max - максимальное по модулю сжимающее напряжение бетона текущего НДС; R_b,mc2 задается настройкой Concrete.Rb.mc2.</t>
  </si>
  <si>
    <t>SF_long - запас по продольным трещинам. При отсутствии сжатого бетона проверка неприменима и получает N/A независимо от результата расчета нормальных трещин.</t>
  </si>
  <si>
    <t>По СП 35 п. 7.100 и таблицам 7.6, 7.7 пользователь задает итоговое допустимое сопротивление с учетом применимых коэффициентов условий работы, включая m_b13. m_b13 - коэффициент условий работы бетона</t>
  </si>
  <si>
    <t>для этой проверки. Программа эти коэффициенты повторно не умножает.</t>
  </si>
  <si>
    <t>СП 35: расчет ширины нормальных трещин</t>
  </si>
  <si>
    <t>Ширина нормальных трещин определяется по текущему НДС и площади взаимодействия бетона с растянутой арматурой. Для каждой растянутой группы выполняется отдельная проверка; определяющим является</t>
  </si>
  <si>
    <t>наибольшее раскрытие.</t>
  </si>
  <si>
    <t>Источники положений: [SP35] - требования СП 35; [METHOD] - Методическое пособие 2017 года к СП 35; [NDM] - инженерные допущения реализации. Пояснения пособия и допущения программы не заменяют</t>
  </si>
  <si>
    <t>нормативные требования.</t>
  </si>
  <si>
    <t>1. Исходные данные и применимость</t>
  </si>
  <si>
    <t>На Config задаются SLS.Crack.Code = SP35 и Calculation.Crack.Width = Yes в профиле, назначенном сочетанию.</t>
  </si>
  <si>
    <t>Допустимая ширина задается настройкой SLS.Crack.Allowable в INPUT Length по требованиям проекта. Автоматическое назначение допуска не предусмотрено.</t>
  </si>
  <si>
    <t>Проверка трещинообразования использует общий LoadPath сочетания; пустое значение принимается как Auto. Способ поиска задается SLS.Crack.InitiationSolutionStrategy, допуск λ для LoadMultiplier -</t>
  </si>
  <si>
    <t>SLS.Crack.ToleranceLambda. Подробные правила приведены в справке соответствующих настроек.</t>
  </si>
  <si>
    <t>При увеличении нагрузки проверяется первый достигнутый предел: образование трещины, сжатие бетона, растяжение или сжатие арматуры. Если другой предел наступает раньше трещины, он не становится точкой</t>
  </si>
  <si>
    <t>трещинообразования. При подтвержденном допустимом НДС исходного сочетания без трещины выводится NotCracked.</t>
  </si>
  <si>
    <t>Подтвержденный NotCracked исключает расчет ширины: статус N/A, численная ячейка пустая. При Cracked раскрытие определяется по напряжениям текущего сочетания.</t>
  </si>
  <si>
    <t>Неудача поиска трещинообразования не блокирует расчет ширины при найденном физически допустимом текущем НДС; причина сохраняется в комментарии. Отсутствие или физическая недопустимость текущего НДС</t>
  </si>
  <si>
    <t>блокирует и ширину, и продольные трещины.</t>
  </si>
  <si>
    <t>Проверка продольных трещин выполняется отдельно по сжатому бетону и сохраняется даже при NotCracked. Ее допустимое напряжение задается на Config настройкой Concrete.Rb.mc2.</t>
  </si>
  <si>
    <t>2. Группирование растянутой арматуры</t>
  </si>
  <si>
    <t>Отбираются стержни с положительными напряжением и деформацией в текущем НДС. Пользовательская система знаков нагрузок на отбор не влияет.</t>
  </si>
  <si>
    <t>Группа содержит один или несколько растянутых стержней, объединенных по расстоянию между поверхностями. Предельный зазор задается SLS.Crack.SP35.GroupGapTolerance в INPUT Length; значение новой книги</t>
  </si>
  <si>
    <t>- 10 мм.</t>
  </si>
  <si>
    <t>Объединение транзитивно: связанные пары 1-2 и 2-3 образуют одну группу 1-2-3. Сжатые стержни в группировании не участвуют. Ненулевой допуск зазора - допущение [NDM], а не требование СП.</t>
  </si>
  <si>
    <t>s_12 - зазор между поверхностями; L_12 - расстояние между центрами; d_1 и d_2 - диаметры стержней. Индексы 1 и 2 относятся к стержням, не к рядам.</t>
  </si>
  <si>
    <t>x_1, y_1 и x_2, y_2 - координаты центров рассматриваемой пары стержней.</t>
  </si>
  <si>
    <t>Центр группы определяется по фактическим площадям A_1, A_2, ... ее стержней. x_ц и y_ц - его координаты; суммирование ведется по полному составу группы.</t>
  </si>
  <si>
    <t>[SP35] Коэффициент β учитывает число стержней в группе: 1 стержень - β = 1,00; 2 - 0,85; 3 - 0,75 (таблица 7.26). Для двух и трех стержней таблица описывает группы без просветов между ними.</t>
  </si>
  <si>
    <t>[NDM] Для группы более трех обычных стержней программа использует β = 0,75. Это принятое обобщение, не отдельное правило СП для такой группы. Напрягаемая арматура и канатные пучки в этой версии не</t>
  </si>
  <si>
    <t>поддерживаются.</t>
  </si>
  <si>
    <t>Геометрическая середина между крайними стержнями не используется вместо центра по площадям.</t>
  </si>
  <si>
    <t>3. Площадь взаимодействия и бетонная граница</t>
  </si>
  <si>
    <t>Для каждой растянутой группы строится отдельная площадь взаимодействия с окружающим бетоном. Все группы рассматриваются последовательно.</t>
  </si>
  <si>
    <t>Границы задаются в направлениях вдоль нейтральной линии (НЛ) и по нормали к ней, независимо от поворота сечения.</t>
  </si>
  <si>
    <t>Со стороны растянутой поверхности используется фактическая граница бетонной части, содержащей рассматриваемую группу. Вышележащие стержни не заменяют эту границу. Отверстия вычитаются из полученной</t>
  </si>
  <si>
    <t>площади.</t>
  </si>
  <si>
    <t>После построения боковых границ и ограничения к НЛ определяется пересечение участка с бетонной областью. Отверстия образуют локальные вырезы без изменения боковых границ за пределами отверстий.</t>
  </si>
  <si>
    <t>4. Боковые границы</t>
  </si>
  <si>
    <t>r_бок - исходное расстояние для определения боковых границ площади взаимодействия от центра рассматриваемой группы; k - множитель 3, 5 или 6; d_бок - принятый диаметр стержней этой группы.</t>
  </si>
  <si>
    <t>Множитель выбирается на Config настройкой SLS.Crack.SP35.InteractionRadiusMode: 3d, 5d или 6d. Диаметр выбирается там же настройкой SLS.Crack.SP35.RadiusDiameterMode: Max - наибольший, Min -</t>
  </si>
  <si>
    <t>наименьший, Average - среднее арифметическое диаметров. Эти два выбора используются и сбоку, и в сторону НЛ.</t>
  </si>
  <si>
    <t>[SP35] Пункт 7.110 устанавливает 6d в общем случае и 3d для непрямоугольного сечения с равномерной арматурой по контуру. 5d относится к пучкам и канатам, не поддерживаемым этой версией. Выбор режима</t>
  </si>
  <si>
    <t>требует проверки его нормативной применимости.</t>
  </si>
  <si>
    <t>Слева и справа вдоль НЛ отдельно выбирается ближайшая растянутая группа арматурных стержней по полному расстоянию L между центрами, независимо от принадлежности к ряду.</t>
  </si>
  <si>
    <t>x_1, y_1 и x_2, y_2 - центры рассматриваемой и соседней групп. L - полное расстояние между центрами; t - расстояние между их проекциями на НЛ.</t>
  </si>
  <si>
    <t>Порог q = SLS.Crack.SP35.NeighborRatioLimit сравнивается с t/L отдельно для каждой стороны. Допустимый диапазон 0...1; значение по умолчанию 0,2.</t>
  </si>
  <si>
    <t>b - принятое расстояние от центра группы до боковой границы. При t/L &lt; q сохраняется r_бок; при t/L ≥ q расстояние ограничивается половиной t.</t>
  </si>
  <si>
    <t>Если соседа с этой стороны нет, остается полный r_бок. Группа с той же проекцией на НЛ не считается левым или правым соседом. Если два соседа одинаково близки, используется устойчивый порядок их</t>
  </si>
  <si>
    <t>номеров.</t>
  </si>
  <si>
    <t>Боковые границы - две нормали к НЛ. Близость бетонной грани или отверстия не меняет их положения: расчетный участок обрезается по фактическому контуру бетона.</t>
  </si>
  <si>
    <t>5. Ряды и граница в сторону НЛ</t>
  </si>
  <si>
    <t>В боковом участке группы объединяются в ряды по координате вдоль нормали к НЛ. Максимальный разнос центров одного ряда задается SLS.Crack.SP35.RowTolerance в INPUT Length; значение по умолчанию 50 мм.</t>
  </si>
  <si>
    <t>Ряд 1 - ближайший к растянутой бетонной границе; нумерация возрастает к НЛ. RowTolerance определяет только состав рядов и не изменяет боковые границы.</t>
  </si>
  <si>
    <t>[SP35] Расстояние r к НЛ откладывается от оси последнего растянутого ряда. Если площадь его арматуры строго меньше половины площади каждого другого ряда участка, отсчет переносится на предпоследний</t>
  </si>
  <si>
    <t>полный ряд (п. 7.110, абзац о крайнем ряде).</t>
  </si>
  <si>
    <t>При выборе опорного ряда сравниваются суммы фактических площадей стержней целых принятых групп, без коэффициента β. Условие строгое: равенство половине не требует переноса.</t>
  </si>
  <si>
    <t>r_НЛ - расстояние от опорного ряда к НЛ; d_ряд выбирается по всем его стержням согласно SLS.Crack.SP35.RadiusDiameterMode. Множитель k общий с боковыми границами.</t>
  </si>
  <si>
    <t>Граница ограничивается НЛ. Опорный ряд определяется в боковом участке бетона; после построения конечной площади состав входящих групп повторно проверяется по их центрам.</t>
  </si>
  <si>
    <t>[METHOD] Примеры областей показаны на рисунке 4.42 Методического пособия 2017 года, раздел 4.2.3. Правило переноса отсчета на предпоследний ряд приведено в самом СП 35.</t>
  </si>
  <si>
    <t>6. Состав арматуры и расчетное напряжение</t>
  </si>
  <si>
    <t>Группа неделима: центр внутри конечной площади или на ее границе включает всю группу; центр снаружи исключает ее целиком, в том числе отдельные стержни внутри площади. Частичного включения нет.</t>
  </si>
  <si>
    <t>Число стержней, площадь арматуры, сумма диаметров и β относятся к полному составу принятой группы. При этом каждый исходный стержень должен находиться в бетоне; расположение в отверстии или за</t>
  </si>
  <si>
    <t>наружной границей является ошибкой геометрии.</t>
  </si>
  <si>
    <t>Вышележащие растянутые группы, вошедшие в площадь взаимодействия, участвуют в сумме диаметров. Расчетное напряжение принимается только по рассматриваемой группе: максимальное растягивающее напряжение</t>
  </si>
  <si>
    <t>ее стержней в текущем НДС.</t>
  </si>
  <si>
    <t>Остальные группы проверяются в отдельных итерациях со своими площадями взаимодействия и напряжениями. Если центр рассматриваемой группы не входит в ее конечную площадь, пропускается только эта</t>
  </si>
  <si>
    <t>проверка.</t>
  </si>
  <si>
    <t>7. Площадь бетона и радиус армирования</t>
  </si>
  <si>
    <t>A_r - площадь бетона конечного участка взаимодействия; A_бет,1, A_бет,2, ... - площади его бетонных частей до вычитания отверстий; A_отв,1, A_отв,2, ... - площади отверстий в пределах участка.</t>
  </si>
  <si>
    <t>Можно учитывать несколько отверстий и несколько бетонных частей. В полом сечении рассматривается стенка, где находится выбранная группа; противоположная стенка через пустоту в эту область не</t>
  </si>
  <si>
    <t>добавляется.</t>
  </si>
  <si>
    <t>Если точные границы заданы, учитываются их прямые участки и круговые дуги. Иначе используются границы бетонной сетки. Четыре случая выбора границ перечислены в конце раздела «Подготовка геометрии в</t>
  </si>
  <si>
    <t>AutoCAD и импорт». Для формулы, схемы и экспорта используется одна и та же конечная область.</t>
  </si>
  <si>
    <t>P1...P5 и Q1...Q5 в Results и на схеме - контрольные пересечения с противоположными границами по пяти направлениям. Площадь определяется по всему контуру, включая отверстия между контрольными</t>
  </si>
  <si>
    <t>направлениями.</t>
  </si>
  <si>
    <t>R_r - радиус армирования, расчетная характеристика, не геометрический отступ. Знаменатель учитывает все принятые целые группы: β - коэффициент группы, n - число стержней, d - диаметр.</t>
  </si>
  <si>
    <t>Для одинаковых диаметров вклад группы равен β·n·d; для разных - β, умноженному на сумму фактических диаметров группы:</t>
  </si>
  <si>
    <t>D_1, D_2, ... - суммы диаметров стержней принятых групп; β_1, β_2, ... - коэффициенты этих групп. Индексы обозначают группы, не ряды.</t>
  </si>
  <si>
    <t>Пример для группы из двух стержней 20 и 25 мм и одиночного стержня 16 мм. При A_r в мм2 радиус R_r получается в мм. RadiusDiameterMode влияет на геометрические отступы r, но не на сумму фактических</t>
  </si>
  <si>
    <t>диаметров в знаменателе.</t>
  </si>
  <si>
    <t>8. Формула ширины и напряжение арматуры</t>
  </si>
  <si>
    <t>ψ - размерный коэффициент раскрытия; R_r и ψ в этих зависимостях выражаются в сантиметрах. SLS.Crack.SP35.RebarProfile: Periodic - периодический профиль, Smooth - гладкая арматура.</t>
  </si>
  <si>
    <t>[SP35] Для арматуры в стенках п. 7.109 также предписывает первую зависимость; в этом случае применяется Periodic.</t>
  </si>
  <si>
    <t>a_cr - ширина нормальной трещины; σ_s - наибольшее растягивающее напряжение стержня рассматриваемой группы при текущем сочетании; E_s - модуль упругости арматуры, заданный на Config строкой Steel.E в</t>
  </si>
  <si>
    <t>колонке растяжения; Δ_cr - допустимая ширина из настройки Config SLS.Crack.Allowable.</t>
  </si>
  <si>
    <t>При ψ в сантиметрах формула дает a_cr в сантиметрах. В Results ширина переводится в OUTPUT Length.</t>
  </si>
  <si>
    <t>Напряжения соседних групп и напряжения в точке трещинообразования в формулу раскрытия не подставляются.</t>
  </si>
  <si>
    <t>a_cr,1, a_cr,2, ... - результаты отдельных проверок групп. Определяющая группа выбирается по ширине, а не по максимальному напряжению: большая площадь взаимодействия может дать большее раскрытие при</t>
  </si>
  <si>
    <t>меньшем σ_s.</t>
  </si>
  <si>
    <t>[METHOD] Формулы и пояснения приведены в разделе 4.2.3 Методического пособия 2017 года, формулы (4.306)-(4.312).</t>
  </si>
  <si>
    <t>9. Центральное растяжение</t>
  </si>
  <si>
    <t>[SP35] При центральном растяжении берется вся площадь бетона за вычетом отверстий. НЛ отсутствует, поэтому локальные боковые границы и отсчет r от ряда не строятся.</t>
  </si>
  <si>
    <t>В сумму Σβnd входят все фактически растянутые группы. Напряжение σ_s берется по наиболее растянутому стержню сечения. Правила заданных и неизвестных контуров остаются теми же.</t>
  </si>
  <si>
    <t>10. Результаты и экспорт площади взаимодействия</t>
  </si>
  <si>
    <t>Подробный блок Results содержит определяющую группу и стержень, A_r, R_r, ψ, σ_s и a_cr. Статусы: OK - допуск соблюден; FAIL - превышен; N/A - расчет ширины не выполнялся. Причина указывается в</t>
  </si>
  <si>
    <t>ResultComment.</t>
  </si>
  <si>
    <t>Поля β, n, d и rebars раскрывают состав принятых рядов в формате «1 ряд: ... | 2 ряд: ...». G1, G2, ... - идентификаторы групп; «G2=R5, R6» указывает входящие стержни. По тем же идентификаторам</t>
  </si>
  <si>
    <t>приводятся β, число стержней и диаметры.</t>
  </si>
  <si>
    <t>Фактически полученную площадь взаимодействия можно вывести в AutoCAD. На Config включите AutoCAD.Export.ExportCrackInteractionContour = Yes и задайте AutoCAD.Export.CrackInteractionLayer. В профиле</t>
  </si>
  <si>
    <t>настройкой Visualization.State выберите одно состояние трещин: PreCrackState - перед образованием, PostCrackState - сразу после образования, CrackedState - текущее НДС с отключенным растянутым</t>
  </si>
  <si>
    <t>бетоном.</t>
  </si>
  <si>
    <t>Экспорт использует сохраненную область Results и всегда выводит геометрию в мм. Повторный расчет для одного экспорта не нужен. Нерассчитанная или устаревшая область не выводится; превышение допуска</t>
  </si>
  <si>
    <t>ширины не мешает посмотреть ее контур.</t>
  </si>
  <si>
    <t>Расчет продольного изгиба и устойчивости</t>
  </si>
  <si>
    <t>Проверка устойчивости выполняется перед расчетом НДС и учитывает случайный эксцентриситет и продольный изгиб по выбранной методике. Поддерживается ненапрягаемая арматура.</t>
  </si>
  <si>
    <t>1. Исходные данные</t>
  </si>
  <si>
    <t>Расчет включается настройкой профиля Calculation.Stability.Enabled = Yes. Stability.Code выбирает SP63 или SP35, MaterialModel.Stability.ValueSet - набор характеристик материалов. Для нормативной</t>
  </si>
  <si>
    <t>проверки применяется ULS(I).</t>
  </si>
  <si>
    <t>В таблице «Нагрузки для устойчивости» задайте постоянные + длительные нагрузки для SP63 либо постоянные для SP35. CombinationID связывает их с полным сочетанием. Числа вводятся в тех же единицах INPUT</t>
  </si>
  <si>
    <t>и знаках.</t>
  </si>
  <si>
    <t>Пустое число или отсутствующая строка означает 0. Ошибочная формула и текст требуют исправления; длительную часть программа сама не выделяет и полной нагрузкой автоматически не ограничивает.</t>
  </si>
  <si>
    <t>Если устойчивость не проходит, прочность и трещины продолжаются с исходными усилиями для полноты диагностики. Общий статус сохраняет отказ устойчивости. При успешной проверке последующие расчеты</t>
  </si>
  <si>
    <t>получают увеличенные моменты.</t>
  </si>
  <si>
    <t>2. Главные плоскости и характеристики</t>
  </si>
  <si>
    <t>Программа переносит усилия от пользовательской точки к центру приведенного сечения бетон + арматура и поворачивает их в главные оси. Пользовательская точка задается на Config настройками</t>
  </si>
  <si>
    <t>Load.ReferenceOffsetX и Load.ReferenceOffsetY относительно центра бетона без арматуры.</t>
  </si>
  <si>
    <t>M_1/M_2 - моменты в главных плоскостях; M_x,red/M_y,red - моменты по X/Y относительно приведенного центра. α - угол главной оси 1 от X. Для почти изотропного сечения фиксируется α = 0.</t>
  </si>
  <si>
    <t>При α = 0 плоскость 1 соответствует Mx и размеру по Y, плоскость 2 - My и размеру по X. Площадь и инерции для устойчивости берутся по расчетной сетке; точные контуры трещин эту проверку не меняют.</t>
  </si>
  <si>
    <t>Коэффициент приведения n_s определяется по модулям выбранной модели: Steel.E и Concrete.E на Config.</t>
  </si>
  <si>
    <t>A_red - приведенная площадь; A_b - площадь бетона, A_s - площадь арматуры. Вычитается единица, потому что бетон в месте стержней уже входит в сетку.</t>
  </si>
  <si>
    <t>i и I_red - радиус и приведенный момент инерции проверяемой главной плоскости.</t>
  </si>
  <si>
    <t>r - ядровое расстояние для выбора ветви СП 35; c - расстояние от приведенного центра до соответствующей крайней бетонной границы. r относится к линейному приведенному сечению, а не к точному началу</t>
  </si>
  <si>
    <t>растяжения при нелинейном НДС.</t>
  </si>
  <si>
    <t>3. Длина и случайный эксцентриситет</t>
  </si>
  <si>
    <t>L = Stability.ElementLength; μ_1/μ_2 задаются в Stability.Mu1/Mu2 по принятой расчетной схеме. l_0,1/l_0,2 - расчетные длины главных плоскостей.</t>
  </si>
  <si>
    <t>Настройка Config Stability.AccidentalEccentricityMode выбирает правило: AutoWithL - по L; AutoWithμL - по расчетной длине; User - значения из Stability.AccidentalEccentricityUser1 и</t>
  </si>
  <si>
    <t>Stability.AccidentalEccentricityUser2. AutoWithμL - проверочная опция программы, не замена нормативного правила по геометрической длине.</t>
  </si>
  <si>
    <t>e_a - случайный эксцентриситет по СП 63; h - бетонный габарит проверяемой плоскости.</t>
  </si>
  <si>
    <t>e_c,sl - случайный эксцентриситет по СП 35. Он учитывается в усилиях без смещения геометрии сечения.</t>
  </si>
  <si>
    <t>Настройка Config Stability.AccidentalEccentricityPlanes: BothPlanes учитывает его в обеих главных плоскостях; OnlyMomentPlane - только в плоскости с моментом, если момент задан в одной. Последний</t>
  </si>
  <si>
    <t>вариант - принятое упрощение проекта.</t>
  </si>
  <si>
    <t>При ненулевом моменте случайное плечо направляется в сторону увеличения его модуля. При нулевом моменте направление задают настройки Config Stability.ZeroMomentEccentricitySign1 и</t>
  </si>
  <si>
    <t>Stability.ZeroMomentEccentricitySign2: 1 или -1.</t>
  </si>
  <si>
    <t>4. Расчетный эксцентриситет</t>
  </si>
  <si>
    <t>e_stat - эксцентриситет исходной нагрузки в проверяемой главной плоскости. В формулах устойчивости N принимается положительным модулем сжимающей силы.</t>
  </si>
  <si>
    <t>На Config настройка Stability.SystemType = Determinate задает статически определимую схему: фактическое и случайное плечи складываются. Indeterminate - статически неопределимую: берется большее по</t>
  </si>
  <si>
    <t>модулю с направлением расчетного момента.</t>
  </si>
  <si>
    <t>e_0 - расчетный эксцентриситет СП 63; sign - направление расчетного момента. Для СП 35 используются e_c и e_c,sl. Порог обнуления малых моментов задается Calculation.ZeroMomentPerDepth.</t>
  </si>
  <si>
    <t>5. Продольный изгиб по СП 63</t>
  </si>
  <si>
    <t>φ_l - коэффициент длительности. В этой нормативной формуле M_1 - полный момент относительно наиболее растянутого или наименее сжатого стержня, M_l1 - соответствующая длительная часть. Здесь индекс 1</t>
  </si>
  <si>
    <t>обозначает эти нормативные моменты, не номер главной плоскости. При отсутствии арматуры используется край бетона.</t>
  </si>
  <si>
    <t>δ_e - относительный эксцентриситет. Его границы на Config задают Stability.SP63.DeltaEMin и Stability.SP63.DeltaEMax.</t>
  </si>
  <si>
    <t>k_b - коэффициент бетонного вклада в жесткость.</t>
  </si>
  <si>
    <t>D - условная жесткость; I_b/I_s - моменты инерции бетона/арматуры в проверяемой плоскости. k_s задается настройкой Config Stability.SP63.Ks.</t>
  </si>
  <si>
    <t>N_cr - критическая сила; l_0 - расчетная длина проверяемой плоскости.</t>
  </si>
  <si>
    <t>η - коэффициент увеличения момента. При гибкости l_0/i ≤ 14 он принимается равным 1, хотя N_cr выводится справочно. Если N достигла N_cr, положительный коэффициент получить нельзя и устойчивость</t>
  </si>
  <si>
    <t>получает FAIL.</t>
  </si>
  <si>
    <t>M_design - момент с учетом продольного изгиба. Stability.PhiLMode = PhiL2 задает φ_l = 2; Auto определяет его по нагрузкам с ограничением 1...2.</t>
  </si>
  <si>
    <t>6. СП 35 при большом эксцентриситете</t>
  </si>
  <si>
    <t>При |e_c| &gt; r применяются критическая сила и увеличение момента. Коэффициент длительности считается по моментам относительно наиболее растянутой или наименее сжатой грани бетона:</t>
  </si>
  <si>
    <t>M - полный момент относительно этой грани, M_l - его постоянная часть. При противоположных знаках: если |e_c| ≤ 0,1h, берется φ_l = 1, иначе 1,05. Настройка Config Stability.PhiLMode = PhiL2 принимает</t>
  </si>
  <si>
    <t>2.</t>
  </si>
  <si>
    <t>δ - относительная величина для жесткости; R_b - сопротивление бетона сжатию в МПа из настройки Config Concrete.R.ULS(I), колонки сжатия.</t>
  </si>
  <si>
    <t>φ_p задается настройкой Stability.SP35.PhiP.</t>
  </si>
  <si>
    <t>k_1 учитывает бетонный вклад в условную жесткость.</t>
  </si>
  <si>
    <t>D - условная жесткость этой ветви; модули E_b/E_s и инерции I_b/I_s имеют тот же смысл, что выше.</t>
  </si>
  <si>
    <t>В этой формуле СП 35 нет дополнительного множителя π². Коэффициент η определяется как N_cr/(N_cr - N), расчетный момент - η·N·e_c.</t>
  </si>
  <si>
    <t>Проверяется отношение N/N_cr. Его предел задается на Config настройкой Stability.SP35.NOverNcrLimit; запас равен этому пределу, умноженному на N_cr/N. При запасе меньше 1 устойчивость не проходит.</t>
  </si>
  <si>
    <t>7. СП 35 при малом эксцентриситете</t>
  </si>
  <si>
    <t>При |e_c| ≤ r коэффициенты берутся из таблицы 7.21 на Config. φ_m - коэффициент кратковременной нагрузки, φ_l - длительной; они интерполируются по гибкости l_0/i и, для φ_m, по отношению |e_c|/r.</t>
  </si>
  <si>
    <t>q_l - доля постоянной сжимающей силы из таблицы нагрузок для устойчивости. Она не является табличным коэффициентом φ_l.</t>
  </si>
  <si>
    <t>φ_m и φ_l принимаются по таблице 7.21; φ_ml - их отношение.</t>
  </si>
  <si>
    <t>φ - итоговый коэффициент снижения несущей способности с учетом постоянной части. При ее отсутствии он равен φ_m, при полностью постоянной нагрузке - φ_l.</t>
  </si>
  <si>
    <t>N_ult,stab - предельная сила по устойчивости; R_sc задается в Steel.R.ULS(I). A_b,stab - бетонная площадь с поправкой данной ветви; A_s - площадь арматуры.</t>
  </si>
  <si>
    <t>Если A_s больше 3% площади бетона, бетонный вклад уменьшается на A_s. Это поправка только данной формулы, не повторное вычитание арматуры из приведенного сечения. Настройка Config Stability.PhiLMode</t>
  </si>
  <si>
    <t>здесь не заменяет табличный φ_l.</t>
  </si>
  <si>
    <t>SF_stab - коэффициент запаса устойчивости. Если он меньше 1, полная сила превышает найденный предел.</t>
  </si>
  <si>
    <t>8. Результаты проверки</t>
  </si>
  <si>
    <t>Подробная таблица показывает итоги, данные обеих главных плоскостей и только выбранный нормативный блок. При растяжении без сжатой силы проверка устойчивости неприменима и получает N/A.</t>
  </si>
  <si>
    <t>Моменты приведены по главным осям, по центральным осям X/Y и в пользовательской точке. OUTPUT и пользовательские знаки выбираются на Config в таблицах единиц и знаков. Комментарий показывает ветвь,</t>
  </si>
  <si>
    <t>причину отказа или ошибку исходных данных.</t>
  </si>
  <si>
    <t>Справка по настройкам листа Config</t>
  </si>
  <si>
    <t>Нормативные источники</t>
  </si>
  <si>
    <t>СП 63.13330.2018</t>
  </si>
  <si>
    <t>Бетонные и железобетонные конструкции. Основные положения. СНиП 52-01-2003 (с Изменениями № 1, 2).</t>
  </si>
  <si>
    <t>СП 35.13330.2011</t>
  </si>
  <si>
    <t>Мосты и трубы. Актуализированная редакция СНиП 2.05.03-84* (с Изменениями № 1–5).</t>
  </si>
  <si>
    <t>Пособие к СП 35 (2017)</t>
  </si>
  <si>
    <t>Методическое пособие. Методические рекомендации по применению СП 35.13330.2011 «СНиП 2.05.03-84* Мосты и трубы» (2017).</t>
  </si>
  <si>
    <t>Словарь пользовательских статусов</t>
  </si>
  <si>
    <t>OK</t>
  </si>
  <si>
    <t>Расчет этой проверки выполнен успешно. Для прямого НДС равновесие найдено внутри физической диаграммы материала; для прочности или трещин проверка прошла.</t>
  </si>
  <si>
    <t>FAIL</t>
  </si>
  <si>
    <t>Инженерная проверка не проходит: превышен физический предел, допустимая ширина трещины или напряжение по продольным трещинам. Для прямого НДС также означает найденное равновесие за физическими пределами диаграмм; причину поясняет комментарий.</t>
  </si>
  <si>
    <t>BaseFail</t>
  </si>
  <si>
    <t>Постоянная часть выбранного пути уже не проходит физический критерий при λ = 0; λ - множитель выбранных нагрузок. Это подтвержденный физический отказ, не просто несходимость. При допустимом текущем НДС ширина продолжает рассчитываться; в СП 63 недоступное уточнение дает ψ_s = 1 с предупреждением, если формула выполнена. Подтвержденное отсутствие нормальной трещины имеет статус NotCracked, а не BaseFail.</t>
  </si>
  <si>
    <t>NumFail</t>
  </si>
  <si>
    <t>Численный поиск выполнялся, но программа не смогла надежно найти равновесие или предельную точку. Это не доказательство разрушения; проверьте диагностику, нагрузку, сетку и параметры расчета.</t>
  </si>
  <si>
    <t>InputErr</t>
  </si>
  <si>
    <t>Результат не получен из-за ошибки исходных данных или настройки: обязательная пустая ячейка, неизвестный вариант, недопустимая геометрия, материал, единицы или строка сочетания. Ошибка могла быть обнаружена до запуска либо при подготовке конкретной проверки; место и причина указаны в комментарии.</t>
  </si>
  <si>
    <t>CalcErr</t>
  </si>
  <si>
    <t>Нарушен внутренний контракт расчета или произошла программная ошибка. Это не физический отказ и не обычная несходимость. Сохраните комментарий и подробную диагностику.</t>
  </si>
  <si>
    <t>N/A</t>
  </si>
  <si>
    <t>Проверка не запрошена, неприменима либо не выполнена из-за отсутствия обязательного предыдущего результата. В последнем случае причина указана в комментарии, а фактический отказ остается в статусе соответствующего НДС или поиска и в общей сводке. N/A само по себе не означает успешную проверку.</t>
  </si>
  <si>
    <t>На Config в таблице «Единицы измерения» выберите INPUT для ввода и OUTPUT для результатов. INTERNAL показывает постоянные внутренние единицы программы; эту колонку не меняйте.</t>
  </si>
  <si>
    <t>Длина задается строкой Length, площадь - Area, сила - Force, момент - Moment, напряжение - Stress, кривизна - Curvature. Ключи этих настроек имеют вид Units.Length.Input и Units.Length.Output; остальные строятся так же по имени строки.</t>
  </si>
  <si>
    <t>Допустимые единицы: Length - mm, cm, m; Area - mm2, cm2, m2; Force - N, kN, tf; Moment - N*mm, kN*m, tf*m; Stress - Pa, kPa, MPa, kgf/cm2, tf/m2; Curvature - 1/mm, 1/m.</t>
  </si>
  <si>
    <t>Внутри используются мм, мм2, Н, Н*мм, МПа и 1/мм. Программа сама переводит ввод и вывод. INPUT и OUTPUT могут отличаться.</t>
  </si>
  <si>
    <t>При смене INPUT уже введенные числа не пересчитываются. Чтобы сохранить ту же задачу, переведите нагрузки, размеры, параметры материалов и размерные настройки Config, включая численные допуски, в новые единицы.</t>
  </si>
  <si>
    <t>Смена OUTPUT не меняет расчетное НДС. Сохраненные Results и схема остаются в единицах последнего запуска; новые единицы применяются при следующем расчете.</t>
  </si>
  <si>
    <t>Геометрия AutoCAD имеет постоянный масштаб: 1 единица чертежа = 1 мм. Импорт принимает размеры в мм, площади в мм2, инерции в мм4; экспорт геометрии всегда в мм независимо от INPUT/OUTPUT. Настройка Config AutoCAD.Import.MinArea - исключение: введенный порог площади читается в INPUT Area.</t>
  </si>
  <si>
    <t>После импорта можно сменить INPUT/OUTPUT и считать без повторного импорта: сохраненное сечение сохраняет физические размеры, новый Results записывается в текущих OUTPUT. Нагрузки, материалы и настройки Config читаются в текущих INPUT, поэтому их числа при смене единиц нужно пересчитать.</t>
  </si>
  <si>
    <t>Пустая или неизвестная единица - ошибка ввода. Исправьте указанную ячейку Config; значение шаблона вместо нее не подставляется.</t>
  </si>
  <si>
    <t>На Config в таблице «Система знаков» выберите правила в колонке USER: Sign.N.User - для силы N, Sign.Mx.User и Sign.My.User - для моментов Mx и My. Один пользовательский выбор действует при вводе и выводе. INTERNAL показывает фиксированное внутреннее правило.</t>
  </si>
  <si>
    <t>Для N вариант Compression означает, что положительное пользовательское число задает сжатие; Tension - растяжение. Для Mx вариант +Y tension означает растяжение стороны +Y при положительном моменте, -Y tension - стороны -Y. Для My аналогично выбирается +X или -X.</t>
  </si>
  <si>
    <t>Напряжения Stress и деформации Strain всегда сохраняют физический знак: плюс - растяжение, минус - сжатие. Кривизны KappaX/KappaY описывают поле деформаций во внутренних осях; смена пользовательского знака момента их повторно не переворачивает.</t>
  </si>
  <si>
    <t>Цвета показывают физическое состояние бетона и арматуры, а не выбранный знак нагрузки. Положительные запасы, жесткости и пределы тоже не меняют знак.</t>
  </si>
  <si>
    <t>Пустое или неизвестное правило нужно исправить в указанной ячейке. Старый Results относится к знакам последнего расчета; для результатов в новых знаках выполните расчет заново.</t>
  </si>
  <si>
    <t>Внутри сжатие отрицательное, растяжение положительное согласно СП 63 п. 8.1.22. Настройки пользовательских знаков эту математику не меняют.</t>
  </si>
  <si>
    <t>Сочетания задаются в таблице Config и запускаются кнопкой «Выполнить расчет». CombinationID - идентификатор сочетания; N, Mx и My вводятся в INPUT и пользовательской системе знаков. Пустые Mx/My принимаются равными 0.</t>
  </si>
  <si>
    <t>ProfileId выбирает профиль по имени Config Profile.DisplayName. Профиль задает запрошенные проверки и модели материалов, а не очередность действий программы. Comment - ваше пояснение; оно попадет в сводку и заголовок схемы.</t>
  </si>
  <si>
    <t>LoadPath - общий путь для несущей способности и образования трещины. λ - множитель, которым увеличиваются выбранные нагрузки. При λ = 1 это исходное сочетание; остальные составляющие выбранного пути сохраняются.</t>
  </si>
  <si>
    <t>Auto выбирает путь по нагрузкам: только N - λ*N; только Mx - λ*Mx; только My - λ*My; оба момента без N - λ*Mxy. Моменты по двум осям считаются одним изгибным действием.</t>
  </si>
  <si>
    <t>При N вместе с моментами Auto сначала пробует путь по моментам, затем λ*N, затем λ*NMxy, если предыдущая попытка не дала предельную точку. Найденный предел с λ &lt; 1 завершает поиск: это результат для нагрузки выше предела, а не неудачная попытка.</t>
  </si>
  <si>
    <t>Пустой LoadPath равен Auto, в том числе пустой результат формулы. Неизвестный вариант и ошибка формулы требуют исправления. Явно выбранный путь не заменяется другим.</t>
  </si>
  <si>
    <t>Момент от смещенной продольной силы масштабируется вместе с N. Смещения задайте на Config в Load.ReferenceOffsetX и Load.ReferenceOffsetY. Например при λ*N пользовательские Mx/My постоянны, а моменты от смещенной силы меняются вместе с ней.</t>
  </si>
  <si>
    <t>Ненулевые малые нагрузки не исчезают из пути из-за допусков равновесия. Для специального обнуления малых моментов есть Config Calculation.ZeroMomentPerDepth; 0 выключает это правило.</t>
  </si>
  <si>
    <t>Численные способы поиска задаются отдельно на Config: Capacity.SolutionStrategy - для несущей способности, SLS.Crack.InitiationSolutionStrategy - для образования трещины. Их описание приведено в соответствующих методических разделах.</t>
  </si>
  <si>
    <t>В Results показываются принятый путь и причина отказа. BaseFail - физический отказ постоянной части пути; NumFail - численная неудача. NotCracked означает подтвержденное отсутствие нормальной трещины при текущей нагрузке. Неудачная проба большей нагрузки не делает текущее НДС отказавшим.</t>
  </si>
  <si>
    <t>В шаблоне 30 строк, но можно изменить их количество; оставьте хотя бы одну. Расширяйте именно именованный диапазон rngLoadCombinations через Формулы → Диспетчер имен или вставкой ячеек внутри таблицы. Не вставляйте целую строку листа, если рядом есть другие таблицы.</t>
  </si>
  <si>
    <t>На Results между блоками нужны две пустые строки. Если сочетания не помещаются, сообщение укажет, какие именованные блоки нужно сдвинуть. Сохраняйте имена диапазонов; их адрес можно менять через Диспетчер имен.</t>
  </si>
  <si>
    <t>Варианты LoadPath</t>
  </si>
  <si>
    <t>Путь</t>
  </si>
  <si>
    <t>Масштабируемые составляющие</t>
  </si>
  <si>
    <t>Постоянные составляющие</t>
  </si>
  <si>
    <t>Условие применимости</t>
  </si>
  <si>
    <t>Недопустимый случай</t>
  </si>
  <si>
    <t>Зависит от ненулевых N, Mx/My.</t>
  </si>
  <si>
    <t>Зависит от выбранного пути.</t>
  </si>
  <si>
    <t>Хотя бы одну ненулевую нагрузку.</t>
  </si>
  <si>
    <t>Для полностью нулевого сочетания.</t>
  </si>
  <si>
    <t>Пользовательский Mx.</t>
  </si>
  <si>
    <t>N, My и моменты от смещения N.</t>
  </si>
  <si>
    <t>Ненулевой Mx.</t>
  </si>
  <si>
    <t>При Mx = 0.</t>
  </si>
  <si>
    <t>Пользовательский My.</t>
  </si>
  <si>
    <t>N, Mx и моменты от смещения N.</t>
  </si>
  <si>
    <t>Ненулевой My.</t>
  </si>
  <si>
    <t>При My = 0.</t>
  </si>
  <si>
    <t>Оба пользовательских момента.</t>
  </si>
  <si>
    <t>N и моменты от смещения N.</t>
  </si>
  <si>
    <t>Ненулевой Mx или My.</t>
  </si>
  <si>
    <t>При Mx = My = 0.</t>
  </si>
  <si>
    <t>N и моменты от ее смещения.</t>
  </si>
  <si>
    <t>Пользовательские Mx/My.</t>
  </si>
  <si>
    <t>Ненулевую N.</t>
  </si>
  <si>
    <t>При N = 0.</t>
  </si>
  <si>
    <t>Все нагрузки, включая моменты от смещения N.</t>
  </si>
  <si>
    <t>Ничего.</t>
  </si>
  <si>
    <t>На Config в таблице «Нагрузки для устойчивости» задайте дополнительную часть каждого сочетания. Для СП 63 это постоянные + длительные нагрузки, для СП 35 - постоянные. Методика выбирается настройкой Config Stability.Code.</t>
  </si>
  <si>
    <t>CombinationID связывает строку с полным сочетанием по имени, а не по номеру строки. N - сила, Mx/My - моменты; они вводятся в тех же INPUT и знаках и относятся к той же точке приложения. Смещения на Config задают Load.ReferenceOffsetX и Load.ReferenceOffsetY.</t>
  </si>
  <si>
    <t>При включённой устойчивости отсутствие нужного CombinationID даёт InputErr. В найденной строке пустые N, Mx и My означают 0; текст и ошибки формул недопустимы. При повторе ID берётся первая строка.</t>
  </si>
  <si>
    <t>Таблица используется при Calculation.Stability.Enabled = Yes. Выделение длительной части и проверка состава сочетания выполняются пользователем; автоматическое ограничение полной нагрузкой не предусмотрено.</t>
  </si>
  <si>
    <t>Ошибка этой таблицы дает InputErr по устойчивости с местом исправления. Прочность и трещины продолжаются с исходными усилиями; это не означает, что устойчивость проверена успешно.</t>
  </si>
  <si>
    <t>Таблица 7.21 СП 35</t>
  </si>
  <si>
    <t>На Config таблица 7.21 СП 35 содержит коэффициенты для устойчивости при малом эксцентриситете. Для поддерживаемой ненапрягаемой арматуры используются верхние значения нормативной таблицы.</t>
  </si>
  <si>
    <t>l_0/i - гибкость: расчетная длина l_0, деленная на радиус инерции i. φ_m - коэффициент для кратковременной нагрузки, φ_l - для длительной. Индексы m/l обозначают эти две табличные величины.</t>
  </si>
  <si>
    <t>Расчетные колонки l_0/i, φ_m и φ_l должны содержать положительные числа. Гибкость должна строго возрастать сверху вниз. Пустое число или ошибка формулы требуют исправления указанной ячейки.</t>
  </si>
  <si>
    <t>l_0/b и l_0/d - справочные колонки; b и d обозначают размеры из нормативной таблицы. Они не участвуют в расчете. Промежуточные значения определяются линейной интерполяцией между соседними строками и колонками.</t>
  </si>
  <si>
    <t>Последняя строка служит для очень большой гибкости. При сборке она заполнена коэффициентами последней нормативной строки; измененные значения должны быть обоснованы пользователем.</t>
  </si>
  <si>
    <t>Таблица используется только в соответствующей ветви СП 35. В других ветвях она не меняет результат. Формула предельной силы и поправка при большой доле арматуры объяснены в разделе устойчивости.</t>
  </si>
  <si>
    <t>Параметры бетона</t>
  </si>
  <si>
    <t>На Config задайте уже принятые характеристики бетона с учетом нужных коэффициентов условий работы. Программа не умножает их повторно.</t>
  </si>
  <si>
    <t>Concrete.R.ULS(I) задает R_b и R_bt для I группы; Concrete.R.SLS(II) - R_b,ser и R_bt,ser для II группы. Колонки соответствуют сжатию и растяжению.</t>
  </si>
  <si>
    <t>Настройка Concrete.E задает E_b - начальный модуль сжатия и E_bt - растяжения. По СП 63 п. 6.1.15 они равны. Раздельные колонки позволяют явно задать обе ветви. Модуль сдвига G = 0,4E_b не заменяет E_bt.</t>
  </si>
  <si>
    <t>Concrete.TwoThreeLine.Eb2 задает предельные деформации ε_b2 и ε_bt2 сжатой и растянутой ветвей.</t>
  </si>
  <si>
    <t>TwoLine означает двухлинейную диаграмму, ThreeLine - трехлинейную. Вид выбирается на Config настройками профиля MaterialModel.Strength.ConcreteDiagram, MaterialModel.CrackInitiation.ConcreteDiagram и MaterialModel.CrackedState.ConcreteDiagram для соответствующей проверки.</t>
  </si>
  <si>
    <t>Сопротивления и модули вводятся в INPUT Stress - единице напряжения. Деформации безразмерны. Серые контрольные точки и графики нужны для проверки человеком, а не для ручного задания расчетной кривой.</t>
  </si>
  <si>
    <t>Нормативные ссылки: СП 63 пп. 6.1.14, 6.1.20-6.1.24 и 6.1.26. Настройка Concrete.Rb.mc2 отдельно задает допустимое сжатие для проверки продольных трещин.</t>
  </si>
  <si>
    <t>Параметры арматуры</t>
  </si>
  <si>
    <t>На Config задайте характеристики обычной ненапрягаемой арматуры. Разные материалы арматуры в одном сечении эта версия не поддерживает.</t>
  </si>
  <si>
    <t>Steel.R.ULS(I) задает R_sc и R_s для I группы; Steel.R.SLS(II) - R_sc,ser и R_s,ser для II группы. Раздельное R_sc,ser предусмотрено программой; в шаблоне принято R_sc,ser = R_s,ser.</t>
  </si>
  <si>
    <t>Настройка Steel.E задает E_sc и E_s - модули сжатой и растянутой арматуры. По СП 63 п. 6.2.12 они равны. Сопротивления и модули вводятся в INPUT Stress - единице напряжения.</t>
  </si>
  <si>
    <t>Steel.TwoLine.Es2 и Steel.ThreeLine.Es2 задают предельные деформации ε_sc2 и ε_s2 соответствующей диаграммы.</t>
  </si>
  <si>
    <t>TwoLine означает двухлинейную диаграмму, ThreeLine - трехлинейную. Вид выбирается на Config настройками профиля MaterialModel.Strength.SteelDiagram, MaterialModel.CrackInitiation.SteelDiagram и MaterialModel.CrackedState.SteelDiagram для соответствующего расчета.</t>
  </si>
  <si>
    <t>По СП 63 п. 6.2.13 TwoLine относится к физическому пределу текучести, ThreeLine - к условному. Производные точки строятся по пп. 6.2.11, 6.2.14 и 6.2.15; форму можно проверить по контрольным таблицам Config.</t>
  </si>
  <si>
    <t>Все перечисленные здесь настройки задаются на Config в таблице расчетных профилей. Каждая колонка PR1...PR4 - отдельный профиль. Profile.DisplayName задает его имя для выбора в сочетании, Profile.Description - короткое пояснение.</t>
  </si>
  <si>
    <t>Назначьте профиль строке сочетания в столбце ProfileId. Само заполнение колонки профиля расчет не запускает.</t>
  </si>
  <si>
    <t>Расчетные флаги Yes/No: Calculation.Strength.DirectState - текущее НДС по прочности; Calculation.Strength.Capacity - несущая способность; Calculation.Crack.Width - нормальные и продольные трещины; Calculation.Stability.Enabled - устойчивость и продольный изгиб.</t>
  </si>
  <si>
    <t>Если устойчивость не проходит, остальные запрошенные проверки продолжаются с исходными усилиями. Отказ устойчивости остается в общей сводке, даже если прочность или трещины прошли. При успешной проверке дальше используются усилия с учетом продольного изгиба.</t>
  </si>
  <si>
    <t>MaterialModel.Stability.ValueSet выбирает характеристики для устойчивости; нормативный вариант - ULS(I). Диаграммы этой проверке не назначаются.</t>
  </si>
  <si>
    <t>Для прочности настройка MaterialModel.Strength.ValueSet выбирает характеристики, MaterialModel.Strength.ConcreteDiagram и MaterialModel.Strength.SteelDiagram - диаграммы, MaterialModel.Strength.ConcreteTension - работу растянутого бетона.</t>
  </si>
  <si>
    <t>Для образования трещины эти четыре настройки начинаются с MaterialModel.CrackInitiation, для текущего НДС с трещинами - с MaterialModel.CrackedState. Полные ключи указаны в строках Config. При включенных трещинах обе модели обязательны.</t>
  </si>
  <si>
    <t>TwoLine/ThreeLine - двух-/трехлинейная диаграмма; Ignore/UseDiagram - исключение/учет растянутой ветви бетона. Для трещин применяется SLS(II): образование проверяется с растянутым бетоном, текущее НДС - без него.</t>
  </si>
  <si>
    <t>Visualization.State выбирает состояние для схемы и AutoCAD: StrengthState - текущее по прочности; CapacityState - предельное; PreCrackState - перед образованием трещины; PostCrackState - сразу после; CrackedState - текущее с отключенным растянутым бетоном.</t>
  </si>
  <si>
    <t>Visualization.Quantity выбирает Stress - напряжения или Strain - деформации. Visualization.StressPrecision и Visualization.StrainPrecision задают число знаков после запятой в подписях, целое от 0 до 10. Они не округляют расчетные данные Results.</t>
  </si>
  <si>
    <t>Если выбранное состояние не получено, схема и экспорт сообщат причину, но не пересчитают его сами и не подменят другим. Без пригодной точки образования нет соответствующих PreCrackState/PostCrackState; текущее состояние рассчитывается независимо.</t>
  </si>
  <si>
    <t>Пустые и неизвестные активные настройки требуют исправления. Сообщение укажет профиль, точный ключ и текущую ячейку. Программа не выбирает модель вместо пользователя.</t>
  </si>
  <si>
    <t>Таблицы на Config показывают точки двухлинейных TwoLine и трехлинейных ThreeLine диаграмм, полученные из введенных параметров бетона и арматуры. Соседние графики помогают проверить их форму.</t>
  </si>
  <si>
    <t>ε - относительная деформация, безразмерная; σ - напряжение в INPUT Stress. Единицу задает Config Units.Stress.Input. OUTPUT Stress не меняет эту контрольную таблицу.</t>
  </si>
  <si>
    <t>Расчет строит диаграммы по параметрам материалов, а не читает эти контрольные точки. Не редактируйте формулы таблицы: результаты от этого не изменятся, но контрольный график станет неверным.</t>
  </si>
  <si>
    <t>На графиках показаны диаграммы I группы предельных состояний. Материальные модели конкретного расчета выбирайте на Config в расчетных профилях.</t>
  </si>
  <si>
    <t>Таблица «Настройки оформления схемы» на Config управляет размерами, подписями арматуры и толщиной границ сечения на Excel-схеме. Колонка арматуры соответствует ключам Plot.RebarLabels.*, колонка размеров - Plot.Dimensions.*. Звездочка означает имя строки: например, Enabled дает Plot.RebarLabels.Enabled или Plot.Dimensions.Enabled.</t>
  </si>
  <si>
    <t>Enabled включает соответствующие подписи. При No остальные параметры этой колонки не используются. Эти настройки не меняют расчет и экспорт в AutoCAD.</t>
  </si>
  <si>
    <t>Offset — базовый отступ в мм от бетона до размерной линии или линии подписи арматуры. Для обеих групп он умножается на max(1; D/1000), где D — наибольший габарит сечения в мм. При D ≤ 1000 мм коэффициент равен 1. Placement выбирает сторону подписи арматуры или текста размера.</t>
  </si>
  <si>
    <t>TextUnits выбирает pt - пункты Excel или mm - миллиметры сечения. TextHeight задает высоту текста, TextGap - зазор между текстом и линией в выбранных единицах. При pt размер шрифта почти не зависит от масштаба схемы; при mm он меняется вместе с геометрией.</t>
  </si>
  <si>
    <t>LineWeight - толщина основной линии в пунктах. Plot.RebarLabels.LineEnabled оставляет или убирает короткую линию рядом с подписью. Plot.Dimensions.ExtensionLineWeight задает толщину выносных линий, Plot.Dimensions.ArrowType и Plot.Dimensions.ArrowSize - вид и размер стрелок.</t>
  </si>
  <si>
    <t>Color задает цвет текста и основной линии; Plot.Dimensions.ExtensionLineColor - цвет выносных линий. Формат RGB: три целых компонента 0...255.</t>
  </si>
  <si>
    <t>Включенные подписи требуют корректных применимых настроек: TextHeight и LineWeight больше нуля, Offset и TextGap неотрицательны. Сообщение об ошибке указывает ячейку Config, которую нужно исправить.</t>
  </si>
  <si>
    <t>Смещения дополнительных рядов арматуры</t>
  </si>
  <si>
    <t>Второй и третий ряды привязаны непосредственно к стержням основного ряда. Для каждого дополнительного ряда отдельно задаются диаметр, базовое смещение, привязка и положение. Настройки противоположных сторон независимы.</t>
  </si>
  <si>
    <t>Смещение 2 или Смещение 3 задаёт расстояние от линии центров основного ряда до базовой линии дополнительного ряда по нормали в бетон: у наружной границы — внутрь сечения, у отверстия — от пустоты в бетон. Это дополнительный отступ сверх as основного ряда. Единицы — INPUT Length; пустое поле и 0 равнозначны.</t>
  </si>
  <si>
    <t>Разные отступы образуют независимые линии. Например, при 100 и 200 мм оба ряда получают собственные базовые положения от основного ряда, а не друг от друга.</t>
  </si>
  <si>
    <t>При одинаковых отступах стержни образуют одну группу. Добавка 2,5 мм учитывает выступы арматуры периодического профиля. При нулевом отступе группа начинается с основного стержня. При одинаковом положительном отступе второй ряд находится на заданном расстоянии, а третий учитывает диаметр второго и эту добавку.</t>
  </si>
  <si>
    <t>Stacked добавляет контактное расстояние по нормали, SideBySide — вдоль линии. Например, при d2=20 и d3=16 мм и двух отступах 100 мм положение Stacked для третьего ряда даёт 120,5 мм от основного; SideBySide оставляет 100 мм по нормали и добавляет 20,5 мм по касательной. К сумме радиусов каждой приставляемой пары добавлены 2,5 мм на выступы арматуры периодического профиля; расчётные диаметры и площади не меняются.</t>
  </si>
  <si>
    <t>EachBar создаёт стержни у каждой позиции основного ряда, EverySecondBar — у первой, третьей и следующих нечётных позиций. Выбор делается для каждого ряда отдельно и не уменьшает контактные расстояния. Третий ряд можно включить при выключенном втором.</t>
  </si>
  <si>
    <t>Пустой диаметр или 0 выключает дополнительный ряд; его отступ, положение и привязка тогда не используются. Если нет основного ряда, не создаются и связанные с ним дополнительные ряды. Отрицательные отступы, текст и ошибки формул активного ряда требуют исправления указанной ячейки.</t>
  </si>
  <si>
    <t>При ненулевом отступе программа проверяет оба дополнительных ряда: весь диск стержня должен находиться в бетоне, без пересечения других стержней. Недопустимое совпадение не скрывается объединением. На дуге нельзя переносить стержень до центра или через центр кривизны. Например, отдельные линии 100 и 105 мм при диаметрах 20 и 16 мм пересекаются, а 100 и 118 мм допускают касание.</t>
  </si>
  <si>
    <t>Выберите Geometry.Source = Generated и Geometry.Type = Circle. В общей геометрии задайте наружный диаметр бетонного круга D; строки основного и дополнительного армирования относятся ко всей окружности.</t>
  </si>
  <si>
    <t>В основном армировании До оси (as) — расстояние от края бетона до центров стержней; Диаметр (d) и Количество (n) задают основной ряд. Отступ начала (s0) и Отступ конца (s1) отмеряются вдоль линии центров стержней. Пустой или нулевой диаметр либо нулевое количество отключает ряд вместе с его дополнительными рядами.</t>
  </si>
  <si>
    <t>Начало полного оборота — над центром, на «12 часах», обход по часовой стрелке. При s0 = 0 и s1 = 0 стержни равномерно распределяются по полному кругу без повторения начальной точки. При ненулевых отступах — по оставшейся дуге с обоими концами. Сумма отступов меньше длины окружности центров; активное n — целое не меньше 2, as больше d/2 и меньше радиуса бетона.</t>
  </si>
  <si>
    <t>В дополнительном армировании Смещение 2 (a2) и Смещение 3 (a3) задаются независимо от основного ряда, в единицах длины ввода. Привязка EachBar — к каждому основному стержню, EverySecondBar — через один; положение Stacked — вглубь бетона, SideBySide — вдоль линии. Подробные правила приведены в разделе «Смещения дополнительных рядов арматуры».</t>
  </si>
  <si>
    <t>Для круга Stacked направлен к центру, SideBySide — по часовой касательной. Диаметр бетона и общая подпись всех рядов сохраняются со схемой.</t>
  </si>
  <si>
    <t>Сверху и снизу стержни располагаются на прямых участках между скруглениями; слева и справа — вдоль соответствующей боковой стороны с отступом as.</t>
  </si>
  <si>
    <t>Выберите Geometry.Type = RectSet. Форма Shape: Rectangle — один прямоугольник, LSection — Г-образное сечение, TwoRectangles — два смежных прямоугольника. H1/B1 задают высоту и ширину верхнего прямоугольника, H2/B2 — нижнего. Для Rectangle нужны только H1/B1.</t>
  </si>
  <si>
    <t>Строки R1 относятся к верхнему прямоугольнику, R2 — к нижнему. Для Rectangle строки R2 не используются. По каждой стороне настройки независимы.</t>
  </si>
  <si>
    <t>Yes включает подробную диагностику выполнения расчета.</t>
  </si>
  <si>
    <t>Подробная диагностика обновляется при каждом запуске.</t>
  </si>
  <si>
    <t>В отчет попадают основные шаги запуска: чтение настроек, построение геометрии, расчет сочетаний, запись Results и обновление схемы.</t>
  </si>
  <si>
    <t>Для каждого сочетания дополнительно выводятся подробности численного поиска. Объем диагностической информации увеличивается при большом числе сочетаний или долгом поиске решения.</t>
  </si>
  <si>
    <t>No отключает подробную диагностику. Расчетная логика и результаты при этом не меняются.</t>
  </si>
  <si>
    <t>Выберите Yes или No. Если строка настройки потеряна, значение пустое, не распознано или формула содержит ошибку, запуск возвращает ошибку Config с местом и способом исправления; отсутствие отчета молча не подставляется.</t>
  </si>
  <si>
    <t>Yes показывает обычные информационные окна после успешных действий: расчет выполнен, схема обновлена, геометрия импортирована, экспорт в AutoCAD завершен.</t>
  </si>
  <si>
    <t>No отключает информационные окна успешного завершения действий.</t>
  </si>
  <si>
    <t>Ошибки, предупреждения и сообщения о невыполненном действии выводятся независимо от этой настройки.</t>
  </si>
  <si>
    <t>Выберите Yes или No. Кнопки проверяют эту настройку до расчета, очистки, перерисовки, импорта или изменения чертежа. Потерянная строка, пустое или ошибочное значение не включает окна по умолчанию: показывается причина и текущее место ошибки в Config.</t>
  </si>
  <si>
    <t>Настройка выбирает, какое сочетание считать Worst в верхней сводке Results.</t>
  </si>
  <si>
    <t>StrengthStrain выбирает сочетание с минимальным запасом по предельным деформациям модели прочности.</t>
  </si>
  <si>
    <t>StrengthCapacity выбирает сочетание с минимальным запасом по найденному множителю несущей способности. Это значение по умолчанию новой книги.</t>
  </si>
  <si>
    <t>Cracks выбирает сочетание с минимальным запасом по нормальным или продольным трещинам среди включенных проверок.</t>
  </si>
  <si>
    <t>Stability выбирает сочетание с минимальным запасом по расчету продольного изгиба и устойчивости. Для ветви СП 35 с условием N/N_cr ≤ Stability.SP35.NOverNcrLimit запас считается именно относительно этого лимита.</t>
  </si>
  <si>
    <t>Plot.LoadCase = Worst и AutoCAD.Export.CombinationID = Worst не пересчитывают критерий самостоятельно: они читают уже выбранное сочетание из верхней строки rngBatchSummary.</t>
  </si>
  <si>
    <t>Явно пустое, ошибочное или неизвестное значение этого критерия является ошибкой Config: сочетания не передаются в решатель и получают InputErr с указанием настройки. Другая проверка вместо выбранной молча не подставляется.</t>
  </si>
  <si>
    <t>В разделе [Общие] на Config задайте неотрицательный числовой коэффициент α. Наклон ненулевых плато физических диаграмм бетона и арматуры равен Et = α·E. При α = 0 плато горизонтальное; при α &gt; 0 напряжение на плато изменяется с деформацией.</t>
  </si>
  <si>
    <t>По умолчанию α = 0,001: наклон плато равен 0,001·E, то есть 0,1% от модуля соответствующей ветви. E — Eb/Ebt для сжатого/растянутого бетона и Esc/Es для сжатой/растянутой арматуры. Например, при E = 200000 МПа наклон равен 200 МПа. Это численная настройка программы для улучшения сходимости, а не нормативный коэффициент.</t>
  </si>
  <si>
    <t>Напряжение в начале плато сохраняется; далее его изменение равно α·E·Δε, где Δε — приращение деформации от начала плато. Напряжения и касательная жесткость определяются по одной диаграмме. Увеличение коэффициента сильнее меняет напряжения, несущую способность, образование и раскрытие трещин; улучшение сходимости не гарантируется для любого сочетания.</t>
  </si>
  <si>
    <t>Предельные деформации не изменяются. Выключенный растянутый бетон остается выключенным. Настройка независима от General.DiagramExtension, которое продолжает диаграммы за физическими пределами.</t>
  </si>
  <si>
    <t>Контрольные точки и графики материалов на Config учитывают текущее значение коэффициента. Results сохраняет фактически использованные диаграммы последнего расчета, включая наклон и разрешенное продолжение. После изменения коэффициента выполните расчет заново. Пустая ячейка, отрицательное значение и текст вместо числа недопустимы.</t>
  </si>
  <si>
    <t>Yes линейно продолжает активные ветви за физическими пределами с наклоном 0,01*E без конечной границы деформаций. No использует обычные диаграммы. Выбор обязателен.</t>
  </si>
  <si>
    <t>Физические сопротивления и предельные деформации от этого не растут. Равновесие только в продолженной части не является допустимым состоянием; оно может помочь подтвердить BaseFail - отказ постоянной части выбранного пути - вместо численной неудачи NumFail.</t>
  </si>
  <si>
    <t>Выключенный растянутый бетон остается выключенным. Для найденного состояния ExtUsed = Yes показывает фактическое использование продолженной части. Промежуточная итерация вне предела с возвратом в физический диапазон сама по себе не делает результат отказавшим.</t>
  </si>
  <si>
    <t>Настройка действует при расчёте прочности, несущей способности и трещин; формулы устойчивости не меняются. Физическое равновесие при Yes/No должно совпадать в пределах точности. В Results выводится участок диаграммы, охватывающий деформации всех найденных НДС с этой моделью. Границы вывода не ограничивают расчёт.</t>
  </si>
  <si>
    <t>Значение обязательно и неотрицательно: 0 отключает инженерное зануление, положительное число задает порог. Отрицательное число, пустая ячейка, TODO, ошибка формулы и потерянная строка дают InputErr с текущим адресом или разделом для восстановления; вместо них не применяется default.</t>
  </si>
  <si>
    <t>Инженерный порог обнуления малых моментов после переноса усилий, поворота осей и учета устойчивости. Исключает влияние численных остатков на выбор расчетной ветви.</t>
  </si>
  <si>
    <t>Порог для каждой плоскости считается так: M_tol = Calculation.ZeroMomentPerDepth · h.</t>
  </si>
  <si>
    <t>h - бетонный габарит сечения в рассматриваемой плоскости. Для Mx берется размер бетона по Y, для My - размер по X. В расчете устойчивости после перехода в главные оси используются h1 и h2.</t>
  </si>
  <si>
    <t>Значение вводится в текущих INPUT-единицах момент/длина. При стандартных единицах tf*m и mm значение 0.0005 означает 0.5 tf*m/m.</t>
  </si>
  <si>
    <t>Если |M| ≤ M_tol, программа зануляет момент до выбора расчетной ветки DirectState, Capacity, Crack или Stability.</t>
  </si>
  <si>
    <t>Порог не является допуском равновесия. Завышенное значение исключает из расчета реальные малые моменты и эксцентриситеты; при их проверке порог следует уменьшить или отключить.</t>
  </si>
  <si>
    <t>Источник обязателен: выберите Generated или AutoCAD. Отсутствующая строка, пустая ячейка, TODO и неизвестное значение являются ошибкой ввода; программа не выбирает Generated вместо пользователя.</t>
  </si>
  <si>
    <t>AutoCAD: заранее нажмите 'Импортировать геометрию из AutoCAD'. Бетон берется из Region на AutoCAD.Common.ConcreteLayer. Если этот слой пуст, сетка автоматически строится по наружному контуру и заданным отверстиям с Mesh.StepX, Mesh.StepY и Mesh.BoundarySubdivisions. Арматура в обоих вариантах импортируется из Region на AutoCAD.Common.RebarLayer. Геометрия сохраняется в Results и показывается на предварительной схеме.</t>
  </si>
  <si>
    <t>При последующем нажатии 'Выполнить расчет' программа не обращается к AutoCAD повторно. Она берет уже сохраненную импортированную геометрию из Results. Если Geometry.Source = AutoCAD, но предварительного импорта нет, расчет останавливается понятным сообщением.</t>
  </si>
  <si>
    <t>Геометрия AutoCAD считается заданной в мм: координаты и размеры - мм, площади - мм2, инерции - мм4. Чертеж для импорта нужно готовить в миллиметрах; INPUT не задает коэффициент масштаба геометрии. После импорта программа работает с этим сечением так же, как с геометрией, построенной внутри книги.</t>
  </si>
  <si>
    <t>У импортированной из AutoCAD сетки обычно нет сведений о смысловых гранях и группах арматуры. Поэтому программа сохраняет фактические элементы и результаты, но не пытается угадывать специальные подписи граней по координатам.</t>
  </si>
  <si>
    <t>При Generated тип и все активные размеры выбранной формы обязательны. Пустая ячейка, TODO, ошибка формулы, нечисловое значение или потерянная строка не заменяются размерами шаблона. Сообщение указывает настройку и ее фактическую ячейку; для отсутствующей строки указывается раздел, где ее нужно восстановить.</t>
  </si>
  <si>
    <t>Не используется при Geometry.Source = AutoCAD: форму задают импортированные элементы либо точные наружные контуры и отверстия.</t>
  </si>
  <si>
    <t>Если для выбранной формы нет специальных аннотаций, расчет все равно выполняется. На схеме будут показаны геометрия и расчетные значения без этих дополнительных подписей.</t>
  </si>
  <si>
    <t>Mesh.StepX задает шаг бетонной сетки по X, Mesh.StepY - шаг по Y. Если значения равны, элементы сетки квадратные; если отличаются, генератор строит прямоугольные бетонные элементы.</t>
  </si>
  <si>
    <t>При Generated и генерации бетона по контурам AutoCAD оба шага обязательны и должны быть положительными. Пустота, TODO и отсутствие одного из ключей являются ошибкой ввода: второй шаг не копируется из первого и не берется из скрытого default.</t>
  </si>
  <si>
    <t>Меньшие шаги повышают точность описания контура, площади, центра тяжести, главных осей и распределения напряжений, но увеличивают число бетонных элементов и время расчета.</t>
  </si>
  <si>
    <t>Площадь полной ячейки: A_cell = Mesh.StepX · Mesh.StepY, где A_cell - площадь одного бетонного элемента сетки.</t>
  </si>
  <si>
    <t>Для граничной ячейки сначала считается доля q = n_inside·n_total⁻¹, затем A_boundary = q · Mesh.StepX · Mesh.StepY. Здесь n_inside - число подъячеек внутри контура, n_total - общее число подъячеек в проверяемой ячейке.</t>
  </si>
  <si>
    <t>Числа вводятся в текущей INPUT-единице длины. Эквивалентные записи для внутреннего шага 50 mm: 50 при Units.Length.Input = mm, 5 при cm или 0.05 при m.</t>
  </si>
  <si>
    <t>Mesh.StepX и Mesh.StepY - численные параметры дискретизации НДМ, а не коэффициенты СП. Их выбирают по требуемой точности, форме сечения и приемлемому времени расчета.</t>
  </si>
  <si>
    <t>При Generated и генерации бетона по контурам AutoCAD обязательно целое число не меньше 1. Отсутствующая строка, пустота, TODO, ошибка формулы, дробное, нулевое или отрицательное значение являются ошибкой ввода и не заменяются автоматически единицей.</t>
  </si>
  <si>
    <t>Значение 1 означает быстрый режим: граничная ячейка проверяется по центру. Значение больше 1 делит граничную ячейку на более мелкие части и считает, какая доля попала внутрь сечения.</t>
  </si>
  <si>
    <t>Если шаг не делит габарит целиком, последние базовые ячейки могут пересекать границу, даже когда их центр уже за габаритом. При разбиении учитываются все центры подъячеек, попавшие в бетон; положение центра базовой ячейки само по себе не исключает ее внутреннюю часть.</t>
  </si>
  <si>
    <t>Учитываются все заданные отверстия и заходы наружного контура внутрь ячейки. При значении больше 1 такие ячейки уточняются подъячейками, даже если четыре угла находятся в бетоне: небольшой проем или узкий вырез могут проходить между ними.</t>
  </si>
  <si>
    <t>Приближенная площадь граничной ячейки: A_boundary = q · Mesh.StepX · Mesh.StepY, где q = n_inside·n_total⁻¹. Здесь n_inside - число подъячеек внутри контура, n_total - общее число подъячеек в ячейке.</t>
  </si>
  <si>
    <t>Увеличение числа подъячеек уточняет криволинейные границы и уступы, увеличивая время построения. Достаточность дискретизации проверяется по сходимости геометрических характеристик.</t>
  </si>
  <si>
    <t>Если оценка числа элементов с учетом подъячеек не помещается в размер массива, построение отклоняется с сообщением: нужно увеличить Mesh.StepX/Mesh.StepY либо уменьшить Mesh.BoundarySubdivisions. Это ограничение представимости данных, а не нормативное ограничение точности.</t>
  </si>
  <si>
    <t>Mesh.BoundarySubdivisions - это численная аппроксимация геометрии. Прямого требования СП к этому параметру нет.</t>
  </si>
  <si>
    <t>Оба смещения обязательны: допускаются конечные положительные, отрицательные и нулевые числа в INPUT-единице длины. Пустота, TODO, ошибка формулы и утраченная строка не означают нулевой эксцентриситет; сообщение указывает действующее поле Config и что нужно исправить.</t>
  </si>
  <si>
    <t>Если Load.ReferenceOffsetX = 0 и Load.ReferenceOffsetY = 0, заданные N, Mx и My относятся к центру тяжести бетонного сечения без учета продольной арматуры. Техническое начало координат встроенной формы на физический результат не влияет.</t>
  </si>
  <si>
    <t>Смещения учитываются при переносе усилий к расчетной точке. Изменение Load.ReferenceOffsetX/Y изменяет моменты от эксцентриситета N.</t>
  </si>
  <si>
    <t>Число вводится в текущей INPUT-единице длины. Например эксцентриситет 100 mm задается как 100 при mm, 10 при cm или 0.1 при m.</t>
  </si>
  <si>
    <t>Равновесие внутренних усилий НДМ соответствует общей постановке СП 63.13330.2018, п. 8.1.23. Принятая в программе система координат и знаков описана в начале этой справки и на листе Config в блоках Единицы измерения и Система знаков.</t>
  </si>
  <si>
    <t>Практическая проверка: при чистом N и нулевом offset нагрузка проходит через бетонный центр тяжести. Для сечения с несимметричной арматурой небольшая кривизна может появиться уже физически, потому что приведенный центр и бетонный центр не обязаны совпадать.</t>
  </si>
  <si>
    <t>Newton уточняет равновесие по текущей касательной жесткости сечения. Обычно это основной рабочий вариант.</t>
  </si>
  <si>
    <t>Secant использует приближенную зависимость изменения усилий от деформаций и при застое начинает приближение заново. Он полезен для контрольной проверки, но может работать дольше.</t>
  </si>
  <si>
    <t>Искомые параметры плоскости деформаций: ε_0, κ_x и κ_y.</t>
  </si>
  <si>
    <t>Выбор влияет на прямое НДС и пробные состояния поиска LoadMultiplier. UltimateStrain решает отдельную предельную задачу. Пустой или неизвестный метод дает InputErr, а не скрытое переключение.</t>
  </si>
  <si>
    <t>Максимальное число итераций на ступени нагрузки.</t>
  </si>
  <si>
    <t>Если равновесие не найдено за это число итераций, пользовательский статус получает NumFail, а подробная причина остается во внутренней диагностике.</t>
  </si>
  <si>
    <t>Значение новой книги - 80. Длина шага подбирается автоматически по уменьшению невязки; увеличение бюджета итераций не меняет допуски равновесия.</t>
  </si>
  <si>
    <t>Увеличение может помочь тяжелой нелинейной задаче, но увеличивает время и не исправляет ошибочные исходные данные.</t>
  </si>
  <si>
    <t>Число ступеней приложения нагрузки в прямом расчете НДС.</t>
  </si>
  <si>
    <t>Равновесие определяется последовательно от частичной до полной нагрузки N + Mx + My.</t>
  </si>
  <si>
    <t>Больше ступеней обычно устойчивее для нелинейных диаграмм, но каждая ступень требует своих итераций.</t>
  </si>
  <si>
    <t>Задайте положительный допуск по силе N в INPUT Force; единица выбирается на Config в Units.Force.Input.</t>
  </si>
  <si>
    <t>Условие сходимости: |N_int - N| ≤ Solver.ToleranceN, где N_int - внутренняя сила сечения.</t>
  </si>
  <si>
    <t>Около 1 Н соответствует 0,001 кН или 0,0001 tf. Меньший допуск строже, но может увеличить число итераций или дать NumFail - численную неудачу.</t>
  </si>
  <si>
    <t>Задайте положительный допуск по моменту Mx в INPUT Moment; единица выбирается на Config в Units.Moment.Input.</t>
  </si>
  <si>
    <t>Условие сходимости: |Mx_int - Mx| ≤ Solver.ToleranceMx, где Mx_int - внутренний момент сечения по X.</t>
  </si>
  <si>
    <t>Около 1000 Н·мм соответствует 0,001 кН·м или 0,0001 tf·m. Меньший допуск строже, но может увеличить число итераций или дать NumFail.</t>
  </si>
  <si>
    <t>Задайте положительный допуск по моменту My в INPUT Moment; единица выбирается на Config в Units.Moment.Input.</t>
  </si>
  <si>
    <t>Условие сходимости: |My_int - My| ≤ Solver.ToleranceMy, где My_int - внутренний момент сечения по Y.</t>
  </si>
  <si>
    <t>Смысл и пересчет такие же, как у Config Solver.ToleranceMx. Меньший допуск строже, но может увеличить число итераций или дать NumFail.</t>
  </si>
  <si>
    <t>Максимальное число перестроений приближенной матрицы чувствительности Secant.</t>
  </si>
  <si>
    <t>Перестроение выполняется при застое, когда текущая матрица не обеспечивает уменьшение невязки.</t>
  </si>
  <si>
    <t>Настройка используется только при Solver.Method = Secant.</t>
  </si>
  <si>
    <t>Выберите способ поиска предельной точки для LoadPath из таблицы сочетаний: Auto, UltimateStrain или LoadMultiplier. λ - множитель выбранных нагрузок; исходное сочетание соответствует λ = 1.</t>
  </si>
  <si>
    <t>UltimateStrain одновременно ищет равновесие и достижение предельной деформации. LoadMultiplier подбирает λ пробными расчетами равновесия. Auto сначала пробует UltimateStrain, а при численной неудаче повторяет тот же путь через LoadMultiplier.</t>
  </si>
  <si>
    <t>Для λ*N, а также λ*NMxy без пользовательских моментов сразу применяется LoadMultiplier: чистая силовая задача может быть вырожденной на горизонтальном плато диаграммы. Это не замена LoadPath.</t>
  </si>
  <si>
    <t>CapacitySolutionMethod в Results показывает фактически использованный метод. Подробное построение путей описано в разделах сочетаний и несущей способности.</t>
  </si>
  <si>
    <t>Оба метода используют одинаковые материалы и физические пределы. Несходимость - NumFail, а не доказательство разрушения. Пустой или неизвестный выбор требует исправления Config.</t>
  </si>
  <si>
    <t>Для LoadMultiplier эта настройка задает, сколько итераций можно сделать на каждой проверяемой точке λ, прежде чем считать эту точку численно несошедшейся.</t>
  </si>
  <si>
    <t>Допустимо целое число больше нуля. Ноль, отрицательное значение, дробь, явно пустая ячейка или ошибка формулы дают InputErr с ключом и текущим адресом Config до запуска НДС.</t>
  </si>
  <si>
    <t>Для UltimateStrain эта же настройка ограничивает число итераций прямого поиска предельной плоскости деформаций.</t>
  </si>
  <si>
    <t>Один шаг Newton может включать несколько оценок плоскости: исходную невязку, колонки численного Якобиана и подбор демпфирования. Число строк оценок в диагностике поэтому не обязано совпадать с лимитом итераций.</t>
  </si>
  <si>
    <t>Недостаточный лимит может дать NumFail для физически допустимой нагрузки. Завышенный лимит увеличивает время неуспешного поиска.</t>
  </si>
  <si>
    <t>Лимит следует увеличивать при остановке по числу итераций после проверки исходных данных и диаграмм. Увеличение не исправляет ошибки единиц, материалов или геометрии.</t>
  </si>
  <si>
    <t>Capacity.SolverMaxIterations - это защитный численный параметр программы. Он не является расчетным коэффициентом СП.</t>
  </si>
  <si>
    <t>Задайте положительный безразмерный допуск для попадания в предельную деформацию при UltimateStrain. Он не является самим физическим пределом.</t>
  </si>
  <si>
    <t>Физический предел берется из диаграммы выбранной модели материала. ε_ult означает его модуль; ult - предельный. Допуск отношения текущей деформации к пределу равен max(10⁻⁶; Capacity.ToleranceStrain / max(|ε_ult|; 10⁻⁹)).</t>
  </si>
  <si>
    <t>Финальная точка также должна удовлетворять равновесию и физическим пределам. Численный допуск не разрешает превышение диаграммы и не обязан менять уже более точно найденный результат.</t>
  </si>
  <si>
    <t>Для LoadMultiplier точность множителя задает Config Capacity.ToleranceLambda. Допустимое значение Capacity.ToleranceStrain все равно обязательно.</t>
  </si>
  <si>
    <t>Меньший допуск может повысить точность, но увеличить число итераций. Он безразмерен и не меняется вместе с единицами.</t>
  </si>
  <si>
    <t>Это защитная верхняя граница расширения скобки в методе LoadMultiplier.</t>
  </si>
  <si>
    <t>Допустимо число больше нуля. Ноль, отрицательное значение, явно пустая ячейка или ошибка формулы дают InputErr с актуальным адресом Config до запуска НДС. Если InitialLambda больше MaxLambda, первая положительная проба ограничивается MaxLambda, а не выходит за него.</t>
  </si>
  <si>
    <t>В LoadMultiplier программа расширяет интервал поиска только до этого значения. Если предельное состояние не найдено до MaxLambda, расчет должен завершиться диагностируемым статусом.</t>
  </si>
  <si>
    <t>В UltimateStrain эта настройка не ограничивает найденную λ: там программа напрямую ищет предельную плоскость деформаций и принимает результат, если λ положительная и численно конечная.</t>
  </si>
  <si>
    <t>Ориентиры для LoadMultiplier: 10...20 удобно для быстрой оценки; 1024 - значение по умолчанию с большим запасом для малых исходных нагрузок и контрольных расчетов. λ безразмерна и не зависит от выбранных единиц.</t>
  </si>
  <si>
    <t>Настройка выбирает численный поиск λ - множителя нагрузок - только для фактически используемого LoadMultiplier.</t>
  </si>
  <si>
    <t>Bisection делит надежный интервал поиска пополам; Brent сохраняет интервал и пробует более быстрые шаги по промежуточным точкам; Secant прогнозирует следующую точку по двум предыдущим и чувствительнее к неровной зависимости.</t>
  </si>
  <si>
    <t>В успешном прямом UltimateStrain эта настройка не участвует, но допустимый выбор Bisection, Brent или Secant обязателен. Ошибка не заменяется другим методом.</t>
  </si>
  <si>
    <t>Это способы численного поиска программы, а не отдельные нормативные коэффициенты. Условия перехода к LoadMultiplier описаны у Config Capacity.SolutionStrategy.</t>
  </si>
  <si>
    <t>Это начальная величина λ для метода LoadMultiplier на выбранной траектории LoadPath.</t>
  </si>
  <si>
    <t>Допустимо число больше нуля. Пустая ячейка, TODO, ошибка формулы, текст, ноль или отрицательное значение дают InputErr до запуска НДС. Сообщение указывает ключ, текущую ячейку Config и требуемое исправление; после переноса именованной таблицы адрес обновляется при новом чтении.</t>
  </si>
  <si>
    <t>Если при этом λ сечение еще не достигло предельного состояния, программа расширяет верхнюю границу поиска.</t>
  </si>
  <si>
    <t>Если начальное значение слишком маленькое, может потребоваться больше расчетных точек. Если слишком большое, первая попытка чаще будет несходящейся или сразу за пределом.</t>
  </si>
  <si>
    <t>Рекомендуемый старт - 1, потому что он соответствует проверке исходного уровня моментов. Для очень слабых сечений можно поставить 0.5; для заведомо малых нагрузок - 2. λ безразмерна, поэтому при переходе с tf*m на kN*m значение не пересчитывается.</t>
  </si>
  <si>
    <t>Это точность одномерного поиска предельного множителя λ в LoadMultiplier.</t>
  </si>
  <si>
    <t>Допустимо число больше нуля. Явно пустая или неверная ячейка, ноль и отрицательное значение дают InputErr с актуальным адресом Config до запуска НДС. Допустимость значения проверяется и тогда, когда выбран UltimateStrain, хотя само значение не участвует в его успешном прямом поиске.</t>
  </si>
  <si>
    <t>Bisection, Brent и Secant останавливаются, когда интервал/шаг по λ становится достаточно малым по этому допуску.</t>
  </si>
  <si>
    <t>Это допуск именно по коэффициенту λ, а не по деформациям. Для UltimateStrain используется Capacity.ToleranceStrain.</t>
  </si>
  <si>
    <t>Практические ориентиры: 0.1 - грубая быстрая оценка; 0.01 - обычный инженерный расчет; 0.001 - более точный, но медленный поиск. Значение безразмерно и не зависит от выбранных единиц N/Mx/My.</t>
  </si>
  <si>
    <t>Это число дополнительных попыток для одной и той же точки λ, если внутренний расчет НДС не сошелся.</t>
  </si>
  <si>
    <t>Допустимо целое число не меньше нуля. Ноль корректен и отключает дополнительные повторы; дробь, отрицательное значение, пустая ячейка, TODO и ошибка формулы дают InputErr с актуальным местом исправления до запуска НДС.</t>
  </si>
  <si>
    <t>Первая попытка имеет номер attempt = 0. Если она дала NumFail или SingularTangent, следующая попытка решает ту же самую точку λ, но с более осторожными численными настройками.</t>
  </si>
  <si>
    <t>Связь с Capacity.BaseLoadSteps прямая: LoadSteps_eff = Capacity.BaseLoadSteps · 2^{attempt}. При BaseLoadSteps = 1 и MaxRetries = 0 выполняется только первая попытка с 1 ступенью; при MaxRetries = 1 добавляется единственный повтор с 2 ступенями.</t>
  </si>
  <si>
    <t>Пара BaseLoadSteps/MaxRetries проверяется до расчета: число ступеней каждой разрешенной попытки должно быть не больше 2147483646. Например при BaseLoadSteps = 1 допускается не более 30 повторов, при 3 - не более 29. Это техническая граница счетчика Long, а не ограничение нагрузок по СП; чрезмерные значения дают InputErr с указанием ячейки и просьбой уменьшить настройку.</t>
  </si>
  <si>
    <t>Повтор использует больше ступеней нагрузки. Длина каждого шага подбирается автоматически без изменения заданной физической нагрузки.</t>
  </si>
  <si>
    <t>Если обычные λ-точки сходятся с первой попытки, MaxRetries не увеличивает время расчета: дополнительные solve запускаются только после численной несходимости конкретной точки. Но для некоторых осевых траекторий несходящиеся точки могут встречаться часто, поэтому включенный retry заметно увеличивает время.</t>
  </si>
  <si>
    <t>Если повторы исчерпаны, точка λ получает NumFail. Такая несходимость не считается разрушением сечения.</t>
  </si>
  <si>
    <t>Значение по умолчанию - 0. Один повтор ограничивает дополнительные затраты одной попыткой с уменьшенным шагом; 2...3 повтора увеличивают затраты при несходимости. Параметр не зависит от единиц измерения.</t>
  </si>
  <si>
    <t>Это базовое число ступеней приложения нагрузки для каждой λ-точки в LoadMultiplier.</t>
  </si>
  <si>
    <t>Допустимо целое число больше нуля. Ноль, отрицательное значение, дробь, явно пустая ячейка или ошибка формулы дают InputErr до запуска НДС; комментарий называет текущую ячейку Config и действие пользователя.</t>
  </si>
  <si>
    <t>BaseLoadSteps задает только первую попытку λ-точки. Если MaxRetries разрешает повтор, фактическое число ступеней на повторе увеличивается по формуле BaseLoadSteps·2^attempt.</t>
  </si>
  <si>
    <t>Базовое число и все его разрешенные удвоения должны помещаться в расчетный счетчик: BaseLoadSteps·2^{MaxRetries} ≤ 2147483646. При нарушении измените указанный параметр до запуска НДС. Даже допустимое, но очень большое число ступеней может сделать расчет непрактично долгим; эта граница проверяет представимость, а не рекомендуемую производительность.</t>
  </si>
  <si>
    <t>Например при BaseLoadSteps = 1 и MaxRetries = 0 каждая λ-точка решается один раз с одной ступенью. Если поставить MaxRetries = 1, несошедшаяся точка будет повторена с двумя ступенями и более осторожным шагом кривизны.</t>
  </si>
  <si>
    <t>Большее базовое значение делает каждую первую λ-точку устойчивее, но замедляет весь LoadMultiplier даже там, где сходимость была бы нормальной.</t>
  </si>
  <si>
    <t>Настройка не используется как физический шаг увеличения нагрузки. Внешний поиск λ выполняют Bisection, Brent или Secant.</t>
  </si>
  <si>
    <t>Значение по умолчанию - 1. Дополнительные ступени только после численной неудачи задаются через Capacity.MaxRetries.</t>
  </si>
  <si>
    <t>Значения 2...4 повышают дробность приложения нагрузки и затраты каждой λ-точки. Дальнейшее увеличение оправдано только при подтвержденном влиянии числа ступеней на сходимость.</t>
  </si>
  <si>
    <t>Допустимы SP63 и SP35. Все обязательные настройки устойчивости должны присутствовать и содержать корректные значения: пустая ячейка, TODO, ошибка формулы или неизвестный вариант дают InputErr до расчетов. Сообщение содержит ключ, текущую ячейку Config и действие пользователя; при переносе именованной таблицы адрес обновляется после чтения.</t>
  </si>
  <si>
    <t>SP63 включает учет продольного изгиба по формулам СП 63.13330.2018, п. 8.1.15: условная жесткость D, критическая сила N_cr и коэффициент η.</t>
  </si>
  <si>
    <t>SP35 включает ветвь СП 35.13330.2011: для малых эксцентриситетов используется отдельная проверка устойчивости, для больших - увеличение момента через η.</t>
  </si>
  <si>
    <t>В обоих вариантах эксцентриситет продольной силы считается относительно центра тяжести приведенного сечения бетон + арматура. Пользователь при этом вводит нагрузки относительно бетонного центра и Load.ReferenceOffset; программа переносит моменты к приведенному центру перед расчетом устойчивости.</t>
  </si>
  <si>
    <t>Расчет запускается только для тех сочетаний, где выбранный профиль имеет Calculation.Stability.Enabled = Yes.</t>
  </si>
  <si>
    <t>Это геометрическая длина элемента L до умножения на μ1/μ2.</t>
  </si>
  <si>
    <t>Введите положительное число в текущей INPUT-единице длины. Ноль и отрицательная длина являются ошибкой ввода, а не основанием взять 8000 по умолчанию.</t>
  </si>
  <si>
    <t>Для критической силы и гибкости программа считает расчетные длины l_0,1 = μ1·L и l_0,2 = μ2·L.</t>
  </si>
  <si>
    <t>Даже положительные L и μ должны давать представимую расчетную длину и представимый положительный квадрат l₀². Если произведение или квадрат переполняет числовой диапазон либо квадрат слишком мал и округляется до нуля, до расчета выводится InputErr с адресами длины и соответствующего коэффициента. Это техническое ограничение арифметики, а не нормативный предел: при слишком большом значении уменьшите L или μ, при слишком малом увеличьте; проверьте INPUT-единицу длины.</t>
  </si>
  <si>
    <t>По СП 63 п. 8.1.7 и СП 35 п. 7.52 случайный эксцентриситет в режиме AutoWithL берется именно по L, а не по l_0.</t>
  </si>
  <si>
    <t>Программа не анализирует закрепления элемента автоматически: пользователь задает длину и коэффициенты расчетной длины уже по своей расчетной схеме.</t>
  </si>
  <si>
    <t>Требуется положительный безразмерный коэффициент в каждой плоскости. Ноль и отрицательное значение дают InputErr с текущим адресом поля; значение 2 - default новой книги, а не подстановка при ошибке.</t>
  </si>
  <si>
    <t>Коэффициент задает расчетную длину в соответствующей главной плоскости приведенного сечения.</t>
  </si>
  <si>
    <t>Переполнение произведения μ·L является ошибкой ввода: программа указывает обе участвующие ячейки и не подставляет коэффициент по умолчанию. Представимые значения не ограничиваются новым произвольным нормативным порогом.</t>
  </si>
  <si>
    <t>μ1 относится к изгибу вокруг главной оси 1, для которой выведен PrincipalI1. μ2 относится к изгибу вокруг главной оси 2, для которой выведен PrincipalI2.</t>
  </si>
  <si>
    <t>Для круга и других почти изотропных сечений программа фиксирует главную ось 1 по X: плоскость 1 соответствует Mx, эксцентриситет и габарит берутся по Y.</t>
  </si>
  <si>
    <t>Плоскость 2 в этом частном случае соответствует My, эксцентриситет и габарит берутся по X.</t>
  </si>
  <si>
    <t>Если оси сечения повернуты относительно X/Y, программа сама переводит моменты в главные оси, но выбор μ остается ответственностью пользователя.</t>
  </si>
  <si>
    <t>Допустимы только Determinate и Indeterminate, без учета регистра. Неизвестный вариант не трактуется как определимая схема и дает InputErr с указанием места исправления.</t>
  </si>
  <si>
    <t>Determinate выбирают для статически определимой расчетной схемы: программа складывает эксцентриситет от заданного момента и случайный эксцентриситет.</t>
  </si>
  <si>
    <t>Indeterminate выбирают для статически неопределимой расчетной схемы: программа берет расчетный эксцентриситет не меньше случайного, то есть большее значение по модулю.</t>
  </si>
  <si>
    <t>В обозначениях СП 63 это формирование e_0 с учетом e_a; в обозначениях СП 35 - формирование e_c с учетом e_c,sl.</t>
  </si>
  <si>
    <t>Настройка влияет только на правило объединения основного и случайного эксцентриситета. Остальные формулы СП 63 или СП 35 выбираются настройкой Stability.Code.</t>
  </si>
  <si>
    <t>Допустимы строго 1 и -1. Ноль, другое число, пустое значение и ошибка формулы дают InputErr; это направление, а не масштаб эксцентриситета.</t>
  </si>
  <si>
    <t>Если момент в главной плоскости равен нулю, знак случайного эксцентриситета нельзя определить из направления момента.</t>
  </si>
  <si>
    <t>Пользователь задает 1 или -1, чтобы явно указать, в какую сторону прикладывать случайный эксцентриситет: e_a по СП 63 или e_c,sl по СП 35.</t>
  </si>
  <si>
    <t>Для круга и других почти изотропных сечений индекс 1 задает направление эксцентриситета по Y для изгиба Mx.</t>
  </si>
  <si>
    <t>Индекс 2 в этом частном случае задает направление эксцентриситета по X для изгиба My.</t>
  </si>
  <si>
    <t>Настройка относится к главным плоскостям, а не к глобальным осям X/Y.</t>
  </si>
  <si>
    <t>Допустимы AutoWithL, AutoWithμL (также запись AutoWithMuL) и User. Неизвестный вариант не заменяется автоматическим режимом. Ввод проверяется и при растягивающем сочетании, для которого сама устойчивость неприменима.</t>
  </si>
  <si>
    <t>AutoWithL - нормативный режим по геометрической длине: СП 63 использует e_a = max(L/600; h/30; 10 мм), СП 35 использует e_c,sl = L/400.</t>
  </si>
  <si>
    <t>AutoWithμL - режим по умолчанию в книге: вместо геометрической длины L в случайном эксцентриситете используется расчетная длина l_0 = μL.</t>
  </si>
  <si>
    <t>User означает, что пользователь сам задает модуль случайного эксцентриситета отдельно для двух главных плоскостей: Stability.AccidentalEccentricityUser1/2.</t>
  </si>
  <si>
    <t>Знак эксцентриситета программа выбирает отдельно: по знаку момента в главной плоскости, а при чистом сжатии - по настройкам Stability.ZeroMomentEccentricitySign1/2.</t>
  </si>
  <si>
    <t>Используется только при Stability.AccidentalEccentricityMode = User.</t>
  </si>
  <si>
    <t>В режиме User требуется положительный модуль в обеих плоскостях. Отрицательное значение не преобразуется в положительное скрытно. В автоматических режимах это поле не участвует в формуле, допустимо также число 0, но оно должно оставаться корректным обязательным числом.</t>
  </si>
  <si>
    <t>Задается положительный модуль случайного эксцентриситета для соответствующей главной плоскости приведенного сечения.</t>
  </si>
  <si>
    <t>Для круга и других почти изотропных сечений User1 - это модуль эксцентриситета по Y для изгиба Mx.</t>
  </si>
  <si>
    <t>User2 в этом частном случае - модуль эксцентриситета по X для изгиба My.</t>
  </si>
  <si>
    <t>Знак не вводится здесь, чтобы не дублировать принятую логику направления.</t>
  </si>
  <si>
    <t>Число вводится в текущей INPUT-единице длины и переводится во внутренние миллиметры перед расчетом.</t>
  </si>
  <si>
    <t>Допустимы OnlyMomentPlane и BothPlanes. Неизвестный вариант, пустая ячейка или ошибка формулы дают InputErr с актуальным адресом Config.</t>
  </si>
  <si>
    <t>OnlyMomentPlane сохраняет принятую упрощенную схему: если момент есть только в одной главной плоскости, случайный эксцентриситет добавляется только в этой плоскости.</t>
  </si>
  <si>
    <t>BothPlanes добавляет случайный эксцентриситет в обеих главных плоскостях. Если момент в плоскости ненулевой, знак берется по направлению увеличения этого момента; если момент равен нулю, знак берется из Stability.ZeroMomentEccentricitySign1/2.</t>
  </si>
  <si>
    <t>Настройка не запускает перебор знаков и не добавляет дополнительных НДМ-расчетов.</t>
  </si>
  <si>
    <t>Допустимы Auto и PhiL2. Неизвестный режим не заменяется значением по умолчанию, даже если текущая табличная ветвь не использует эту настройку.</t>
  </si>
  <si>
    <t>Auto считает коэффициент длительности по нормативному отношению длительного момента к полному моменту.</t>
  </si>
  <si>
    <t>Для СП 63 моменты берутся относительно центра наиболее растянутого или наименее сжатого стержня арматуры.</t>
  </si>
  <si>
    <t>Для СП 35 в ветви e_c &gt; r моменты берутся относительно соответствующей грани сечения; при противоположных знаках полного и длительного моментов применяется специальное правило СП 35.</t>
  </si>
  <si>
    <t>PhiL2 принимает φ_l = 2 как консервативный пользовательский режим только в расчетных ветвях N_cr/η.</t>
  </si>
  <si>
    <t>В режиме Auto программа ограничивает коэффициент диапазоном 1...2. Нижняя граница 1 принята как консервативное проектное правило: длительная часть не должна искусственно уменьшать расчетный эффект.</t>
  </si>
  <si>
    <t>В табличной ветви СП 35 при e_c ≤ r эта настройка не заменяет табличный φ_l: там всегда используются φ_m и φ_l из таблицы 7.21.</t>
  </si>
  <si>
    <t>Для СП 63 таблица нагрузок означает постоянные + длительные нагрузки. Для СП 35 таблица означает постоянные нагрузки.</t>
  </si>
  <si>
    <t>Коэффициент k_s учитывает вклад арматуры в условную жесткость D = k_b·E_b·I_b + k_s·E_s·I_s по СП 63.</t>
  </si>
  <si>
    <t>Задайте положительное число. Некорректное значение дает InputErr с адресом Config, в том числе при неактивной ветви СП 63.</t>
  </si>
  <si>
    <t>Нижняя граница δ_e = e_0/h в формуле k_b по СП 63. Принятая нормативная граница - 0.15.</t>
  </si>
  <si>
    <t>Задайте неотрицательное число; ноль отключает эту программную границу. Если верхняя граница DeltaEMax также включена, нижняя не должна превышать верхнюю. Некорректный диапазон дает InputErr с адресом Config, в том числе при неактивной ветви СП 63.</t>
  </si>
  <si>
    <t>Верхняя граница δ_e = e_0/h в формуле k_b по СП 63. Принятая нормативная граница - 1.5.</t>
  </si>
  <si>
    <t>Задайте неотрицательное число; ноль отключает эту программную границу. Если нижняя граница DeltaEMin также включена, верхняя не должна быть меньше нижней. Некорректный диапазон дает InputErr с адресом Config, в том числе при неактивной ветви СП 63.</t>
  </si>
  <si>
    <t>Пользовательский коэффициент φ_p для устойчивости по СП 35. Для ненапрягаемой арматуры в текущей постановке обычно используется 1.</t>
  </si>
  <si>
    <t>Задайте положительное число. Некорректный ввод дает InputErr до расчетов, в том числе при неактивной ветви СП 35; допустимость числа не означает нормативного подтверждения произвольного коэффициента.</t>
  </si>
  <si>
    <t>Предел отношения N/N_cr для ветви η СП 35. В Results условие выводится как коэффициент запаса NOverNcrLimit·N_cr/N: значение больше 1 означает, что оно выполняется.</t>
  </si>
  <si>
    <t>Задайте положительное число. Некорректный ввод дает InputErr с адресом Config, в том числе при неактивной ветви СП 35.</t>
  </si>
  <si>
    <t>Выберите SP35 или SP63 для ширины нормальных трещин. Общий расчет включается настройкой профиля Calculation.Crack.Width на Config.</t>
  </si>
  <si>
    <t>Методика устойчивости выбирается независимо настройкой Config Stability.Code. Продольные трещины проверяются по текущему сжатому бетону при любой методике ширины.</t>
  </si>
  <si>
    <t>Это предельно допустимая ширина раскрытия нормальной трещины a_crc,ult.</t>
  </si>
  <si>
    <t>Программа не назначает это значение автоматически. Пользователь выбирает его по нормам, категории трещиностойкости, условиям эксплуатации и проектным требованиям.</t>
  </si>
  <si>
    <t>После расчета программа выводит коэффициент запаса по трещинам: SF_crc = a_crc,ult·a_crc⁻¹.</t>
  </si>
  <si>
    <t>Если SF_crc &lt; 1, рассчитанная ширина раскрытия превышает заданный пользователем предел. Это не численная ошибка, а результат проверки.</t>
  </si>
  <si>
    <t>Число вводится в текущей INPUT-единице длины. Например допустимые 0.3 mm задаются как 0.3 при Units.Length.Input = mm, 0.03 при cm или 0.0003 при m.</t>
  </si>
  <si>
    <t>Условие проверки раскрытия трещин приведено в СП 63.13330.2018, п. 8.2.6, формула (8.118). Конкретное допустимое значение зависит от расчетной ситуации и должно быть подтверждено пользователем.</t>
  </si>
  <si>
    <t>Выберите способ поиска точки образования нормальной трещины. Физический путь задается отдельно столбцом LoadPath в таблице сочетаний на Config.</t>
  </si>
  <si>
    <t>UltimateStrain напрямую ищет равновесие на первом деформационном пределе. LoadMultiplier подбирает множитель нагрузки λ пробными расчетами и уточняет найденную предельную плоскость. λ = 1 соответствует исходному сочетанию.</t>
  </si>
  <si>
    <t>Проверяются образование трещины, сжатие бетона, растяжение и сжатие арматуры. Если другой предел достигнут раньше трещины, он не выдается за точку трещинообразования. NotCracked требует подтвержденного допустимого НДС при исходной нагрузке.</t>
  </si>
  <si>
    <t>Auto сначала пробует UltimateStrain, при численной неудаче повторяет тот же путь через LoadMultiplier. На пути λ*N такой резерв используется и при явно выбранном UltimateStrain: постоянные моменты и эксцентриситет не меняются. Отрицательный λ сам по себе не означает отсутствие трещины. Неудача поиска точки образования не блокирует ширину при пригодном текущем НДС.</t>
  </si>
  <si>
    <t>Введите положительное число без единиц. Оно ограничивает разность верхней и нижней пробных λ при поиске точки образования трещины методом LoadMultiplier. λ = 1 соответствует исходному сочетанию.</t>
  </si>
  <si>
    <t>Больший допуск может уменьшить число проб, но дает менее точное начальное приближение предельной нагрузки. Найденная плоскость по-прежнему проверяется по равновесию и физическим пределам материалов. Если точка не подтверждена, программа дополнительно сужает тот же интервал, не обнуляя бюджет итераций.</t>
  </si>
  <si>
    <t>Настройка применяется также при переходе Auto к LoadMultiplier. Прямой поиск UltimateStrain и отдельный допуск несущей способности Capacity.ToleranceLambda она не изменяет.</t>
  </si>
  <si>
    <t>Площадь бетона A_bt для СП 63: FullTension - вся растянутая часть; Effective - ограниченная полоса у растянутой поверхности.</t>
  </si>
  <si>
    <t>Для Effective: h_bt = min(max(x_t; 2a_s); 0,5h), где x_t - глубина растянутой зоны до НЛ; a_s - отступ крайнего выбранного стержня от бетонной границы; h - габарит по нормали к НЛ.</t>
  </si>
  <si>
    <t>При x_t &lt; 2a_s полоса может зайти за нейтральную линию, но сжатые стержни не добавляются в расчет ширины. Смысл отступа задается отдельно на Config в SLS.Crack.CoverDistanceMode.</t>
  </si>
  <si>
    <t>Площадь определяется пересечением полосы с бетонной областью за вычетом учитываемых отверстий, в том числе с частичным пересечением элементов. Центр бетонного элемента не является правилом включения всей его площади. Выбор точного контура или сетки описан в конце раздела подготовки AutoCAD.</t>
  </si>
  <si>
    <t>Формула расстояния между трещинами и ограничения приведены в методике СП 63. Для SLS.Crack.Code = SP35 эта настройка не применяется.</t>
  </si>
  <si>
    <t>Способ определения a_s от оси крайнего растянутого стержня до бетонной границы по нормали к НЛ. Применяется только в СП 63.</t>
  </si>
  <si>
    <t>NearestContour берет ближайший выход из бетона в сторону растянутой поверхности. GlobalExtreme берет дальнюю опорную линию всего сечения в том же направлении; для невыпуклой формы расстояние может быть больше.</t>
  </si>
  <si>
    <t>Это расстояние участвует в эффективной полосе Config SLS.Crack.TensionZoneMode = Effective. Оно не меняет НДС, прочность или устойчивость. При центральном растяжении без нейтральной линии настройка не участвует.</t>
  </si>
  <si>
    <t>Коэффициент длительности нагрузки φ_1 в формуле ширины СП 63. Для продолжительного раскрытия - 1,4 по п. 8.2.6.</t>
  </si>
  <si>
    <t>Введите применимое положительное значение на Config. Программа рассчитывает продолжительное раскрытие; отдельная процедура непродолжительного раскрытия по нескольким состояниям не реализована. Для СП 35 эта настройка не используется.</t>
  </si>
  <si>
    <t>Коэффициент профиля арматуры φ_2 в формуле ширины СП 63.</t>
  </si>
  <si>
    <t>Периодическому профилю соответствует 0,5, гладкому - 0,8 по СП 63, п. 8.2.6. Введите применимое значение на Config; при SLS.Crack.Code = SP35 эта настройка не используется.</t>
  </si>
  <si>
    <t>Режим определения коэффициента характера работы элемента φ_3 в формуле ширины СП 63.</t>
  </si>
  <si>
    <t>Auto принимает 1,2 при растягивающей продольной силе, 1,0 в остальных реализованных случаях. User использует число Config SLS.Crack.Phi3.</t>
  </si>
  <si>
    <t>Настройка не меняет НДС или бетонную площадь. Для SLS.Crack.Code = SP35 она не используется.</t>
  </si>
  <si>
    <t>Коэффициент φ_3 применяется при SLS.Crack.Phi3Mode = User и должен быть положительным.</t>
  </si>
  <si>
    <t>В режиме Auto число не подставляется в формулу, но для СП 63 ячейка все равно должна содержать корректный положительный коэффициент. Для SLS.Crack.Code = SP35 настройка не используется.</t>
  </si>
  <si>
    <t>Режим определения ψ_s - коэффициента неравномерности деформаций арматуры между трещинами в формуле СП 63. При SLS.Crack.Code = SP35 не используется.</t>
  </si>
  <si>
    <t>User при пригодной точке образования берет число из Config SLS.Crack.PsiS. Auto сначала считает ширину с 1 и уточняет коэффициент только при превышении допуска Config SLS.Crack.Allowable. AlwaysCalc выполняет уточнение всегда, когда оно возможно.</t>
  </si>
  <si>
    <t>Уточнение сравнивает средние по площади напряжения одного и того же набора стержней при текущей нагрузке и сразу после образования трещины. Формула и обозначения приведены в разделе СП 63.</t>
  </si>
  <si>
    <t>При непригодной точке трещинообразования либо отсутствии растяжения выбранной арматуры в ней ширина по допустимому текущему НДС определяется с ψ_s = 1 во всех режимах. Предупреждение в ResultComment выводится только при фактическом использовании коэффициента.</t>
  </si>
  <si>
    <t>Подтвержденный NotCracked означает отсутствие нормальной трещины: ширина не считается, имеет N/A, пользовательское PsiS не меняется и предупреждения о назначении 1 нет. Продольные трещины при пригодном текущем НДС проверяются независимо.</t>
  </si>
  <si>
    <t>Способ учета сжатых стержней при определении среднего по площади напряжения σ_s,crc сразу после трещинообразования по СП 63.</t>
  </si>
  <si>
    <t>AllSelected учитывает напряжения со знаком. TensionOnly принимает сжимающие напряжения за 0, но сохраняет площади этих стержней в знаменателе среднего.</t>
  </si>
  <si>
    <t>Набор стержней выбирается по текущему НДС и не пересобирается для порогового состояния. Настройка влияет только на уточнение коэффициента Config SLS.Crack.PsiMode, а не на текущие напряжения, площадь или диаметр арматуры.</t>
  </si>
  <si>
    <t>Пользовательский коэффициент неравномерности деформаций ψ_s применяется при SLS.Crack.PsiMode = User и пригодных данных трещинообразования.</t>
  </si>
  <si>
    <t>Для СП 63 положительное число обязательно и в режимах Auto/AlwaysCalc, хотя тогда оно не задает итоговый коэффициент. Для SLS.Crack.Code = SP35 эта настройка не используется.</t>
  </si>
  <si>
    <t>Правила уточнения и принятия 1 при недоступных пороговых данных описаны у Config SLS.Crack.PsiMode. При подтвержденном NotCracked число не меняется: формула ширины не вызывается.</t>
  </si>
  <si>
    <t>Задайте наибольшее расстояние между поверхностями растянутых стержней, при котором они объединяются в группу. Число неотрицательное, в INPUT Length; в новой книге 10 мм.</t>
  </si>
  <si>
    <t>0 объединяет касающиеся стержни. Положительный допуск разрешает небольшой зазор и является допущением программы, не требованием СП. Группа неделима: в площадь взаимодействия она входит целиком по своему центру.</t>
  </si>
  <si>
    <t>Допустимый разнос центров групп одного ряда по нормали к НЛ. Задается в INPUT Length; значение по умолчанию 50 мм.</t>
  </si>
  <si>
    <t>Ряд 1 находится у растянутой поверхности бетона, следующие номера растут к НЛ. Этот допуск только распределяет группы по рядам: боковые границы площади взаимодействия и выбор соседей он не меняет.</t>
  </si>
  <si>
    <t>Порог сравнивается отдельно для ближайшей растянутой группы арматурных стержней слева и справа от рассматриваемой группы вдоль нейтральной линии (НЛ). L - полное расстояние между центрами групп, t - расстояние между их проекциями на НЛ.</t>
  </si>
  <si>
    <t>Допустимый диапазон 0...1; значение по умолчанию 0,2. При t/L ниже порога боковой отступ равен r; при равенстве или превышении - min(r; t/2).</t>
  </si>
  <si>
    <t>Выберите диаметр d для расстояния r, которым ограничивается площадь взаимодействия: Max - наибольший, Min - наименьший, Average - среднее арифметическое диаметров отдельных стержней.</t>
  </si>
  <si>
    <t>Для боковых границ учитываются стержни рассматриваемой группы, для границы в сторону нейтральной линии - стержни опорного ряда. В формуле радиуса армирования R_r всегда складываются реальные диаметры, независимо от этого выбора. R_r - отношение площади бетона к вкладу арматуры.</t>
  </si>
  <si>
    <t>Режим 3d, 5d или 6d задает отступ r для боковых границ площади взаимодействия и границы к НЛ. Значение новой книги - 6d.</t>
  </si>
  <si>
    <t>СП 35, п. 7.110: 6d - общий случай; 3d - непрямоугольное сечение с равномерной арматурой по контуру; 5d - пучки и канаты. Последние не поддерживаются этой версией; выбор режима требует проверки нормативной применимости.</t>
  </si>
  <si>
    <t>Выберите Periodic для периодического профиля или Smooth для гладкой арматуры. Этот выбор задает зависимость коэффициента ψ от радиуса армирования R_r в формуле ширины.</t>
  </si>
  <si>
    <t>ψ - размерный коэффициент раскрытия, R_r - отношение площади взаимодействия к вкладу арматуры. По СП 35 п. 7.109 арматура в стенках также относится к первой зависимости: для этого случая выбирайте Periodic.</t>
  </si>
  <si>
    <t>Единый слой расчетных бетонных элементов для импорта и экспорта. Каждый Region - объект «Область» - на этом слое становится одним элементом сетки. Полилинии, блоки и текст не становятся расчетными элементами.</t>
  </si>
  <si>
    <t>Если на слое нет ни одного объекта, бетонная сетка автоматически генерируется по точному наружному контуру и всем заданным отверстиям с настройками Mesh. Если нет и наружного контура, импорт отклоняется. Непригодные объекты или Region, отсеянные MinArea, не считаются пустым слоем и не запускают генерацию.</t>
  </si>
  <si>
    <t>Имя обязательно и должно отличаться от Config AutoCAD.Common.RebarLayer. Точные границы задаются отдельно на Config через AutoCAD.Common.SectionContourLayer и AutoCAD.Common.OpeningContourLayer.</t>
  </si>
  <si>
    <t>Координаты и размеры Region читаются как мм, площадь как мм2, инерции как мм4 независимо от INPUT/OUTPUT и единиц чертежа. Config AutoCAD.Import.MinArea - только пользовательский порог в INPUT Area; он не масштабирует чертеж.</t>
  </si>
  <si>
    <t>В расчете НДС используются фактические площадь и инерции Region. На схеме произвольная форма представляется прямоугольником той же площади, отношения главных инерций и направления главных осей. Метки представления: Rectangle - исходный прямоугольник; Equivalent rectangle - эквивалентный прямоугольник; Equivalent square - равноплощадный квадрат.</t>
  </si>
  <si>
    <t>У квадрата направление берется по пригодной прямой грани. У круга и других элементов без определимого направления - по среднему направлению остальных ориентированных бетонных элементов. Если такого направления нет, угол 0. Поэтому углы около +89° и -89° дают вертикаль, а не горизонталь.</t>
  </si>
  <si>
    <t>Сохраненные ширина, высота и поворот нужны для схемы и границ сетки; они не заменяют реальные инерции в расчете. Цвет при экспорте определяется физическим сжатием или растяжением из сохраненного Results.</t>
  </si>
  <si>
    <t>Единый слой арматуры для импорта и экспорта. Каждый Region - объект «Область» - на этом слое становится одним стержнем; эквивалентный круглый диаметр определяется по его площади.</t>
  </si>
  <si>
    <t>Имя обязательно и должно отличаться от Config AutoCAD.Common.ConcreteLayer. Материал выбирается при расчете по профилю на Config, а не по имени слоя.</t>
  </si>
  <si>
    <t>Цвет экспортируемого стержня показывает его физическое сжатие или растяжение из Results. Разные материалы и профили арматуры в одном сечении эта версия не поддерживает.</t>
  </si>
  <si>
    <t>Единый слой точной наружной границы для импорта и экспорта. На нем допустимы замкнутая 2D-полилиния, окружность или Region - объект «Область». Region с вырезанными отверстиями передает также все эти отверстия; взрывать его не нужно.</t>
  </si>
  <si>
    <t>Слой может отсутствовать или быть пустым: импорт бетонных элементов продолжается. Если точный наружный контур задан без отверстий, внутри него считается сплошной бетон. При необходимости задайте отверстия тоже.</t>
  </si>
  <si>
    <t>Порядок подготовки, глобальная система координат, замыкание полилиний и четыре случая выбора границ описаны в первом разделе справки «Подготовка геометрии в AutoCAD и импорт». Контур не заменяет сетку для НДС.</t>
  </si>
  <si>
    <t>Единый слой отдельно заданных отверстий для импорта и экспорта. Можно разместить несколько замкнутых 2D-полилиний, окружностей или Region - объектов «Область». Отверстия, уже вырезанные в наружном Region, здесь не дублируйте.</t>
  </si>
  <si>
    <t>Отверстия можно задать и без наружного контура: наружная граница берется по сетке, а вычитаются только эти точные отверстия. Пустой или отсутствующий слой не блокирует импорт.</t>
  </si>
  <si>
    <t>Отверстия не должны касаться или пересекать друг друга и известную наружную границу. Остальные правила и четыре случая учета границ приведены в первом разделе подготовки AutoCAD.</t>
  </si>
  <si>
    <t>Это нижний порог площади Region для импорта.</t>
  </si>
  <si>
    <t>Region с меньшей площадью исключаются из расчетной модели. Порог применяется к бетону и арматуре.</t>
  </si>
  <si>
    <t>Завышенный порог исключает расчетные стержни малой площади.</t>
  </si>
  <si>
    <t>Число задается в INPUT-единице площади из блока Units и перед сравнением переводится во внутренние мм2. Например 25 mm2, 0.25 cm2 и 0.000025 m2 задают одинаковый порог.</t>
  </si>
  <si>
    <t>Сам чертеж импортируется в мм: координаты, площади и инерции Region не масштабируются через INPUT. Пользовательская INPUT-площадь влияет только на введенный порог фильтрации, а не на геометрию DWG.</t>
  </si>
  <si>
    <t>Допустимо неотрицательное число. Нулевой порог отключает отбрасывание по малой площади. Пустая ячейка, ошибка формулы, отрицательное или слишком большое для перевода значение останавливают импорт с указанием AutoCAD.Import.MinArea; скрытого значения по умолчанию нет.</t>
  </si>
  <si>
    <t>Выбор обязателен: укажите Worst или ID сохраненного сочетания. Пустая ячейка, TODO, ошибка Excel и отсутствующая строка не заменяются Worst; сообщение указывает текущую ячейку Config и способ исправления.</t>
  </si>
  <si>
    <t>Worst означает: взять определяющее сочетание из верхней сводки Results. Критерий выбора задается General.WorstCombinationCriterion.</t>
  </si>
  <si>
    <t>Геометрия экспортируется в AutoCAD всегда в миллиметрах: координаты, размеры, диаметры, контур, оси и точка приложения нагрузки. Выбор OUTPUT для длины в Config не меняет масштаб чертежа: одна единица AutoCAD соответствует 1 мм.</t>
  </si>
  <si>
    <t>Если указан конкретный номер, например LC2, в AutoCAD выгружаются напряжения/деформации именно для этого сочетания.</t>
  </si>
  <si>
    <t>Значение должно совпадать с CombinationID, который есть в результатах последнего расчета. Если указать несуществующее сочетание, экспорт остановится с понятной ошибкой.</t>
  </si>
  <si>
    <t>Экспорт не запускает расчет заново. Если после расчета пользователь поменял нагрузки, сначала нужно выполнить новый расчет, и только потом экспортировать.</t>
  </si>
  <si>
    <t>Yes включает вывод соответствующего объекта в AutoCAD. No пропускает его.</t>
  </si>
  <si>
    <t>Настройка управляет только оформлением экспорта и не меняет расчетные результаты.</t>
  </si>
  <si>
    <t>Экспорт читает последний Results и не запускает расчет заново.</t>
  </si>
  <si>
    <t>Значение Yes/No обязательно. Пустота, TODO, неизвестное значение, ошибка Excel и потерянная строка дают сообщение с адресом текущей ячейки; default не применяется.</t>
  </si>
  <si>
    <t>Выбор обязателен; пустое или неизвестное значение не включает оси автоматически. Сообщение ошибки указывает текущую ячейку Config и варианты исправления.</t>
  </si>
  <si>
    <t>Transformed выводит главные центральные оси приведенного сечения бетон + арматура.</t>
  </si>
  <si>
    <t>Concrete выводит главные центральные оси только бетонного сечения.</t>
  </si>
  <si>
    <t>None полностью отключает выгрузку главных осей. Точка приложения нагрузки и нейтральная линия управляются своими настройками.</t>
  </si>
  <si>
    <t>Экспорт берет центр и угол выбранных осей из сохраненных Results и не пересчитывает свойства сечения заново.</t>
  </si>
  <si>
    <t>Yes выгружает сохраненную наружную границу сечения и отверстия. Формат задает AutoCAD.Export.ContourFormat. No отключает только исходные контуры сечения, не расчетную область трещин.</t>
  </si>
  <si>
    <t>Исходный внешний контур и отверстия экспортируются из rngNDMSectionContours. Без отдельно импортированных точных контуров эта опция не подменяет их приблизительной границей сетки.</t>
  </si>
  <si>
    <t>Имена Common.SectionContourLayer и Common.OpeningContourLayer обязательны; отсутствующие слои создаются. Распределение контуров по слоям и цветам зависит от выбранного формата и описано в его справке. Это не слой рассчитанной области Ar.</t>
  </si>
  <si>
    <t>Каждый экспорт добавляет новые контуры без поиска совпадающих объектов и без автоматического удаления прежнего вывода. За чистоту места экспорта отвечает пользователь: заранее удалите ненужные объекты или выберите свободную область чертежа.</t>
  </si>
  <si>
    <t>Region (по умолчанию): известный наружный контур и все отверстия образуют Region бетона на Common.SectionContourLayer. Каждая отдельная бетонная часть получает свой Region. Все границы одного Region имеют единый цвет ACI 30 (оранжевый).</t>
  </si>
  <si>
    <t>Если известны только отверстия, Region выводит их отдельно на Common.OpeningContourLayer цветом ACI 4 (голубой), не создавая наружный контур по сетке.</t>
  </si>
  <si>
    <t>Polyline: наружная граница и каждое отверстие выводятся отдельными замкнутыми полилиниями. Наружные границы - на Common.SectionContourLayer, ACI 30; отверстия - на Common.OpeningContourLayer, ACI 4. Прямые и круговые дуги сохраняются точно.</t>
  </si>
  <si>
    <t>Оба формата можно импортировать обратно. Выбор влияет только на исходные контуры сечения и действует при ContourEnabled = Yes. Контур расчетной области трещин остается полилинией на собственном слое. Пустое или неизвестное значение активной настройки требует исправления в указанной ячейке Config.</t>
  </si>
  <si>
    <t>Yes выводит сохраненную критическую область СП 35 или фактическую область СП 63. No не меняет расчет и не выводит эту дополнительную геометрию.</t>
  </si>
  <si>
    <t>Область выводится только вместе с состоянием трещин, выбранным Visualization.State профиля: PreCrackState, PostCrackState или CrackedState. Для StrengthState/CapacityState она не выводится.</t>
  </si>
  <si>
    <t>Экспорт использует последний расчет на Results и сохраняет наружные контуры, отверстия и круговые дуги. Если область не рассчитана или устарела, она не выводится. Превышение допуска ширины не мешает посмотреть рассчитанную область.</t>
  </si>
  <si>
    <t>Все координаты экспорта всегда в мм. Слой задается AutoCAD.Export.CrackInteractionLayer, цвет объектов - ACI 31. Каждый запуск добавляет новый контур без автоматической очистки места экспорта.</t>
  </si>
  <si>
    <t>Выбор обязателен: пустота, TODO, неизвестное значение или ошибка формулы не заменяются NamesAndValues, а дают сообщение с текущим адресом Config и допустимыми вариантами.</t>
  </si>
  <si>
    <t>ValuesOnly выводит только численное значение выбранной профильной величины Visualization.Quantity.</t>
  </si>
  <si>
    <t>NamesAndValues добавляет к значению имя расчетного элемента, например C1 или R1.</t>
  </si>
  <si>
    <t>При NamesAndValues имена выводятся и для бетона, и для арматуры, если они сохранены в Results.</t>
  </si>
  <si>
    <t>Это отдельная семантика готового результата, не слой сетки, наружного контура или отверстий исходной модели. Не размещайте на этом слое пользовательские исходные объекты: команда очистки удаляет оформление NDM.</t>
  </si>
  <si>
    <t>Настройка обязательна при включенном AutoCAD.Export.ExportCrackInteractionContour и при ручной очистке оформления. Объекты области взаимодействия получают цвет ACI 31, в том числе на существующем слое.</t>
  </si>
  <si>
    <t>Имя обязательно, не длиннее 255 символов, без управляющих символов, запятой, двойных кавычек и символов &lt; &gt; / \ : ; ? * | = '. Ошибка указывает текущую ячейку Config; при EXTNAMES=0 ограничения самого чертежа строже, и программа не меняет этот параметр скрытно.</t>
  </si>
  <si>
    <t>Слои создаются автоматически, если их нет в чертеже. Области бетона и арматуры лежат на своих базовых слоях, а текстовые подписи разделяются по физическому состоянию.</t>
  </si>
  <si>
    <t>Если указанный слой уже есть в чертеже, программа использует его как есть и не меняет цвет, тип линий и другие свойства слоя.</t>
  </si>
  <si>
    <t>Базовые слои бетона и арматуры нельзя совмещать со слоями подписей, контура и техническими RC_NDM_Axes/LoadPoint/NeutralLine/Warnings. Слои подписей могут быть общими между категориями.</t>
  </si>
  <si>
    <t>Очистка удаляет не-Region объекты только со слоев оформления. Бетон, арматура, наружные контуры и отверстия на общих слоях сохраняются целиком, включая ранее экспортированные копии; все Region сохраняются и на других слоях. Пользовательские линии и тексты размещайте вне слоев оформления. Очистка не зависит от экспортных флагов, цветов или формата подписей.</t>
  </si>
  <si>
    <t>Настройка влияет только на экспорт и не меняет расчет.</t>
  </si>
  <si>
    <t>Задайте обязательный целый индекс ACI от 1 до 255. Эти значения применяются к областям/подписям и к новому слою; специальные 0 (ByBlock) и 256 (ByLayer) не допускаются. Дробь не округляется, пустота и ошибка формулы не заменяются цветом по умолчанию.</t>
  </si>
  <si>
    <t>Цвет выбирается по сохраненному физическому состоянию элемента. Пользовательские знаки N/Mx/My не меняют принадлежность к сжатию или растяжению; напряжения и деформации сохраняют внутренний знак: сжатие отрицательное, растяжение положительное.</t>
  </si>
  <si>
    <t>Нейтральный цвет применяется для нулевых или почти нулевых напряжений. Нулевые состояния не получают отдельного расчетного смысла, это только оформление.</t>
  </si>
  <si>
    <t>Yes разрешает построение Excel-схемы на листе Расчет. No отключает саму схему.</t>
  </si>
  <si>
    <t>Схема строится только по последнему сохраненному Results и не обращается к текущей геометрии Config.</t>
  </si>
  <si>
    <t>Переключатель обязателен для кнопки обновления и preview после импорта. При No существующая схема сохраняется, а настройки ее выключенных потребителей не читаются. Неверный выбор требует исправления текущей ячейки Config.</t>
  </si>
  <si>
    <t>Yes автоматически перестраивает схему сразу после успешного расчета.</t>
  </si>
  <si>
    <t>No оставляет схему как есть; ее можно обновить отдельной кнопкой.</t>
  </si>
  <si>
    <t>Выбор обязателен, если Plot.Enabled = Yes. Пустота, TODO, ошибка Excel и отсутствие строки требуют исправления Config до начала расчета и очистки предыдущих Results.</t>
  </si>
  <si>
    <t>При Plot.Enabled = No настройка не используется, существующая схема сохраняется даже при отсутствии доступного НДС. Если оба переключателя Yes, но расчетных состояний нет, прежняя схема очищается с пояснением отсутствия данных.</t>
  </si>
  <si>
    <t>В обоих случаях обновление схемы только читает Results и не запускает расчет заново.</t>
  </si>
  <si>
    <t>Worst показывает определяющее сочетание из верхней сводки Results. Критерий выбора задается General.WorstCombinationCriterion.</t>
  </si>
  <si>
    <t>Конкретный CombinationID, например LC2, показывает сохраненные напряжения, деформации и плоскость деформаций именно этого сочетания.</t>
  </si>
  <si>
    <t>Переключение LoadCase не создает геометрию заново: меняется только отображаемое расчетное состояние из Results.</t>
  </si>
  <si>
    <t>Для отображения выбранного НДС или geometry-only пояснения его отсутствия выбор обязателен: пустота и TODO не означают Worst. В preview сразу после импорта AutoCAD сочетание не выбирается и эта настройка не читается.</t>
  </si>
  <si>
    <t>Yes включает цветовой градиент расчетных элементов по величине Visualization.Quantity выбранного профиля.</t>
  </si>
  <si>
    <t>No отключает градации интенсивности: работающие элементы получают один цвет своего материала и физического состояния, заданный в Plot.Color.*.</t>
  </si>
  <si>
    <t>Неработающий растянутый бетон остается отдельным серым состоянием и не смешивается с обычным градиентом.</t>
  </si>
  <si>
    <t>Yes добавляет на схему численные подписи величины Visualization.Quantity выбранного профиля.</t>
  </si>
  <si>
    <t>Подписываются только бетонные элементы с пространственным шагом Plot.ResultLabelSpacing.</t>
  </si>
  <si>
    <t>Неработающий растянутый бетон не подписывается, чтобы схема не показывала нулевые значения как полезные напряжения.</t>
  </si>
  <si>
    <t>Выбор Yes/No обязателен для схемы найденного НДС. В geometry-only preview подписи расчетных значений отсутствуют, поэтому этот переключатель и шаг подписей не читаются.</t>
  </si>
  <si>
    <t>Это положительный пространственный шаг ячеек, по которым выбираются численные подписи результата. Он всегда задается в мм независимо от Units.Length.Output.</t>
  </si>
  <si>
    <t>Чем больше значение, тем меньше подписей и чище схема. Чем меньше значение, тем подробнее поле значений, но выше риск визуальной перегрузки.</t>
  </si>
  <si>
    <t>Шаг применяется пространственно, а не по номеру ElementID; в каждой ячейке выбирается ближайший к ее центру работающий бетонный элемент. Это не проверка точного минимального расстояния между любой парой подписей.</t>
  </si>
  <si>
    <t>При Plot.ResultLabelsEnabled=Yes значение обязательно и больше нуля. Пустота, TODO, ноль и отрицательный шаг требуют исправления указанной ячейки; автоматический шаг вместо них не назначается. При No параметр не читается.</t>
  </si>
  <si>
    <t>Yes показывает соответствующий объект на Excel-схеме. No скрывает его.</t>
  </si>
  <si>
    <t>Настройка влияет только на отображение уже сохраненных Results и не меняет расчет.</t>
  </si>
  <si>
    <t>Активный переключатель должен быть заполнен. Неверное значение или ошибка формулы дают сообщение с текущей ячейкой Config до очистки существующей схемы, а не выбор default.</t>
  </si>
  <si>
    <t>Нейтральная линия и легенда доступны только для найденного НДС. Geometry-only режим не читает их выключенные потребители.</t>
  </si>
  <si>
    <t>Transformed показывает главные центральные оси приведенного сечения бетон + арматура.</t>
  </si>
  <si>
    <t>Concrete показывает главные центральные оси только бетонного сечения.</t>
  </si>
  <si>
    <t>None полностью скрывает главные оси на схеме. Точка приложения нагрузки и нейтральная линия управляются отдельными настройками.</t>
  </si>
  <si>
    <t>Схема берет центр и угол выбранных осей из сохраненных Results. Изменение этого режима после расчета только меняет отображение уже сохраненных осей.</t>
  </si>
  <si>
    <t>Для расчетной схемы и geometry-only отображения отсутствующего выбранного НДС режим обязателен. Пустота, TODO или неизвестный вариант требуют исправления Config до очистки старой схемы. Обычный preview сразу после импорта AutoCAD не рисует этот reference-слой и не читает его настройки.</t>
  </si>
  <si>
    <t>Yes показывает маленькие курсивные подписи Ось X и Ось Y внутри рабочей области схемы.</t>
  </si>
  <si>
    <t>No скрывает только эти подписи. Сами оси, нейтральная линия, контур и точка приложения нагрузки управляются своими настройками.</t>
  </si>
  <si>
    <t>Подписи нужны как визуальная подсказка направления глобальных осей и не влияют на расчет или данные Results.</t>
  </si>
  <si>
    <t>Размер задается в пунктах Excel (pt), как обычный размер шрифта в книге.</t>
  </si>
  <si>
    <t>По умолчанию используется 7.5 pt - это текущий небольшой размер подписей осей.</t>
  </si>
  <si>
    <t>При Plot.AxisLabelsEnabled=Yes значение обязательно и больше нуля; ошибочный ввод требует исправления и не заменяется размером шаблона. При No высота подписей не читается.</t>
  </si>
  <si>
    <t>Yes показывает на Excel-схеме сохраненные точные наружные контуры и отверстия из Results. Они могут быть получены как из генератора книги, так и при импорте из AutoCAD.</t>
  </si>
  <si>
    <t>Этот контур нужен как читаемая внешняя граница сечения поверх расчетной сетки. Он не влияет на расчет и не заменяет сами бетонные элементы.</t>
  </si>
  <si>
    <t>Если точные контуры не сохранены, программа не придумывает их по сетке. No скрывает только этот дополнительный контур.</t>
  </si>
  <si>
    <t>Separate строит две шкалы: отдельно для бетона и отдельно для арматуры.</t>
  </si>
  <si>
    <t>Common строит одну общую шкалу для всех элементов. В этом режиме цвета берутся из Plot.Color.RebarCompression и Plot.Color.RebarTension.</t>
  </si>
  <si>
    <t>Раздельные шкалы удобны, когда диапазоны напряжений бетона и арматуры сильно отличаются.</t>
  </si>
  <si>
    <t>Значение задается в формате R,G,B, например 30,80,220.</t>
  </si>
  <si>
    <t>Нужны ровно три целых числа от 0 до 255. Значение 0,0,0 является черным цветом. Пустой или ошибочный активный цвет требует исправления; дробные компоненты не округляются.</t>
  </si>
  <si>
    <t>Цвет используется для крайнего значения соответствующего материала и физического состояния в легенде и на элементах.</t>
  </si>
  <si>
    <t>При Plot.LegendMode = Common используются цвета арматуры как общая шкала для всех элементов.</t>
  </si>
  <si>
    <t>Настройки оформления схемы: Enabled</t>
  </si>
  <si>
    <t>Enabled - строка таблицы аннотаций на Config. В колонке арматуры это Plot.RebarLabels.Enabled, в колонке размеров - Plot.Dimensions.Enabled. Обязательный выбор Yes/No для соответствующего типа аннотаций. При No параметры отключенной группы не читаются.</t>
  </si>
  <si>
    <t>Единица указана в столбце «Ед.» на Config и связана с текущими INPUT через формулу, если параметр размерный.</t>
  </si>
  <si>
    <t>Расчетные зависимости приведены в соответствующем методическом разделе справки.</t>
  </si>
  <si>
    <t>Настройки оформления схемы: Placement</t>
  </si>
  <si>
    <t>Placement - строка таблицы аннотаций на Config. В колонке арматуры это Plot.RebarLabels.Placement, в колонке размеров - Plot.Dimensions.Placement. Для арматуры задает сторону подписи от бетонной границы: Outside - наружу, Inside - внутрь бетона; для размеров задает только сторону текста относительно размерной линии.</t>
  </si>
  <si>
    <t>Настройки оформления схемы: Offset</t>
  </si>
  <si>
    <t>Offset - строка таблицы аннотаций на Config. В колонке арматуры это Plot.RebarLabels.Offset, в колонке размеров - Plot.Dimensions.Offset. Базовый отступ, мм. Для размеров и арматуры умножается на max(1; D/1000), D — наибольший габарит сечения в мм. У арматуры отсчёт от бетона; Placement — сторона, TextGap — зазор до текста.</t>
  </si>
  <si>
    <t>Offset остается геометрическим отступом в миллиметрах сечения и не зависит от TextUnits.</t>
  </si>
  <si>
    <t>Для включенного типа аннотаций значение обязательно и не меньше нуля. Пустая ячейка, текст или ошибка формулы не заменяются запасным отступом.</t>
  </si>
  <si>
    <t>У размеров полученный отступ задаёт расстояние от измеряемой границы до размерной линии. Для сечений до 1000 мм включительно базовый Offset не увеличивается.</t>
  </si>
  <si>
    <t>У арматуры полученный отступ отсчитывается от бетонной границы. При Outside на прямой стороне расстояние от оси ряда до линии подписи равно as + Offset × max(1; D/1000). TextGap задаёт отдельный зазор от линии до текста и этим коэффициентом не умножается.</t>
  </si>
  <si>
    <t>После перевода в экранные points отступ ограничивается для читаемости: 4–180 pt у размеров и 2–120 pt у арматуры. Это ограничение отображения, а не изменение геометрии сечения.</t>
  </si>
  <si>
    <t>Для постоянного экранного размера текста и зазора применяется TextUnits = pt; Offset остается геометрическим отступом.</t>
  </si>
  <si>
    <t>Настройки оформления схемы: LineEnabled</t>
  </si>
  <si>
    <t>LineEnabled - строка колонки арматуры на Config: Plot.RebarLabels.LineEnabled. Показывать короткую линию обозначения арматуры; если No, остается только текст подписи.</t>
  </si>
  <si>
    <t>Настройки оформления схемы: LineWeight</t>
  </si>
  <si>
    <t>LineWeight - строка таблицы аннотаций на Config. В колонке арматуры это Plot.RebarLabels.LineWeight, в колонке размеров - Plot.Dimensions.LineWeight. Толщина основной линии аннотации.</t>
  </si>
  <si>
    <t>Введите положительную толщину основной линии в пунктах Excel (pt). Арматурные подписи и размеры имеют отдельные значения в своих колонках.</t>
  </si>
  <si>
    <t>Это только оформление Excel-схемы, без влияния на расчет и экспорт в AutoCAD.</t>
  </si>
  <si>
    <t>Настройки оформления схемы: ExtensionLineWeight</t>
  </si>
  <si>
    <t>ExtensionLineWeight - строка колонки размеров на Config: Plot.Dimensions.ExtensionLineWeight. Толщина выносных линий; применяется только для размерных линий.</t>
  </si>
  <si>
    <t>Введите положительную толщину выносных линий размеров в пунктах Excel (pt). Основная размерная линия настраивается отдельно строкой LineWeight.</t>
  </si>
  <si>
    <t>Настройка меняет только оформление размерных линий Excel-схемы.</t>
  </si>
  <si>
    <t>Настройки оформления схемы: TextUnits</t>
  </si>
  <si>
    <t>TextUnits - строка таблицы аннотаций на Config. В колонке арматуры это Plot.RebarLabels.TextUnits, в колонке размеров - Plot.Dimensions.TextUnits. Единицы для TextHeight и TextGap: pt - обычные пункты Excel, mm - реальные миллиметры сечения.</t>
  </si>
  <si>
    <t>Для включенного типа аннотаций обязателен один из вариантов mm или pt. Недопустимое или пустое значение дает сообщение с текущей ячейкой Config; программа не подставляет mm вместо ошибочного ввода.</t>
  </si>
  <si>
    <t>mm - TextHeight и TextGap задаются в реальных миллиметрах сечения. Это удобно, когда оформление должно оставаться пропорциональным самой модели.</t>
  </si>
  <si>
    <t>pt - TextHeight и TextGap задаются в обычных пунктах Excel. Это удобно для сравнения сечений разных габаритов в одной и той же области построения: текст остается примерно одинакового визуального размера.</t>
  </si>
  <si>
    <t>Настройка задается отдельно для двух типов аннотаций: в колонке Обозначения арматуры для Plot.RebarLabels.*, в колонке Размерные линии для Plot.Dimensions.*.</t>
  </si>
  <si>
    <t>Столбец Ед. у строк TextHeight и TextGap меняется формулой по выбранному TextUnits. Если для арматуры и размеров выбраны разные единицы, ячейка показывает обе.</t>
  </si>
  <si>
    <t>Для стабильной читаемости при разных габаритах сечения удобно выбирать pt. Режим mm нужен для пропорциональной привязки текста к масштабу модели.</t>
  </si>
  <si>
    <t>Настройки оформления схемы: TextHeight</t>
  </si>
  <si>
    <t>TextHeight - строка таблицы аннотаций на Config. В колонке арматуры это Plot.RebarLabels.TextHeight, в колонке размеров - Plot.Dimensions.TextHeight. Высота текста. При TextUnits=mm задается в миллиметрах сечения; при TextUnits=pt - в пунктах Excel и не зависит от габарита сечения.</t>
  </si>
  <si>
    <t>TextHeight задает размер шрифта текста аннотации.</t>
  </si>
  <si>
    <t>Для включенного типа аннотаций задайте положительное число. Итоговый экранный шрифт ограничивается 5–28 pt для читаемости; при Enabled=No параметры отключенной группы не используются.</t>
  </si>
  <si>
    <t>Если TextUnits=mm, значение сначала переводится из миллиметров сечения в points текущей PlotArea. Поэтому при одном и том же окне схемы крупное сечение даст визуально меньший текст, а маленькое - больший.</t>
  </si>
  <si>
    <t>Если TextUnits=pt, значение сразу считается размером шрифта Excel. В этом режиме текст почти не зависит от реальных габаритов сечения, что обычно удобнее для единообразной читаемости.</t>
  </si>
  <si>
    <t>Настройка не меняет расчет и сохраненные результаты. Она применяется при каждом обновлении схемы по текущему Config.</t>
  </si>
  <si>
    <t>Настройки оформления схемы: TextGap</t>
  </si>
  <si>
    <t>TextGap - строка таблицы аннотаций на Config. В колонке арматуры это Plot.RebarLabels.TextGap, в колонке размеров - Plot.Dimensions.TextGap. Зазор между линией аннотации и текстом. Единицы выбираются строкой TextUnits для соответствующего типа аннотаций.</t>
  </si>
  <si>
    <t>TextGap задает зазор от линии аннотации до текстовой подписи.</t>
  </si>
  <si>
    <t>Для размеров это расстояние от размерной линии до текста. Для арматуры - от короткой линии обозначения или точки расположения подписи до текста.</t>
  </si>
  <si>
    <t>Если TextUnits=mm, зазор масштабируется как реальная величина сечения. Если TextUnits=pt, зазор задается как экранное расстояние Excel и выглядит стабильнее при смене размера сечения.</t>
  </si>
  <si>
    <t>TextGap не заменяет Offset. Offset двигает саму линию аннотации относительно сечения, а TextGap двигает только текст относительно уже поставленной линии.</t>
  </si>
  <si>
    <t>Настройки оформления схемы: ArrowType</t>
  </si>
  <si>
    <t>ArrowType - строка колонки размеров на Config: Plot.Dimensions.ArrowType. Тип стрелки размерной линии.</t>
  </si>
  <si>
    <t>Выберите форму стрелок: Triangle - треугольник, Stealth - треугольник с вырезом, Diamond - ромб, Oval - овал, Open - открытая стрелка.</t>
  </si>
  <si>
    <t>Это только оформление размерных линий Excel-схемы. На размеры сечения, расчет и экспорт в AutoCAD выбор не влияет.</t>
  </si>
  <si>
    <t>Настройки оформления схемы: ArrowSize</t>
  </si>
  <si>
    <t>ArrowSize - строка колонки размеров на Config: Plot.Dimensions.ArrowSize. Размер стрелок размерной линии.</t>
  </si>
  <si>
    <t>Выберите размер стрелок: Small - малый, Medium - средний, Wide - широкий. Это варианты Excel, а не длина в мм.</t>
  </si>
  <si>
    <t>Выбор меняет только стрелки размерных линий Excel-схемы.</t>
  </si>
  <si>
    <t>Настройки оформления схемы: Color</t>
  </si>
  <si>
    <t>Color - строка таблицы аннотаций на Config. В колонке арматуры это Plot.RebarLabels.Color, в колонке размеров - Plot.Dimensions.Color. Цвет текста и основной линии: три целых RGB-компонента 0–255. Значение 0,0,0 означает черный цвет.</t>
  </si>
  <si>
    <t>Задайте три целых числа от 0 до 255 через запятую: красный, зеленый, синий. Например 0,0,0 - черный, 255,0,0 - красный.</t>
  </si>
  <si>
    <t>Колонка арматуры задает цвет ее подписей и основных линий; колонка размеров - цвет размерного текста и основных линий. Это только Excel-схема.</t>
  </si>
  <si>
    <t>Настройки оформления схемы: ExtensionLineColor</t>
  </si>
  <si>
    <t>ExtensionLineColor - строка колонки размеров на Config: Plot.Dimensions.ExtensionLineColor. Цвет выносных линий размеров: три целых RGB-компонента 0–255. Значение 0,0,0 означает черный цвет.</t>
  </si>
  <si>
    <t>Задайте цвет выносных линий размеров тремя целыми числами от 0 до 255: красный, зеленый, синий. Например 140,140,140 - серый.</t>
  </si>
  <si>
    <t>Настройка относится только к размерным линиям Excel-схемы. Цвет основных линий и текста задается отдельно строкой Color.</t>
  </si>
  <si>
    <t>Настройки оформления схемы: ContourLineWeight</t>
  </si>
  <si>
    <t>ContourLineWeight — общая толщина наружных границ и границ отверстий на Excel-схеме, в пунктах (pt). Значение по умолчанию — 2 pt.</t>
  </si>
  <si>
    <t>Одинаково применяется к прямым, дугам и окружностям у созданных программой и импортированных сечений. Не зависит от единиц длины и масштаба диаграммы. Введите положительное число; при Plot.ContourEnabled = No значение не используется.</t>
  </si>
  <si>
    <t>Сопротивления бетона I группы: R_b при сжатии и R_bt при растяжении.</t>
  </si>
  <si>
    <t>Они используются для прочности и устойчивости и не заменяются сопротивлениями II группы. Config MaterialModel.Strength.ConcreteTension = Ignore выключает растянутую ветвь, UseDiagram учитывает ее.</t>
  </si>
  <si>
    <t>Введите итоговые сопротивления с применимыми коэффициентами условий работы. Единица - Config Units.Stress.Input; повторно коэффициенты к сопротивлениям программа не применяет.</t>
  </si>
  <si>
    <t>Сопротивления бетона II группы: R_b,ser при сжатии и R_bt,ser при растяжении.</t>
  </si>
  <si>
    <t>Эти значения нужны для образования трещины и текущего НДС с трещинами. Модели выбираются на Config в профиле настройками с началом MaterialModel.CrackInitiation и MaterialModel.CrackedState.</t>
  </si>
  <si>
    <t>Введите уже итоговые значения с применимыми коэффициентами условий работы. Единица задается на Config в Units.Stress.Input; программа сама выполнит пересчет.</t>
  </si>
  <si>
    <t>Допустимое сжимающее напряжение R_b,mc2 для проверки продольных трещин по II группе.</t>
  </si>
  <si>
    <t>При Calculation.Crack.Width = Yes проверяется максимальное по модулю сжимающее напряжение бетона текущего НДС. При отсутствии сжатого бетона проверка имеет N/A.</t>
  </si>
  <si>
    <t>Запас SF_long = R_b,mc2 / σ_c,max; при SF_long &lt; 1 статус FAIL.</t>
  </si>
  <si>
    <t>СП 35: область проверки - п. 7.2 и таблица 7.1; условие - п. 7.100; сопротивления - таблица 7.6; условия работы - таблица 7.7. Введите значение с уже учтенным m_b13 - коэффициентом условий работы для продольных трещин - и другими нужными поправками.</t>
  </si>
  <si>
    <t>Начальные модули бетона E_b и E_bt задаются отдельно для сжатия и растяжения в Units.Stress.Input.</t>
  </si>
  <si>
    <t>СП 63, п. 6.1.15 принимает одинаковые модули. Отдельная колонка растяжения позволяет задать другую растянутую ветвь, если это обосновано расчетной постановкой.</t>
  </si>
  <si>
    <t>Модули используются при построении диаграмм и определении приведенных характеристик сечения.</t>
  </si>
  <si>
    <t>Параметр задается на Config в таблице бетона. TwoLine означает двухлинейную диаграмму, ThreeLine - трехлинейную; рабочая диаграмма выбирается в расчетном профиле.</t>
  </si>
  <si>
    <t>Индексы точек диаграммы: 0 - начало плато трехлинейной диаграммы; 1,red - переход к плато двухлинейной; 2 - предельная деформация. Сжатая и растянутая ветви задаются отдельно.</t>
  </si>
  <si>
    <t>Для сжатия и растяжения вводите положительные модули деформаций; физические знаки назначает программа. Эти числа не меняются при смене единиц длины, нагрузки или напряжения.</t>
  </si>
  <si>
    <t>Диаграммы бетона описаны в СП 63, пп. 6.1.14, 6.1.20-6.1.24 и 6.1.26. Принятые характеристики и применимые условия работы выбирает пользователь.</t>
  </si>
  <si>
    <t>Сопротивления арматуры I группы R_sc и R_s задаются в колонках сжатия и растяжения в Units.Stress.Input.</t>
  </si>
  <si>
    <t>Эти значения используются в прочности и устойчивости. TwoLine/ThreeLine - двух-/трехлинейная диаграмма; ее тип выбирается в расчетном профиле на Config.</t>
  </si>
  <si>
    <t>Производные точки деформаций строятся по СП 63, пп. 6.2.11, 6.2.14 и 6.2.15.</t>
  </si>
  <si>
    <t>Сопротивления арматуры II группы R_s,ser и R_sc,ser задаются в колонках растяжения и сжатия в Units.Stress.Input.</t>
  </si>
  <si>
    <t>СП 63 использует R_s,ser; отдельное R_sc,ser здесь является программным параметром сжатой ветви для симметричного ввода. В шаблоне принято R_sc,ser = R_s,ser.</t>
  </si>
  <si>
    <t>Эти характеристики используются при образовании трещины и для текущего НДС с трещинами, а не вместо сопротивлений I группы для прочности.</t>
  </si>
  <si>
    <t>Модули арматуры E_sc и E_s задаются отдельно для сжатия и растяжения в Units.Stress.Input.</t>
  </si>
  <si>
    <t>СП 63, п. 6.2.12 принимает одинаковые модули при растяжении и сжатии. Раздельные колонки позволяют задать ветви независимо при обоснованной постановке.</t>
  </si>
  <si>
    <t>E_s используется в диаграмме растяжения и формуле ширины нормальных трещин.</t>
  </si>
  <si>
    <t>Параметр задается на Config для обычной ненапрягаемой арматуры. TwoLine - двухлинейная диаграмма, ThreeLine - трехлинейная; тип выбирается в расчетном профиле.</t>
  </si>
  <si>
    <t>ε_sc2 и ε_s2 - предельные деформации сжатия и растяжения. Задаются положительными модулями и не пересчитываются при смене единиц.</t>
  </si>
  <si>
    <t>В одном сечении используется одна модель арматуры. Для реальных стержней разных классов или профилей нужно отдельное инженерное решение; программа не проверяет их нормативную совместимость автоматически.</t>
  </si>
  <si>
    <t>Справка по результатам расчета листа Results</t>
  </si>
  <si>
    <t>Results хранит результаты последнего завершенного запуска, включая не прошедшие проверки. Схема и экспорт в AutoCAD читают эти сохраненные данные: изменение Config само по себе их не пересчитывает.</t>
  </si>
  <si>
    <t>Числа выводятся в выбранных OUTPUT и пользовательских знаках. Нагрузки соответствуют правилам Config Sign.N.User, Sign.Mx.User, Sign.My.User; напряжения и деформации сохраняют физический знак: плюс -</t>
  </si>
  <si>
    <t>растяжение, минус - сжатие. Единицы заданы на Config ключами Units.*.Output, где звездочка означает Length, Area, Force, Moment, Stress или Curvature.</t>
  </si>
  <si>
    <t>Ширину столбцов можно менять для удобства чтения: расчет и очистка сохраняют ваш выбор. В строках данных перенос текста отключен; при длинном комментарии расширьте столбец.</t>
  </si>
  <si>
    <t>1. Сводка и подробные проверки</t>
  </si>
  <si>
    <t>В верхней сводке одна строка на сочетание: общий статус, прочность, трещины, устойчивость и запасы. Worst означает определяющее сочетание; критерий выбирается на Config в</t>
  </si>
  <si>
    <t>General.WorstCombinationCriterion. N/A не означает успех: проверка может быть выключена, неприменима или не иметь обязательного результата. Причина указана рядом.</t>
  </si>
  <si>
    <t>Над сводкой показаны время полного расчета и объем поиска: вызовы решателя НДС, его итерации, старты и итерации UltimateStrain. Старт - реально предпринятая попытка с начальной плоскостью; учитываются</t>
  </si>
  <si>
    <t>и неудачные попытки. Счетчики суммируются по всем сочетаниям одного запуска и обнуляются перед следующим.</t>
  </si>
  <si>
    <t>Блок прочности содержит текущее НДС и найденное предельное состояние; блок трещин - трещинообразование, ширину нормальных и проверку продольных трещин; блок устойчивости - продольный изгиб и итоговые</t>
  </si>
  <si>
    <t>усилия. Методики приведены выше.</t>
  </si>
  <si>
    <t>ResultComment содержит расчетную ветвь, причину отказа или пропуска, предупреждения и адреса ошибок ввода. Общий комментарий объединяет сообщения отдельных проверок.</t>
  </si>
  <si>
    <t>2. Элементы и известные контуры</t>
  </si>
  <si>
    <t>Таблица rngNDMSectionGeometry хранит бетонные элементы и арматуру. Area - площадь; LocalIx/LocalIy/LocalIxy - собственные моменты инерции относительно осей элемента. Width/Height/Rotation - ширина,</t>
  </si>
  <si>
    <t>высота и поворот прямоугольного представления элемента на схеме.</t>
  </si>
  <si>
    <t>Для импортированного бетона расчет использует фактические площадь и инерции AutoCAD. Прямоугольное представление нужно для схемы и границ сетки; оно не заменяет расчетные характеристики. Для</t>
  </si>
  <si>
    <t>произвольной формы прямоугольник сохраняет площадь, отношение главных инерций и направление главных осей.</t>
  </si>
  <si>
    <t>Отдельная таблица rngNDMSectionContours хранит достоверные наружные границы и отверстия - прямые, дуги и окружности. ID - имя контура, Outer - наружная граница, Opening - отверстие. Эти границы</t>
  </si>
  <si>
    <t>сохраняются один раз на сечение, а не на каждое сочетание.</t>
  </si>
  <si>
    <t>Отверстия могут быть известны без наружного контура. Пустая таблица означает только отсутствие заданных точных границ, а не отсутствие пустот. Правила сочетания контуров и сетки перечислены в конце</t>
  </si>
  <si>
    <t>раздела подготовки AutoCAD.</t>
  </si>
  <si>
    <t>Не исправляйте сохраненные таблицы вручную. Если координаты или обязательные поля повреждены, сообщение укажет поле и текущую ячейку Results. Восстановите данные повторным расчетом или импортом.</t>
  </si>
  <si>
    <t>3. Деформации и напряжения элементов</t>
  </si>
  <si>
    <t>Таблица rngNDMElementResults хранит состояние каждого элемента: StrengthState - текущее по прочности; CapacityState - предельное; PreCrackState - до образования трещины; PostCrackState - сразу после;</t>
  </si>
  <si>
    <t>CrackedState - текущее с отключенным растянутым бетоном.</t>
  </si>
  <si>
    <t>Сохраняются только фактически полученные состояния. Для схемы и AutoCAD выберите на Config в профиле Visualization.State и Visualization.Quantity: Stress - напряжение, Strain - деформация. Если</t>
  </si>
  <si>
    <t>выбранного состояния нет, программа сообщит причину и не подменит его другим.</t>
  </si>
  <si>
    <t>4. Свойства всего сечения</t>
  </si>
  <si>
    <t>Таблица rngNDMSectionProperties показывает два представления: Concrete - только бетон; Transformed - приведенное сечение, где арматура заменена эквивалентной по жесткости площадью бетона.</t>
  </si>
  <si>
    <t>Для приведения используются модули выбранной модели. Поскольку бетонная сетка включает площадь под стержнями, дополнительный вклад арматуры равен (n_s - 1)·A_s.</t>
  </si>
  <si>
    <t>Area - площадь; CentroidX/Y - координаты центра тяжести. Ix/Iy/Ixy - моменты инерции относительно осей модели; Ixc/Iyc/Ixyc - относительно параллельных осей через центр тяжести. Индекс c здесь</t>
  </si>
  <si>
    <t>означает центральный момент.</t>
  </si>
  <si>
    <t>PrincipalAngle - угол главной центральной оси 1 от +X, положительный против часовой стрелки. PrincipalI1 - больший главный момент инерции; PrincipalI2 - меньший. RadiusX/Y и PrincipalRadius1/2 -</t>
  </si>
  <si>
    <t>радиусы инерции по центральным и главным осям.</t>
  </si>
  <si>
    <t>5. Ядровое расстояние</t>
  </si>
  <si>
    <t>CoreDistance - ядровое расстояние r для линейного сечения. Оно используется при выборе ветви устойчивости СП 35.</t>
  </si>
  <si>
    <t>A - площадь, I - центральный момент инерции выбранного представления Concrete или Transformed; c - расстояние до крайней бетонной границы на стороне, противоположной смещению силы. Арматура меняет</t>
  </si>
  <si>
    <t>приведенные A/I, но не расширяет бетонный контур.</t>
  </si>
  <si>
    <t>Plus/Minus относятся к направлению смещения силы. Например CoreDistanceYMinus - предел для смещения в сторону -Y; крайнее волокно для него находится с другой стороны. X/Y - центральные оси, 1/2 -</t>
  </si>
  <si>
    <t>главные оси. Для выбора ветви устойчивости используются значения приведенного сечения в соответствующей плоскости.</t>
  </si>
  <si>
    <t>Это линейная характеристика. При нелинейной работе материалов, плато диаграммы или отключении растянутого бетона появление растяжения в НДС не обязано точно совпадать с ядровой границей.</t>
  </si>
  <si>
    <t>6. Диаграммы, подписи и площадь взаимодействия</t>
  </si>
  <si>
    <t>Таблица rngNDMMaterialDiagrams хранит фактические точки диаграмм материалов последнего расчета. По ней можно проверить, какая модель использовалась для нужного состояния.</t>
  </si>
  <si>
    <t>rngNDMSectionAnnotations хранит размеры, подписи арматуры и рассчитанную для сочетания площадь взаимодействия A_r. Исходные наружные контуры и отверстия сохраняются отдельно.</t>
  </si>
  <si>
    <t>Фактически полученную площадь взаимодействия можно вывести в AutoCAD: задайте на Config AutoCAD.Export.ExportCrackInteractionContour = Yes и в профиле Visualization.State выберите одно из состояний</t>
  </si>
  <si>
    <t>трещин. Экспорт использует сохраненную площадь, без нового расчета, и всегда выводит геометрию в мм.</t>
  </si>
  <si>
    <t>Подробнее</t>
  </si>
  <si>
    <r>
      <t>Контрольные точки диаграмм</t>
    </r>
    <r>
      <rPr>
        <u/>
        <sz val="11"/>
        <color theme="10"/>
        <rFont val="Calibri"/>
        <family val="2"/>
        <charset val="204"/>
        <scheme val="minor"/>
      </rPr>
      <t xml:space="preserve"> </t>
    </r>
    <r>
      <rPr>
        <u/>
        <sz val="11"/>
        <color rgb="FF0000FF"/>
        <rFont val="Calibri"/>
        <family val="2"/>
        <charset val="204"/>
        <scheme val="minor"/>
      </rPr>
      <t>(Подробнее)</t>
    </r>
  </si>
  <si>
    <r>
      <t>СП 35.13330.2011, таблица 7.21</t>
    </r>
    <r>
      <rPr>
        <u/>
        <sz val="11"/>
        <color theme="10"/>
        <rFont val="Calibri"/>
        <family val="2"/>
        <charset val="204"/>
        <scheme val="minor"/>
      </rPr>
      <t xml:space="preserve"> </t>
    </r>
    <r>
      <rPr>
        <u/>
        <sz val="11"/>
        <color rgb="FF0000FF"/>
        <rFont val="Calibri"/>
        <family val="2"/>
        <charset val="204"/>
        <scheme val="minor"/>
      </rPr>
      <t>(Подробнее)</t>
    </r>
  </si>
  <si>
    <t>Добавление нового типа сечения</t>
  </si>
  <si>
    <t/>
  </si>
  <si>
    <t>Геометрию нового сечения можно задать декларативно: описать, что нужно получить — границы бетона, отверстия и расположение стержней.</t>
  </si>
  <si>
    <t>Построение сетки, создание стержней и проверки программа выполняет по этому описанию автоматически. Оно задаётся готовыми методами API в классе VBA.</t>
  </si>
  <si>
    <t>Возможности</t>
  </si>
  <si>
    <t>Готовые контуры: facade.RectanglePath — прямоугольник; facade.CirclePath — окружность; facade.AdjacentRectangles — общий контур смежных прямоугольников без перекрытий.</t>
  </si>
  <si>
    <t>Многоугольник: задайте вершины и радиусы через CPolygonSpec.AddVertex (0 — без скругления), затем Seal и facade.RoundedPolygon. Замкнутую последовательность отрезков и дуг создают через CGeometryPath.AddLine / AddArc, затем Seal True и facade.AddPath.</t>
  </si>
  <si>
    <t>Для выбора участка методом Chain имя сегмента можно получить по координатам точки через path.ResolveAnchor. Выбирайте точку внутри нужного отрезка или дуги: общий стык нескольких сегментов неоднозначен. Подробный пример — в modSectionRecipeApiGuide. Готовую замкнутую линию назначьте наружной границей через Outer или отверстием через Opening, указав имя наружной границы. Для отдельных бетонных областей задают свои наружные контуры. Точные вызовы и примеры всех способов — в modSectionRecipeApiGuide.</t>
  </si>
  <si>
    <t>В классе нового типа опишите, как программа должна получить линию центров арматурных стержней. В штатных типах она строится автоматически из контура с учётом расстояния as до осей стержней. Для нового типа можно также использовать смещение контура или задать отдельный отрезок, дугу, окружность либо непрерывную последовательность таких участков. В API геометрическая линия называется Path («путь»); замкнутая линия может задавать и границу бетона или отверстия.</t>
  </si>
  <si>
    <t>Затем укажите диаметр стержней и способ их размещения: заданное число стержней, наибольшее допустимое расстояние между соседними стержнями, точное расстояние между ними или отдельные места, заданные расстояниями от начала линии. Для нескольких независимых линий число стержней задаётся отдельно на каждой.</t>
  </si>
  <si>
    <t>Можно сместить линию размещения арматуры, повернуть или отразить её; создать дополнительный ряд относительно стержней уже заданного ряда. Можно также спроецировать центры стержней исходного ряда на другую линию: по нормали к исходной линии либо по отдельно заданному направлению. Центры новых стержней будут находиться в точках пересечения лучей проекции с целевой линией.</t>
  </si>
  <si>
    <t>Размеры сечения, поясняющий текст и подписи числа и диаметра стержней задаются отдельно. RebarLabel поддерживает любую нормаль normalX/normalY, например (1,1) для диагонали; у отверстия её направляют в пустоту. Текст подписи и размера, в том числе Dimension с Aligned, следует своей линии и разворачивается для удобного чтения. На стороне без арматуры подпись не выводится.</t>
  </si>
  <si>
    <t>Порядок действий</t>
  </si>
  <si>
    <t>1. В редакторе VBA (Alt+F11) создайте класс с Implements ISectionRecipe.</t>
  </si>
  <si>
    <t>2. В CreateDefinition получите копии входных таблиц через context.Table и закрытую копию единиц через context.Units. Переведите введённые размеры в мм методами CUnitSystem; перенастраивать этот объект нельзя. Сам класс описания сечения не должен читать ячейки Excel.</t>
  </si>
  <si>
    <t>3. Создайте CSectionDefinitionBuilder и один раз вызовите Initialize. Задайте геометрические линии с уникальными именами (ID). Создающие команды сразу регистрируют линии; их результат повторно передавать в AddPath не нужно. Замкнутую наружную границу назначьте методом Outer, а отверстие — Opening с именем соответствующей наружной границы.</t>
  </si>
  <si>
    <t>4. Опишите получение линий центров арматуры, например смещением контура на as. Задайте диаметры и число стержней либо расстояния между ними. Дополнительные ряды можно связать с основным. В CRebarRuleOptions AnnotationGroup объединяет стержни в подпись, Publication задаёт порядок вывода, Coincidence — обработку совпадений. Параметры читает ReadRebarInputs. В AddReinforcement создают CRebarContactBuilder: один на основной ряд, отдельные настройки в Initialize и один AppendRow на активный ряд. Последний необязательный аргумент AppendRow — baseOffset в мм от линии основного ряда по нормали в бетон (по умолчанию 0). Одинаковые отступы образуют контактную группу, разные — независимые группы. Внутри группы он учитывает диаметры отдельно для Stacked и SideBySide; EverySecondBar не меняет контактных расстояний. Оба RebarDependent объявляют от Main; отключённые ряды пропускают. Произвольные смещения задаются NormalOffset/TangentOffset. Пример — в modSectionRecipeApiGuide.</t>
  </si>
  <si>
    <t>5. При необходимости добавьте размеры и подписи. Anchor задаёт исходную точку, PathAnchor — точку готовой линии; Dimension с Aligned показывает истинное расстояние между ними, с Horizontal/Vertical — проекцию. Вызовите Finish, чтобы проверить контуры и ссылки и завершить описание. После него новые команды и повторный Finish запрещены. Арматурные условия и фактическое размещение проверяются общим Build до создания сетки.</t>
  </si>
  <si>
    <t>6. В CSectionTypeRegistry.Class_Initialize добавьте вызов RegisterRecipe с именем типа, экземпляром нового класса и именами его входных таблиц. Запустите макрос UpdateSectionRecipeTypes через Alt+F8: он обновит только список Geometry.Type по реестру, сохранив выбранный тип и остальные таблицы Config.</t>
  </si>
  <si>
    <t>Короткий пример контура</t>
  </si>
  <si>
    <t>В примерах уже создан объект facade типа CSectionDefinitionBuilder; path имеет тип CGeometryPath, options — CRebarRuleOptions. Все размеры здесь в мм. Следующие две строки задают наружную границу прямоугольника 600 × 1000 мм:</t>
  </si>
  <si>
    <t>Set path = facade.RectanglePath("Boundary", 0#, 0#, 600#, 1000#) ' Boundary: имя; (0,0): нижний угол; 600,1000: B,H в мм.</t>
  </si>
  <si>
    <t>facade.Outer "OUTER", path.ID ' OUTER: имя границы бетона; path.ID: замкнутый контур.</t>
  </si>
  <si>
    <t>Для отверстия создайте другую замкнутую линию и передайте в Opening её имя и имя наружной границы, внутри которой находится отверстие. Если нужны ссылки на отдельные стороны, задайте имена в RectanglePath через bottomEdgeID/rightEdgeID/topEdgeID/leftEdgeID, а для многоугольника — в CPolygonSpec.AddVertex через outgoingEdgeID и cornerID. Например, Top и Bottom затем можно передать в Chain вместе с именем исходной линии и параметрами концов от 0 до 1. Имена сохраняют исходный смысл после поворота и отражения. Примеры и правила публикации контуров приведены в modSectionRecipeApiGuide этой книги.</t>
  </si>
  <si>
    <t>Короткий пример арматуры</t>
  </si>
  <si>
    <t>На горизонтальном отрезке от (50; 950) до (550; 950) размещаются пять стержней диаметром 20 мм. В этом примере линия задана координатами; для её получения из наружного контура есть методы Offset и OffsetRoundedPolygon. Имя Top объединяет стержни для общей подписи:</t>
  </si>
  <si>
    <t>Set path = facade.LinePath("TopAxis", 50#, 950#, 550#, 950#) ' TopAxis: имя; (50,950) и (550,950): концы линии, мм.</t>
  </si>
  <si>
    <t>Set options = New CRebarRuleOptions: options.AnnotationGroup = "Top" ' Top: общая подпись верхних рядов.</t>
  </si>
  <si>
    <t>facade.RebarByCount "Top.Main", path.ID, 5, 20#, options ' Top.Main: ряд; path.ID: линия; 5: число; 20: диаметр, мм.</t>
  </si>
  <si>
    <t>Нулевое число стержней или нулевой диаметр отключают ряд. Условие EverySecond создаёт дополнительный ряд только у первого, третьего и следующих нечётных стержней исходного ряда; на каждой независимой линии отсчёт начинается заново.</t>
  </si>
  <si>
    <t>Короткий пример аннотаций</t>
  </si>
  <si>
    <t>Первая строка добавляет подпись числа и диаметра стержней верхнего ряда. Вторая — горизонтальный размер B между x = 0 и x = 600 на уровне y = 1000:</t>
  </si>
  <si>
    <t>facade.RebarRowLabel "Top", "Top.Main", 0#, 1# ' Top: группа; Top.Main: ряд; (0,1): направление подписи вверх.</t>
  </si>
  <si>
    <t>facade.HorizontalDistance "DIM_B", "B", 0#, 600#, 1000# ' DIM_B: имя; B: подпись; 0,600: X точек; 1000: Y, мм.</t>
  </si>
  <si>
    <t>Подпись арматуры учитывает фактически созданные стержни и исчезает, если их нет. Размеры сечения сохраняются и на сторонах без арматуры.</t>
  </si>
  <si>
    <t>Чтение размеров и армирования</t>
  </si>
  <si>
    <t>Эта структура необязательна. В другой таблице `reader.ValueAt(строка, столбец)` читает значение по позиции внутри диапазона, начиная с 1. Рецепт сам согласованно разбирает эти данные, проверяет их и переводит единицы через `context.Units`; также доступен снимок `context.Table("имя диапазона")`. После чтения геометрия, армирование и аннотации задаются теми же декларативными методами. Обращаться к листу из геометрического ядра не требуется.</t>
  </si>
  <si>
    <t>Справочник методов создания сечения</t>
  </si>
  <si>
    <t>Откройте редактор VBA (Alt+F11), окно проекта (Ctrl+R), затем Modules → modSectionRecipeApiGuide. Здесь описаны методы создания геометрии, арматуры и аннотаций, чтение размеров и подключение нового типа. Справочник разбит на девять разделов; для каждого метода указаны назначение, точная запись вызова, параметры, единицы и значения по умолчанию. Найти метод можно через Ctrl+F по имени.</t>
  </si>
  <si>
    <r>
      <t>Единицы измерения</t>
    </r>
    <r>
      <rPr>
        <u/>
        <sz val="9"/>
        <color theme="10"/>
        <rFont val="Arial"/>
        <family val="2"/>
        <charset val="204"/>
      </rPr>
      <t xml:space="preserve"> </t>
    </r>
    <r>
      <rPr>
        <u/>
        <sz val="9"/>
        <color rgb="FF0000FF"/>
        <rFont val="Arial"/>
        <family val="2"/>
        <charset val="204"/>
      </rPr>
      <t>(Подробнее)</t>
    </r>
  </si>
  <si>
    <r>
      <t>Сочетания нагрузок</t>
    </r>
    <r>
      <rPr>
        <u/>
        <sz val="9"/>
        <color theme="10"/>
        <rFont val="Arial"/>
        <family val="2"/>
        <charset val="204"/>
      </rPr>
      <t xml:space="preserve"> </t>
    </r>
    <r>
      <rPr>
        <u/>
        <sz val="9"/>
        <color rgb="FF0000FF"/>
        <rFont val="Arial"/>
        <family val="2"/>
        <charset val="204"/>
      </rPr>
      <t>(Подробнее)</t>
    </r>
  </si>
  <si>
    <r>
      <t>Система знаков</t>
    </r>
    <r>
      <rPr>
        <u/>
        <sz val="9"/>
        <color theme="10"/>
        <rFont val="Arial"/>
        <family val="2"/>
        <charset val="204"/>
      </rPr>
      <t xml:space="preserve"> </t>
    </r>
    <r>
      <rPr>
        <u/>
        <sz val="9"/>
        <color rgb="FF0000FF"/>
        <rFont val="Arial"/>
        <family val="2"/>
        <charset val="204"/>
      </rPr>
      <t>(Подробнее)</t>
    </r>
  </si>
  <si>
    <r>
      <t>Материал арматуры</t>
    </r>
    <r>
      <rPr>
        <u/>
        <sz val="9"/>
        <color theme="10"/>
        <rFont val="Arial"/>
        <family val="2"/>
        <charset val="204"/>
      </rPr>
      <t xml:space="preserve"> </t>
    </r>
    <r>
      <rPr>
        <u/>
        <sz val="9"/>
        <color rgb="FF0000FF"/>
        <rFont val="Arial"/>
        <family val="2"/>
        <charset val="204"/>
      </rPr>
      <t>(Подробнее)</t>
    </r>
  </si>
  <si>
    <r>
      <t>Материал бетона</t>
    </r>
    <r>
      <rPr>
        <u/>
        <sz val="9"/>
        <color theme="10"/>
        <rFont val="Arial"/>
        <family val="2"/>
        <charset val="204"/>
      </rPr>
      <t xml:space="preserve"> </t>
    </r>
    <r>
      <rPr>
        <u/>
        <sz val="9"/>
        <color rgb="FF0000FF"/>
        <rFont val="Arial"/>
        <family val="2"/>
        <charset val="204"/>
      </rPr>
      <t>(Подробнее)</t>
    </r>
  </si>
  <si>
    <r>
      <t>Настройка расчетных профилей</t>
    </r>
    <r>
      <rPr>
        <u/>
        <sz val="9"/>
        <color theme="10"/>
        <rFont val="Arial"/>
        <family val="2"/>
        <charset val="204"/>
      </rPr>
      <t xml:space="preserve"> </t>
    </r>
    <r>
      <rPr>
        <u/>
        <sz val="9"/>
        <color rgb="FF0000FF"/>
        <rFont val="Arial"/>
        <family val="2"/>
        <charset val="204"/>
      </rPr>
      <t>(Подробнее)</t>
    </r>
  </si>
  <si>
    <r>
      <t>Нагрузки для устойчивости</t>
    </r>
    <r>
      <rPr>
        <u/>
        <sz val="9"/>
        <color theme="10"/>
        <rFont val="Arial"/>
        <family val="2"/>
        <charset val="204"/>
      </rPr>
      <t xml:space="preserve"> </t>
    </r>
    <r>
      <rPr>
        <u/>
        <sz val="9"/>
        <color rgb="FF0000FF"/>
        <rFont val="Arial"/>
        <family val="2"/>
        <charset val="204"/>
      </rPr>
      <t>(Подробнее)</t>
    </r>
  </si>
  <si>
    <r>
      <t>Настройки оформления схемы</t>
    </r>
    <r>
      <rPr>
        <u/>
        <sz val="9"/>
        <color theme="10"/>
        <rFont val="Arial"/>
        <family val="2"/>
        <charset val="204"/>
      </rPr>
      <t xml:space="preserve"> </t>
    </r>
    <r>
      <rPr>
        <u/>
        <sz val="9"/>
        <color rgb="FF0000FF"/>
        <rFont val="Arial"/>
        <family val="2"/>
        <charset val="204"/>
      </rPr>
      <t>(Подробнее)</t>
    </r>
  </si>
  <si>
    <t>Расчетный снимок Results: элементы, геометрия, свойства сечения, диаграммы материалов и аннотации</t>
  </si>
  <si>
    <t>RunID</t>
  </si>
  <si>
    <t>LoopID</t>
  </si>
  <si>
    <t>SegmentID</t>
  </si>
  <si>
    <t>Sequence</t>
  </si>
  <si>
    <t>LoopRole</t>
  </si>
  <si>
    <t>SegmentType</t>
  </si>
  <si>
    <t>StartX</t>
  </si>
  <si>
    <t>StartY</t>
  </si>
  <si>
    <t>EndX</t>
  </si>
  <si>
    <t>EndY</t>
  </si>
  <si>
    <t>CenterX</t>
  </si>
  <si>
    <t>CenterY</t>
  </si>
  <si>
    <t>Radius</t>
  </si>
  <si>
    <t>SweepAngle, rad</t>
  </si>
  <si>
    <t>SourceID</t>
  </si>
  <si>
    <t>LengthUnit (SectionXY)</t>
  </si>
  <si>
    <t>Достоверные контуры и отверстия сечения</t>
  </si>
  <si>
    <t>HollowRectangle</t>
  </si>
  <si>
    <t>General</t>
  </si>
  <si>
    <t>Left.Type</t>
  </si>
  <si>
    <t>Left.W</t>
  </si>
  <si>
    <t>Left.R1</t>
  </si>
  <si>
    <t>Left.R2</t>
  </si>
  <si>
    <t>Right.Type</t>
  </si>
  <si>
    <t>Right.W</t>
  </si>
  <si>
    <t>Right.R1</t>
  </si>
  <si>
    <t>Right.R2</t>
  </si>
  <si>
    <t>В General параметр XOffset задаёт смещение верхнего прямоугольника вправо относительно нижнего; используется для TwoRectangles. Прямоугольники должны иметь общий участок по X.</t>
  </si>
  <si>
    <t>Выберите Geometry.Type = HollowRectangle. B/H/R — наружные ширина, высота и радиус углов. В General Bo/Ho/Ro — размеры и радиус отверстия; Xo/Yo — смещение его центра вправо и вверх относительно центра наружного контура. Нулевой радиус означает прямой угол.</t>
  </si>
  <si>
    <t>Форма слева</t>
  </si>
  <si>
    <t>Вынос слева</t>
  </si>
  <si>
    <t>Радиус R1 слева</t>
  </si>
  <si>
    <t>Радиус R2 слева</t>
  </si>
  <si>
    <t>Форма справа</t>
  </si>
  <si>
    <t>Вынос справа</t>
  </si>
  <si>
    <t>Радиус R1 справа</t>
  </si>
  <si>
    <t>Радиус R2 справа</t>
  </si>
  <si>
    <t>Для сторон отверстия поле n выделено серым: его значение не используется, стержни проецируются с соответствующего наружного ряда. Диаметр, as и концевые отступы задаются независимо. Если наружный ряд отключён, соответствующий ряд отверстия также не создаётся. Внутренние as нужны для ограничения линий у отверстия и читаются даже при выключенных рядах.</t>
  </si>
  <si>
    <t>Определяющее сочетание</t>
  </si>
  <si>
    <t>Количество стартов UltimateStrain</t>
  </si>
  <si>
    <t>Комментарий определяющего сочетания</t>
  </si>
  <si>
    <t>Количество итераций НДС</t>
  </si>
  <si>
    <t>Количество решений НДС</t>
  </si>
  <si>
    <t>Количество итераций UltimateStrain</t>
  </si>
  <si>
    <t>Время расчета, с</t>
  </si>
  <si>
    <t>статус проверки</t>
  </si>
  <si>
    <t>минимальные коэффициенты запаса</t>
  </si>
  <si>
    <t>прочность</t>
  </si>
  <si>
    <t>трещины</t>
  </si>
  <si>
    <t>устойчивость по СП35</t>
  </si>
  <si>
    <t>устойчивость по СП63</t>
  </si>
  <si>
    <t>Combination ID</t>
  </si>
  <si>
    <t>ResultComment</t>
  </si>
  <si>
    <t>общий статус</t>
  </si>
  <si>
    <t>по деформациям ε</t>
  </si>
  <si>
    <t>по предельным усилиям</t>
  </si>
  <si>
    <t>нормальные трещины</t>
  </si>
  <si>
    <t>продольные трещины</t>
  </si>
  <si>
    <t>Плоскость 1</t>
  </si>
  <si>
    <t>Плоскость 2</t>
  </si>
  <si>
    <t>ec&gt;r</t>
  </si>
  <si>
    <t>ec&lt;=r</t>
  </si>
  <si>
    <t>0.7*Ncr/N</t>
  </si>
  <si>
    <t>Nult/N</t>
  </si>
  <si>
    <t>Ncr/N</t>
  </si>
  <si>
    <t>номер сочетания из таблицы нагрузок</t>
  </si>
  <si>
    <t>пользовательский комментарий сочетания</t>
  </si>
  <si>
    <t>пояснение итогового расчетного статуса</t>
  </si>
  <si>
    <t>итоговый статус по всем включенным проверкам</t>
  </si>
  <si>
    <t>статус прямого НДС по модели прочности</t>
  </si>
  <si>
    <t>статус поиска предельного состояния</t>
  </si>
  <si>
    <t>статус нормальных трещин</t>
  </si>
  <si>
    <t>статус продольных трещин</t>
  </si>
  <si>
    <t>СП35: плоскость 1, ветвь ec &gt; r</t>
  </si>
  <si>
    <t>СП35: плоскость 1, ветвь ec &lt;= r</t>
  </si>
  <si>
    <t>СП35: плоскость 2, ветвь ec &gt; r</t>
  </si>
  <si>
    <t>СП35: плоскость 2, ветвь ec &lt;= r</t>
  </si>
  <si>
    <t>СП63: плоскость 1</t>
  </si>
  <si>
    <t>СП63: плоскость 2</t>
  </si>
  <si>
    <t>минимальный запас по предельным деформациям</t>
  </si>
  <si>
    <t>запас по найденному множителю несущей</t>
  </si>
  <si>
    <t>a_crc,ult/a_crc</t>
  </si>
  <si>
    <t>Rb,mc2/sigma_b</t>
  </si>
  <si>
    <t>СП35: плоскость 1, запас 0.7*Ncr/N</t>
  </si>
  <si>
    <t>СП35: плоскость 1, запас Nult/N</t>
  </si>
  <si>
    <t>СП35: плоскость 2, запас 0.7*Ncr/N</t>
  </si>
  <si>
    <t>СП35: плоскость 2, запас Nult/N</t>
  </si>
  <si>
    <t>СП63: плоскость 1, запас Ncr/N</t>
  </si>
  <si>
    <t>СП63: плоскость 2, запас Ncr/N</t>
  </si>
  <si>
    <t>worst LC</t>
  </si>
  <si>
    <t>Расшифровка статусов</t>
  </si>
  <si>
    <t>Статус</t>
  </si>
  <si>
    <t>Расчетная ветка выполнена, проверка пройдена.</t>
  </si>
  <si>
    <t>Равновесие найдено, но физический предел или проверка не проходят.</t>
  </si>
  <si>
    <t>Исходная постоянная часть выбранного пути уже не проходит проверку.</t>
  </si>
  <si>
    <t>Равновесие или расчетная точка не сошлись численно.</t>
  </si>
  <si>
    <t>Ошибка исходных данных или настройки.</t>
  </si>
  <si>
    <t>Внутренняя ошибка программы или несформированный результат.</t>
  </si>
  <si>
    <t>Проверка не применялась для данного сочетания.</t>
  </si>
  <si>
    <t>Расчет НДС и несущей способности по модели прочности</t>
  </si>
  <si>
    <t>относительно центральных осей приведенного сечения</t>
  </si>
  <si>
    <t>в точке приложения нагрузок</t>
  </si>
  <si>
    <t>Общие данные</t>
  </si>
  <si>
    <t>НДС от заданного сочетания нагрузок (по модели прочности)</t>
  </si>
  <si>
    <t>Расчет предельной несущей способности по выбранной λ-траектории (по модели прочности)</t>
  </si>
  <si>
    <t>плоскость деформации</t>
  </si>
  <si>
    <t>фактические макс. деформации</t>
  </si>
  <si>
    <t>фактические напряжения</t>
  </si>
  <si>
    <t>параметры сечения и статус</t>
  </si>
  <si>
    <t>параметры расчета</t>
  </si>
  <si>
    <t>предельные компоненты</t>
  </si>
  <si>
    <t>параметры сечения при λult и статус</t>
  </si>
  <si>
    <t>нагрузки, переданные в расчет прочности, в центре приведенного сечения</t>
  </si>
  <si>
    <t>Mx там же, вокруг оси X принятой системы</t>
  </si>
  <si>
    <t>My там же, вокруг оси Y принятой системы</t>
  </si>
  <si>
    <t>исходная N в пользовательской точке приложения</t>
  </si>
  <si>
    <t>исходный Mx в пользовательской точке приложения</t>
  </si>
  <si>
    <t>исходный My в пользовательской точке приложения</t>
  </si>
  <si>
    <t>предельная деформация бетона при сжатии</t>
  </si>
  <si>
    <t>предельная деформация бетона при растяжении; пусто, если растянутый бетон не работает</t>
  </si>
  <si>
    <t>предельная деформация арматуры при сжатии</t>
  </si>
  <si>
    <t>предельная деформация арматуры при растяжении</t>
  </si>
  <si>
    <t>ε0 в точке (0;0) внутренней системы координат модели; от этой точки заданы координаты всех элементов сечения</t>
  </si>
  <si>
    <t>кривизна kx при координате y во внутренней системе координат модели</t>
  </si>
  <si>
    <t>кривизна ky при координате x во внутренней системе координат модели</t>
  </si>
  <si>
    <t>максимальная сжимающая деформация бетона, если такая зона есть</t>
  </si>
  <si>
    <t>максимальная растягивающая деформация бетона, если такая зона есть</t>
  </si>
  <si>
    <t>максимальная сжимающая деформация арматуры, если такая зона есть</t>
  </si>
  <si>
    <t>максимальная растягивающая деформация арматуры, если такая зона есть</t>
  </si>
  <si>
    <t>максимальное сжатие бетона</t>
  </si>
  <si>
    <t>максимальное растяжение бетона; пусто, если диаграмма не несет растяжение</t>
  </si>
  <si>
    <t>максимальное сжатие арматуры</t>
  </si>
  <si>
    <t>максимальное растяжение арматуры</t>
  </si>
  <si>
    <t>полная высота сечения по нормали к нейтральной линии</t>
  </si>
  <si>
    <t>высота сжатой зоны по нормали к нейтральной линии</t>
  </si>
  <si>
    <t>yes - равновесие найдено через продолжение диаграммы; no - продолжение было разрешено, но не понадобилось; - - продолжение выключено</t>
  </si>
  <si>
    <t>статус фактического НДС по модели прочности</t>
  </si>
  <si>
    <t>причина найденного предельного состояния</t>
  </si>
  <si>
    <t>какие компоненты масштабировались</t>
  </si>
  <si>
    <t>фактический метод поиска</t>
  </si>
  <si>
    <t>предельный множитель выбранной траектории</t>
  </si>
  <si>
    <t>полная N при λult в точке приложения нагрузки</t>
  </si>
  <si>
    <t>полный Mx при λult в точке приложения нагрузки</t>
  </si>
  <si>
    <t>полный My при λult в точке приложения нагрузки</t>
  </si>
  <si>
    <t>сжатая деформация бетона в CapacityState, если зона есть</t>
  </si>
  <si>
    <t>растянутая деформация бетона в CapacityState, если зона есть</t>
  </si>
  <si>
    <t>сжатая деформация арматуры в CapacityState, если зона есть</t>
  </si>
  <si>
    <t>растянутая деформация арматуры в CapacityState, если зона есть</t>
  </si>
  <si>
    <t>полная высота по нормали к нейтральной линии CapacityState</t>
  </si>
  <si>
    <t>высота сжатой зоны CapacityState</t>
  </si>
  <si>
    <t>запас по найденному множителю λ</t>
  </si>
  <si>
    <t>статус расчета несущей способности</t>
  </si>
  <si>
    <t>N, tf</t>
  </si>
  <si>
    <t>Mx, tf*m</t>
  </si>
  <si>
    <t>My, tf*m</t>
  </si>
  <si>
    <t>h, m</t>
  </si>
  <si>
    <t>x, m</t>
  </si>
  <si>
    <t>ExtUsed</t>
  </si>
  <si>
    <t>запас (ε)</t>
  </si>
  <si>
    <t>статус</t>
  </si>
  <si>
    <t>LimitState</t>
  </si>
  <si>
    <t>Method</t>
  </si>
  <si>
    <t>запас (λ)</t>
  </si>
  <si>
    <t>no</t>
  </si>
  <si>
    <t>ConcreteStrainLimit</t>
  </si>
  <si>
    <r>
      <t>ε</t>
    </r>
    <r>
      <rPr>
        <b/>
        <vertAlign val="subscript"/>
        <sz val="9"/>
        <color theme="1"/>
        <rFont val="Arial"/>
        <family val="2"/>
        <charset val="204"/>
      </rPr>
      <t>bc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</si>
  <si>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</si>
  <si>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sc</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</si>
  <si>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st</t>
    </r>
    <r>
      <rPr>
        <b/>
        <sz val="9"/>
        <color theme="1"/>
        <rFont val="Arial"/>
        <family val="2"/>
        <charset val="204"/>
      </rPr>
      <t>,</t>
    </r>
    <r>
      <rPr>
        <b/>
        <vertAlign val="subscript"/>
        <sz val="9"/>
        <color theme="1"/>
        <rFont val="Arial"/>
        <family val="2"/>
        <charset val="204"/>
      </rPr>
      <t>ult</t>
    </r>
  </si>
  <si>
    <r>
      <t>ε</t>
    </r>
    <r>
      <rPr>
        <b/>
        <vertAlign val="subscript"/>
        <sz val="9"/>
        <color theme="1"/>
        <rFont val="Arial"/>
        <family val="2"/>
        <charset val="204"/>
      </rPr>
      <t>bc</t>
    </r>
  </si>
  <si>
    <r>
      <t>ε</t>
    </r>
    <r>
      <rPr>
        <b/>
        <vertAlign val="subscript"/>
        <sz val="9"/>
        <color theme="1"/>
        <rFont val="Arial"/>
        <family val="2"/>
        <charset val="204"/>
      </rPr>
      <t>bt</t>
    </r>
  </si>
  <si>
    <r>
      <t>ε</t>
    </r>
    <r>
      <rPr>
        <b/>
        <vertAlign val="subscript"/>
        <sz val="9"/>
        <color theme="1"/>
        <rFont val="Arial"/>
        <family val="2"/>
        <charset val="204"/>
      </rPr>
      <t>sc</t>
    </r>
  </si>
  <si>
    <r>
      <t>ε</t>
    </r>
    <r>
      <rPr>
        <b/>
        <vertAlign val="subscript"/>
        <sz val="9"/>
        <color theme="1"/>
        <rFont val="Arial"/>
        <family val="2"/>
        <charset val="204"/>
      </rPr>
      <t>st</t>
    </r>
  </si>
  <si>
    <r>
      <t>σ</t>
    </r>
    <r>
      <rPr>
        <b/>
        <vertAlign val="subscript"/>
        <sz val="9"/>
        <color theme="1"/>
        <rFont val="Arial"/>
        <family val="2"/>
        <charset val="204"/>
      </rPr>
      <t>bc</t>
    </r>
  </si>
  <si>
    <r>
      <t>σ</t>
    </r>
    <r>
      <rPr>
        <b/>
        <vertAlign val="subscript"/>
        <sz val="9"/>
        <color theme="1"/>
        <rFont val="Arial"/>
        <family val="2"/>
        <charset val="204"/>
      </rPr>
      <t>bt</t>
    </r>
  </si>
  <si>
    <r>
      <t>σ</t>
    </r>
    <r>
      <rPr>
        <b/>
        <vertAlign val="subscript"/>
        <sz val="9"/>
        <color theme="1"/>
        <rFont val="Arial"/>
        <family val="2"/>
        <charset val="204"/>
      </rPr>
      <t>sc</t>
    </r>
  </si>
  <si>
    <r>
      <t>σ</t>
    </r>
    <r>
      <rPr>
        <b/>
        <vertAlign val="subscript"/>
        <sz val="9"/>
        <color theme="1"/>
        <rFont val="Arial"/>
        <family val="2"/>
        <charset val="204"/>
      </rPr>
      <t>st</t>
    </r>
  </si>
  <si>
    <r>
      <t>λ</t>
    </r>
    <r>
      <rPr>
        <b/>
        <vertAlign val="subscript"/>
        <sz val="9"/>
        <color theme="1"/>
        <rFont val="Arial"/>
        <family val="2"/>
        <charset val="204"/>
      </rPr>
      <t>ult</t>
    </r>
  </si>
  <si>
    <r>
      <t>N</t>
    </r>
    <r>
      <rPr>
        <b/>
        <vertAlign val="subscript"/>
        <sz val="9"/>
        <color theme="1"/>
        <rFont val="Arial"/>
        <family val="2"/>
        <charset val="204"/>
      </rPr>
      <t>ult</t>
    </r>
    <r>
      <rPr>
        <b/>
        <sz val="9"/>
        <color theme="1"/>
        <rFont val="Arial"/>
        <family val="2"/>
        <charset val="204"/>
      </rPr>
      <t>, tf</t>
    </r>
  </si>
  <si>
    <r>
      <t>Mx,</t>
    </r>
    <r>
      <rPr>
        <b/>
        <vertAlign val="subscript"/>
        <sz val="9"/>
        <color theme="1"/>
        <rFont val="Arial"/>
        <family val="2"/>
        <charset val="204"/>
      </rPr>
      <t>ult</t>
    </r>
    <r>
      <rPr>
        <b/>
        <sz val="9"/>
        <color theme="1"/>
        <rFont val="Arial"/>
        <family val="2"/>
        <charset val="204"/>
      </rPr>
      <t>, tf*m</t>
    </r>
  </si>
  <si>
    <r>
      <t>My,</t>
    </r>
    <r>
      <rPr>
        <b/>
        <vertAlign val="subscript"/>
        <sz val="9"/>
        <color theme="1"/>
        <rFont val="Arial"/>
        <family val="2"/>
        <charset val="204"/>
      </rPr>
      <t>ult</t>
    </r>
    <r>
      <rPr>
        <b/>
        <sz val="9"/>
        <color theme="1"/>
        <rFont val="Arial"/>
        <family val="2"/>
        <charset val="204"/>
      </rPr>
      <t>, tf*m</t>
    </r>
  </si>
  <si>
    <r>
      <t>ε</t>
    </r>
    <r>
      <rPr>
        <b/>
        <vertAlign val="subscript"/>
        <sz val="9"/>
        <color theme="1"/>
        <rFont val="Arial"/>
        <family val="2"/>
        <charset val="204"/>
      </rPr>
      <t>0</t>
    </r>
  </si>
  <si>
    <r>
      <t>κ</t>
    </r>
    <r>
      <rPr>
        <b/>
        <vertAlign val="subscript"/>
        <sz val="9"/>
        <color theme="1"/>
        <rFont val="Arial"/>
        <family val="2"/>
        <charset val="204"/>
      </rPr>
      <t>x</t>
    </r>
    <r>
      <rPr>
        <b/>
        <sz val="9"/>
        <color theme="1"/>
        <rFont val="Arial"/>
        <family val="2"/>
        <charset val="204"/>
      </rPr>
      <t>, 1/mm</t>
    </r>
  </si>
  <si>
    <r>
      <t>κ</t>
    </r>
    <r>
      <rPr>
        <b/>
        <vertAlign val="subscript"/>
        <sz val="9"/>
        <color theme="1"/>
        <rFont val="Arial"/>
        <family val="2"/>
        <charset val="204"/>
      </rPr>
      <t>y</t>
    </r>
    <r>
      <rPr>
        <b/>
        <sz val="9"/>
        <color theme="1"/>
        <rFont val="Arial"/>
        <family val="2"/>
        <charset val="204"/>
      </rPr>
      <t>, 1/mm</t>
    </r>
  </si>
  <si>
    <t>Расчет нормальных и продольных трещин</t>
  </si>
  <si>
    <t>Начало трещинообразования</t>
  </si>
  <si>
    <t>равновесное состояние при заданных нагрузках</t>
  </si>
  <si>
    <t>нормальные трещины по СП 35</t>
  </si>
  <si>
    <t>нормальные трещины по СП 63</t>
  </si>
  <si>
    <t>Осевое растяжение</t>
  </si>
  <si>
    <t>Изгиб N + M</t>
  </si>
  <si>
    <t>PreCrackState (до трещины)</t>
  </si>
  <si>
    <t>PostCrackState (после трещины)</t>
  </si>
  <si>
    <t>Коэффициент раскрытия трещин</t>
  </si>
  <si>
    <t>Напряжения</t>
  </si>
  <si>
    <t>ширина раскрытия нормальных трещин</t>
  </si>
  <si>
    <t>данные для расстояния между трещинами ls</t>
  </si>
  <si>
    <t>Коэффициенты</t>
  </si>
  <si>
    <t>нагрузки, переданные в расчет трещин, в центре приведенного сечения</t>
  </si>
  <si>
    <t>момент Mx там же, вокруг глобальной оси X/Y принятой системы</t>
  </si>
  <si>
    <t>момент My там же, вокруг глобальной оси X/Y принятой системы</t>
  </si>
  <si>
    <t>исходная продольная сила в пользовательской точке приложения</t>
  </si>
  <si>
    <t>площадь приведенного сечения для Ncrc</t>
  </si>
  <si>
    <t>растяжение бетона II ГПС</t>
  </si>
  <si>
    <t>сила образования трещины при центральном растяжении</t>
  </si>
  <si>
    <t>доля заданной растягивающей силы для Ncrc</t>
  </si>
  <si>
    <t>фактически использованный путь поиска точки образования трещины</t>
  </si>
  <si>
    <t>продольная сила в найденной точке образования трещины для выбранного пути</t>
  </si>
  <si>
    <t>модуль моментного вектора в найденной точке образования трещины</t>
  </si>
  <si>
    <t>доля выбранного пути нагрузки до образования трещины</t>
  </si>
  <si>
    <t>фактическая наибольшая деформация сжатия бетона до трещины</t>
  </si>
  <si>
    <t>фактическая наибольшая деформация растяжения бетона до трещины</t>
  </si>
  <si>
    <t>статус НДС непосредственно перед образованием нормальной трещины</t>
  </si>
  <si>
    <t>фактическая деформация сжатия после трещины</t>
  </si>
  <si>
    <t>растяжение после трещины; пусто при выключенном растянутом бетоне</t>
  </si>
  <si>
    <t>статус НДС сразу после образования нормальной трещины</t>
  </si>
  <si>
    <t>итог: нормальная трещина образуется при заданном сочетании или нет</t>
  </si>
  <si>
    <t>фактическая деформация сжатия при нагрузках сочетания</t>
  </si>
  <si>
    <t>растяжение при текущих нагрузках; пусто при выключенном растянутом бетоне</t>
  </si>
  <si>
    <t>yes - равновесие найдено через продолжение диаграммы; no - продолжение было разрешено, но не понадобилось; - - продолжение выключено в настройках</t>
  </si>
  <si>
    <t>OK - равновесие при заданных нагрузках сошлось без продолжения диаграммы и все материалы остались в физическом диапазоне; FAIL/NumFail останавливают расчет трещин</t>
  </si>
  <si>
    <t>площадь в m2; критическая область с вычетом всех проемов</t>
  </si>
  <si>
    <t>коэффициенты групп каждого расчетного ряда</t>
  </si>
  <si>
    <t>число реальных стержней каждой группы ряда</t>
  </si>
  <si>
    <t>диаметры в m; все стержни по рядам</t>
  </si>
  <si>
    <t>радиус армирования в m: Ar / сумма beta*nd</t>
  </si>
  <si>
    <t>коэффициент раскрытия в m; переведен из см</t>
  </si>
  <si>
    <t>все включенные стержни каждого ряда критической области</t>
  </si>
  <si>
    <t>общее число стержней критической области</t>
  </si>
  <si>
    <t>напряжение в MPa; критическая группа</t>
  </si>
  <si>
    <t>модуль арматуры в MPa; текущая модель</t>
  </si>
  <si>
    <t>раскрытие в m; максимум рассчитанных якорей</t>
  </si>
  <si>
    <t>допускаемая ширина в m; настройка пользователя</t>
  </si>
  <si>
    <t>запас: допускаемая ширина / рассчитанная ширина</t>
  </si>
  <si>
    <t>статус собственной проверки ширины по общей policy</t>
  </si>
  <si>
    <t>фактическая высота растянутой зоны</t>
  </si>
  <si>
    <t>расстояние от оси выбранного стержня до бетонного контура</t>
  </si>
  <si>
    <t>принятая глубина зоны растянутого бетона</t>
  </si>
  <si>
    <t>площадь растянутого бетона расчетной зоны</t>
  </si>
  <si>
    <t>площадь выбранной растянутой арматуры</t>
  </si>
  <si>
    <t>эквивалентный диаметр выбранных стержней</t>
  </si>
  <si>
    <t>расстояние до нормативных ограничений</t>
  </si>
  <si>
    <t>принятое расстояние между трещинами</t>
  </si>
  <si>
    <t>коэффициент длительности действия нагрузки</t>
  </si>
  <si>
    <t>коэффициент профиля арматуры из Config</t>
  </si>
  <si>
    <t>коэффициент характера нагружения</t>
  </si>
  <si>
    <t>коэффициент неравномерности деформаций арматуры</t>
  </si>
  <si>
    <t>стержни, использованные для As и σs</t>
  </si>
  <si>
    <t>количество выбранных стержней</t>
  </si>
  <si>
    <t>напряжение выбранной арматуры сразу после образования трещины</t>
  </si>
  <si>
    <t>напряжение выбранной арматуры при текущем НДС</t>
  </si>
  <si>
    <t>модуль упругости арматуры для формулы раскрытия трещины</t>
  </si>
  <si>
    <t>расчетная ширина раскрытия</t>
  </si>
  <si>
    <t>допустимая ширина раскрытия</t>
  </si>
  <si>
    <t>запас: допустимая ширина делится на расчетную</t>
  </si>
  <si>
    <t>статус проверки нормальных трещин</t>
  </si>
  <si>
    <t>максимальное сжатие бетона для продольных трещин</t>
  </si>
  <si>
    <t>допустимое Rb,mc2</t>
  </si>
  <si>
    <t>запас: Rb,mc2 делится на сжатие бетона</t>
  </si>
  <si>
    <t>статус проверки продольных трещин</t>
  </si>
  <si>
    <t>равновесие</t>
  </si>
  <si>
    <t>state</t>
  </si>
  <si>
    <t>β</t>
  </si>
  <si>
    <t>d, m</t>
  </si>
  <si>
    <t>ψ, m</t>
  </si>
  <si>
    <t>rebars</t>
  </si>
  <si>
    <r>
      <t>A</t>
    </r>
    <r>
      <rPr>
        <b/>
        <vertAlign val="subscript"/>
        <sz val="9"/>
        <color theme="1"/>
        <rFont val="Arial"/>
        <family val="2"/>
        <charset val="204"/>
      </rPr>
      <t>r</t>
    </r>
    <r>
      <rPr>
        <b/>
        <sz val="9"/>
        <color theme="1"/>
        <rFont val="Arial"/>
        <family val="2"/>
        <charset val="204"/>
      </rPr>
      <t>, m2</t>
    </r>
  </si>
  <si>
    <r>
      <t>R</t>
    </r>
    <r>
      <rPr>
        <b/>
        <vertAlign val="subscript"/>
        <sz val="9"/>
        <color theme="1"/>
        <rFont val="Arial"/>
        <family val="2"/>
        <charset val="204"/>
      </rPr>
      <t>r</t>
    </r>
    <r>
      <rPr>
        <b/>
        <sz val="9"/>
        <color theme="1"/>
        <rFont val="Arial"/>
        <family val="2"/>
        <charset val="204"/>
      </rPr>
      <t>, m</t>
    </r>
  </si>
  <si>
    <r>
      <t>σ</t>
    </r>
    <r>
      <rPr>
        <b/>
        <vertAlign val="subscript"/>
        <sz val="9"/>
        <color theme="1"/>
        <rFont val="Arial"/>
        <family val="2"/>
        <charset val="204"/>
      </rPr>
      <t>s</t>
    </r>
    <r>
      <rPr>
        <b/>
        <sz val="9"/>
        <color theme="1"/>
        <rFont val="Arial"/>
        <family val="2"/>
        <charset val="204"/>
      </rPr>
      <t>, MPa</t>
    </r>
  </si>
  <si>
    <r>
      <t>E</t>
    </r>
    <r>
      <rPr>
        <b/>
        <vertAlign val="subscript"/>
        <sz val="9"/>
        <color theme="1"/>
        <rFont val="Arial"/>
        <family val="2"/>
        <charset val="204"/>
      </rPr>
      <t>s</t>
    </r>
    <r>
      <rPr>
        <b/>
        <sz val="9"/>
        <color theme="1"/>
        <rFont val="Arial"/>
        <family val="2"/>
        <charset val="204"/>
      </rPr>
      <t>, MPa</t>
    </r>
  </si>
  <si>
    <r>
      <t>n</t>
    </r>
    <r>
      <rPr>
        <b/>
        <vertAlign val="subscript"/>
        <sz val="9"/>
        <color theme="1"/>
        <rFont val="Arial"/>
        <family val="2"/>
        <charset val="204"/>
      </rPr>
      <t>rebars</t>
    </r>
  </si>
  <si>
    <r>
      <t>a</t>
    </r>
    <r>
      <rPr>
        <b/>
        <vertAlign val="subscript"/>
        <sz val="9"/>
        <color theme="1"/>
        <rFont val="Arial"/>
        <family val="2"/>
        <charset val="204"/>
      </rPr>
      <t>crc</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</si>
  <si>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 m</t>
    </r>
  </si>
  <si>
    <r>
      <t>a</t>
    </r>
    <r>
      <rPr>
        <b/>
        <vertAlign val="subscript"/>
        <sz val="9"/>
        <color theme="1"/>
        <rFont val="Arial"/>
        <family val="2"/>
        <charset val="204"/>
      </rPr>
      <t>crc</t>
    </r>
    <r>
      <rPr>
        <b/>
        <sz val="9"/>
        <color theme="1"/>
        <rFont val="Arial"/>
        <family val="2"/>
        <charset val="204"/>
      </rPr>
      <t>,</t>
    </r>
    <r>
      <rPr>
        <b/>
        <vertAlign val="subscript"/>
        <sz val="9"/>
        <color theme="1"/>
        <rFont val="Arial"/>
        <family val="2"/>
        <charset val="204"/>
      </rPr>
      <t>ult</t>
    </r>
    <r>
      <rPr>
        <b/>
        <sz val="9"/>
        <color theme="1"/>
        <rFont val="Arial"/>
        <family val="2"/>
        <charset val="204"/>
      </rPr>
      <t>/a</t>
    </r>
    <r>
      <rPr>
        <b/>
        <vertAlign val="subscript"/>
        <sz val="9"/>
        <color theme="1"/>
        <rFont val="Arial"/>
        <family val="2"/>
        <charset val="204"/>
      </rPr>
      <t>crc</t>
    </r>
  </si>
  <si>
    <r>
      <t>Расстояние между трещинами l</t>
    </r>
    <r>
      <rPr>
        <b/>
        <vertAlign val="subscript"/>
        <sz val="9"/>
        <color theme="1"/>
        <rFont val="Arial"/>
        <family val="2"/>
        <charset val="204"/>
      </rPr>
      <t>s</t>
    </r>
  </si>
  <si>
    <r>
      <t>A</t>
    </r>
    <r>
      <rPr>
        <b/>
        <vertAlign val="subscript"/>
        <sz val="9"/>
        <color theme="1"/>
        <rFont val="Arial"/>
        <family val="2"/>
        <charset val="204"/>
      </rPr>
      <t>red</t>
    </r>
    <r>
      <rPr>
        <b/>
        <sz val="9"/>
        <color theme="1"/>
        <rFont val="Arial"/>
        <family val="2"/>
        <charset val="204"/>
      </rPr>
      <t>, m2</t>
    </r>
  </si>
  <si>
    <r>
      <t>R</t>
    </r>
    <r>
      <rPr>
        <b/>
        <vertAlign val="subscript"/>
        <sz val="9"/>
        <color theme="1"/>
        <rFont val="Arial"/>
        <family val="2"/>
        <charset val="204"/>
      </rPr>
      <t>bt</t>
    </r>
    <r>
      <rPr>
        <b/>
        <sz val="9"/>
        <color theme="1"/>
        <rFont val="Arial"/>
        <family val="2"/>
        <charset val="204"/>
      </rPr>
      <t>,</t>
    </r>
    <r>
      <rPr>
        <b/>
        <vertAlign val="subscript"/>
        <sz val="9"/>
        <color theme="1"/>
        <rFont val="Arial"/>
        <family val="2"/>
        <charset val="204"/>
      </rPr>
      <t>ser</t>
    </r>
    <r>
      <rPr>
        <b/>
        <sz val="9"/>
        <color theme="1"/>
        <rFont val="Arial"/>
        <family val="2"/>
        <charset val="204"/>
      </rPr>
      <t>, MPa</t>
    </r>
  </si>
  <si>
    <r>
      <t>N</t>
    </r>
    <r>
      <rPr>
        <b/>
        <vertAlign val="subscript"/>
        <sz val="9"/>
        <color theme="1"/>
        <rFont val="Arial"/>
        <family val="2"/>
        <charset val="204"/>
      </rPr>
      <t>crc</t>
    </r>
    <r>
      <rPr>
        <b/>
        <sz val="9"/>
        <color theme="1"/>
        <rFont val="Arial"/>
        <family val="2"/>
        <charset val="204"/>
      </rPr>
      <t>, tf</t>
    </r>
  </si>
  <si>
    <r>
      <t>λ</t>
    </r>
    <r>
      <rPr>
        <b/>
        <vertAlign val="subscript"/>
        <sz val="9"/>
        <color theme="1"/>
        <rFont val="Arial"/>
        <family val="2"/>
        <charset val="204"/>
      </rPr>
      <t>crc</t>
    </r>
  </si>
  <si>
    <r>
      <t>Mxy,</t>
    </r>
    <r>
      <rPr>
        <b/>
        <vertAlign val="subscript"/>
        <sz val="9"/>
        <color theme="1"/>
        <rFont val="Arial"/>
        <family val="2"/>
        <charset val="204"/>
      </rPr>
      <t>crc</t>
    </r>
    <r>
      <rPr>
        <b/>
        <sz val="9"/>
        <color theme="1"/>
        <rFont val="Arial"/>
        <family val="2"/>
        <charset val="204"/>
      </rPr>
      <t>, tf*m</t>
    </r>
  </si>
  <si>
    <r>
      <t>x</t>
    </r>
    <r>
      <rPr>
        <b/>
        <vertAlign val="subscript"/>
        <sz val="9"/>
        <color theme="1"/>
        <rFont val="Arial"/>
        <family val="2"/>
        <charset val="204"/>
      </rPr>
      <t>t</t>
    </r>
    <r>
      <rPr>
        <b/>
        <sz val="9"/>
        <color theme="1"/>
        <rFont val="Arial"/>
        <family val="2"/>
        <charset val="204"/>
      </rPr>
      <t>, m</t>
    </r>
  </si>
  <si>
    <r>
      <t>a</t>
    </r>
    <r>
      <rPr>
        <b/>
        <vertAlign val="subscript"/>
        <sz val="9"/>
        <color theme="1"/>
        <rFont val="Arial"/>
        <family val="2"/>
        <charset val="204"/>
      </rPr>
      <t>s</t>
    </r>
    <r>
      <rPr>
        <b/>
        <sz val="9"/>
        <color theme="1"/>
        <rFont val="Arial"/>
        <family val="2"/>
        <charset val="204"/>
      </rPr>
      <t>, m</t>
    </r>
  </si>
  <si>
    <r>
      <t>h</t>
    </r>
    <r>
      <rPr>
        <b/>
        <vertAlign val="subscript"/>
        <sz val="9"/>
        <color theme="1"/>
        <rFont val="Arial"/>
        <family val="2"/>
        <charset val="204"/>
      </rPr>
      <t>bt</t>
    </r>
    <r>
      <rPr>
        <b/>
        <sz val="9"/>
        <color theme="1"/>
        <rFont val="Arial"/>
        <family val="2"/>
        <charset val="204"/>
      </rPr>
      <t>, m</t>
    </r>
  </si>
  <si>
    <r>
      <t>A</t>
    </r>
    <r>
      <rPr>
        <b/>
        <vertAlign val="subscript"/>
        <sz val="9"/>
        <color theme="1"/>
        <rFont val="Arial"/>
        <family val="2"/>
        <charset val="204"/>
      </rPr>
      <t>bt</t>
    </r>
    <r>
      <rPr>
        <b/>
        <sz val="9"/>
        <color theme="1"/>
        <rFont val="Arial"/>
        <family val="2"/>
        <charset val="204"/>
      </rPr>
      <t>, m2</t>
    </r>
  </si>
  <si>
    <r>
      <t>A</t>
    </r>
    <r>
      <rPr>
        <b/>
        <vertAlign val="subscript"/>
        <sz val="9"/>
        <color theme="1"/>
        <rFont val="Arial"/>
        <family val="2"/>
        <charset val="204"/>
      </rPr>
      <t>s</t>
    </r>
    <r>
      <rPr>
        <b/>
        <sz val="9"/>
        <color theme="1"/>
        <rFont val="Arial"/>
        <family val="2"/>
        <charset val="204"/>
      </rPr>
      <t>, m2</t>
    </r>
  </si>
  <si>
    <r>
      <t>d</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eq</t>
    </r>
    <r>
      <rPr>
        <b/>
        <sz val="9"/>
        <color theme="1"/>
        <rFont val="Arial"/>
        <family val="2"/>
        <charset val="204"/>
      </rPr>
      <t>, m</t>
    </r>
  </si>
  <si>
    <r>
      <t>l</t>
    </r>
    <r>
      <rPr>
        <b/>
        <vertAlign val="subscript"/>
        <sz val="9"/>
        <color theme="1"/>
        <rFont val="Arial"/>
        <family val="2"/>
        <charset val="204"/>
      </rPr>
      <t>s0</t>
    </r>
    <r>
      <rPr>
        <b/>
        <sz val="9"/>
        <color theme="1"/>
        <rFont val="Arial"/>
        <family val="2"/>
        <charset val="204"/>
      </rPr>
      <t>, m</t>
    </r>
  </si>
  <si>
    <r>
      <t>l</t>
    </r>
    <r>
      <rPr>
        <b/>
        <vertAlign val="subscript"/>
        <sz val="9"/>
        <color theme="1"/>
        <rFont val="Arial"/>
        <family val="2"/>
        <charset val="204"/>
      </rPr>
      <t>s</t>
    </r>
    <r>
      <rPr>
        <b/>
        <sz val="9"/>
        <color theme="1"/>
        <rFont val="Arial"/>
        <family val="2"/>
        <charset val="204"/>
      </rPr>
      <t>, m</t>
    </r>
  </si>
  <si>
    <r>
      <t>φ</t>
    </r>
    <r>
      <rPr>
        <b/>
        <vertAlign val="subscript"/>
        <sz val="9"/>
        <color theme="1"/>
        <rFont val="Arial"/>
        <family val="2"/>
        <charset val="204"/>
      </rPr>
      <t>1</t>
    </r>
  </si>
  <si>
    <r>
      <t>φ</t>
    </r>
    <r>
      <rPr>
        <b/>
        <vertAlign val="subscript"/>
        <sz val="9"/>
        <color theme="1"/>
        <rFont val="Arial"/>
        <family val="2"/>
        <charset val="204"/>
      </rPr>
      <t>2</t>
    </r>
  </si>
  <si>
    <r>
      <t>φ</t>
    </r>
    <r>
      <rPr>
        <b/>
        <vertAlign val="subscript"/>
        <sz val="9"/>
        <color theme="1"/>
        <rFont val="Arial"/>
        <family val="2"/>
        <charset val="204"/>
      </rPr>
      <t>3</t>
    </r>
  </si>
  <si>
    <r>
      <t>ψ</t>
    </r>
    <r>
      <rPr>
        <b/>
        <vertAlign val="subscript"/>
        <sz val="9"/>
        <color theme="1"/>
        <rFont val="Arial"/>
        <family val="2"/>
        <charset val="204"/>
      </rPr>
      <t>s</t>
    </r>
  </si>
  <si>
    <r>
      <t>σ</t>
    </r>
    <r>
      <rPr>
        <b/>
        <vertAlign val="subscript"/>
        <sz val="9"/>
        <color theme="1"/>
        <rFont val="Arial"/>
        <family val="2"/>
        <charset val="204"/>
      </rPr>
      <t>s</t>
    </r>
    <r>
      <rPr>
        <b/>
        <sz val="9"/>
        <color theme="1"/>
        <rFont val="Arial"/>
        <family val="2"/>
        <charset val="204"/>
      </rPr>
      <t>,</t>
    </r>
    <r>
      <rPr>
        <b/>
        <vertAlign val="subscript"/>
        <sz val="9"/>
        <color theme="1"/>
        <rFont val="Arial"/>
        <family val="2"/>
        <charset val="204"/>
      </rPr>
      <t>crc</t>
    </r>
  </si>
  <si>
    <r>
      <t>σ</t>
    </r>
    <r>
      <rPr>
        <b/>
        <vertAlign val="subscript"/>
        <sz val="9"/>
        <color theme="1"/>
        <rFont val="Arial"/>
        <family val="2"/>
        <charset val="204"/>
      </rPr>
      <t>s</t>
    </r>
  </si>
  <si>
    <r>
      <t>σ</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max</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</si>
  <si>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</si>
  <si>
    <r>
      <t>R</t>
    </r>
    <r>
      <rPr>
        <b/>
        <vertAlign val="subscript"/>
        <sz val="9"/>
        <color theme="1"/>
        <rFont val="Arial"/>
        <family val="2"/>
        <charset val="204"/>
      </rPr>
      <t>b</t>
    </r>
    <r>
      <rPr>
        <b/>
        <sz val="9"/>
        <color theme="1"/>
        <rFont val="Arial"/>
        <family val="2"/>
        <charset val="204"/>
      </rPr>
      <t>,</t>
    </r>
    <r>
      <rPr>
        <b/>
        <vertAlign val="subscript"/>
        <sz val="9"/>
        <color theme="1"/>
        <rFont val="Arial"/>
        <family val="2"/>
        <charset val="204"/>
      </rPr>
      <t>mc2</t>
    </r>
    <r>
      <rPr>
        <b/>
        <sz val="9"/>
        <color theme="1"/>
        <rFont val="Arial"/>
        <family val="2"/>
        <charset val="204"/>
      </rPr>
      <t>/σ</t>
    </r>
    <r>
      <rPr>
        <b/>
        <vertAlign val="subscript"/>
        <sz val="9"/>
        <color theme="1"/>
        <rFont val="Arial"/>
        <family val="2"/>
        <charset val="204"/>
      </rPr>
      <t>b</t>
    </r>
  </si>
  <si>
    <t>Итог по расчету (с учетом η)</t>
  </si>
  <si>
    <t>относительно главных центральных осей приведенного сечения</t>
  </si>
  <si>
    <t>Общие данные для учета продольного изгиба и проверки устойчивости (по главным осям 1, 2)</t>
  </si>
  <si>
    <t>Нагрузки до применения η в ц.т. приведенного сечения</t>
  </si>
  <si>
    <t>постоянные + временные</t>
  </si>
  <si>
    <t>постоянные</t>
  </si>
  <si>
    <t>характеристики сечения</t>
  </si>
  <si>
    <t>Расчет по СП 35</t>
  </si>
  <si>
    <t>общие для СП</t>
  </si>
  <si>
    <t>Плоскость 1 (изгиб вокруг главной оси 1)</t>
  </si>
  <si>
    <t>Общие для плоскости</t>
  </si>
  <si>
    <t>при ec &gt; r</t>
  </si>
  <si>
    <t>при ec &lt;= r</t>
  </si>
  <si>
    <t>Плоскость 2 (изгиб вокруг главной оси 2)</t>
  </si>
  <si>
    <t>Расчет по СП 63</t>
  </si>
  <si>
    <t>Коэффициент продольного изгиба в плоскости 1: изгиб вокруг главной оси 1</t>
  </si>
  <si>
    <t>Коэффициент продольного изгиба в плоскости 2: изгиб вокруг главной оси 2</t>
  </si>
  <si>
    <t>Продольная сила после учета продольного изгиба</t>
  </si>
  <si>
    <t>Момент после учета продольного изгиба в плоскости 1, вокруг главной оси 1</t>
  </si>
  <si>
    <t>Момент после учета продольного изгиба в плоскости 2, вокруг главной оси 2</t>
  </si>
  <si>
    <t>Продольная сила относительно центральных осей приведенного сечения</t>
  </si>
  <si>
    <t>Момент Mx относительно центральных осей приведенного сечения</t>
  </si>
  <si>
    <t>Момент My относительно центральных осей приведенного сечения</t>
  </si>
  <si>
    <t>Продольная сила в пользовательской точке приложения нагрузок</t>
  </si>
  <si>
    <t>Момент Mx в пользовательской точке приложения нагрузок</t>
  </si>
  <si>
    <t>Момент My в пользовательской точке приложения нагрузок</t>
  </si>
  <si>
    <t>Продольная сила до учета продольного изгиба</t>
  </si>
  <si>
    <t>Момент в плоскости 1, вокруг главной оси 1, до учета продольного изгиба</t>
  </si>
  <si>
    <t>Момент в плоскости 2, вокруг главной оси 2, до учета продольного изгиба</t>
  </si>
  <si>
    <t>Продольная сила от постоянной или длительной части нагрузки</t>
  </si>
  <si>
    <t>Момент в плоскости 1, вокруг главной оси 1, от постоянной или длительной части</t>
  </si>
  <si>
    <t>Момент в плоскости 2, вокруг главной оси 2, от постоянной или длительной части</t>
  </si>
  <si>
    <t>Размер сечения по нормали к плоскости 1, то есть вдоль главной оси 2</t>
  </si>
  <si>
    <t>Размер сечения по нормали к плоскости 2, то есть вдоль главной оси 1</t>
  </si>
  <si>
    <t>Радиус инерции для изгиба вокруг главной оси 1</t>
  </si>
  <si>
    <t>Радиус инерции для изгиба вокруг главной оси 2</t>
  </si>
  <si>
    <t>Расчетная длина для плоскости 1: изгиб вокруг главной оси 1</t>
  </si>
  <si>
    <t>Расчетная длина для плоскости 2: изгиб вокруг главной оси 2</t>
  </si>
  <si>
    <t>Случайный эксцентриситет для рассматриваемой плоскости</t>
  </si>
  <si>
    <t>Расчетный эксцентриситет продольной силы</t>
  </si>
  <si>
    <t>Ядровое расстояние для выбора ветви СП 35</t>
  </si>
  <si>
    <t>Критическая продольная сила для ветви ec &gt; r</t>
  </si>
  <si>
    <t>Коэффициент формы эпюры для ветви ec &gt; r</t>
  </si>
  <si>
    <t>Коэффициент длительного действия нагрузки</t>
  </si>
  <si>
    <t>Коэффициент увеличения момента</t>
  </si>
  <si>
    <t>Отношение действующей сжимающей силы к критической</t>
  </si>
  <si>
    <t>Статус проверки ветви ec &gt; r</t>
  </si>
  <si>
    <t>Табличный коэффициент продольного изгиба</t>
  </si>
  <si>
    <t>Коэффициент влияния момента</t>
  </si>
  <si>
    <t>Итоговый коэффициент ветви ec &lt;= r</t>
  </si>
  <si>
    <t>Предельная продольная сила по ветви ec &lt;= r</t>
  </si>
  <si>
    <t>Отношение предельной силы к действующей сжимающей</t>
  </si>
  <si>
    <t>Статус проверки ветви ec &lt;= r</t>
  </si>
  <si>
    <t>Гибкость элемента в рассматриваемой плоскости изгиба вокруг главной оси</t>
  </si>
  <si>
    <t>Коэффициент влияния эксцентриситета</t>
  </si>
  <si>
    <t>Коэффициент жесткости бетонной части</t>
  </si>
  <si>
    <t>Коэффициент жесткости арматуры</t>
  </si>
  <si>
    <t>Условная жесткость элемента</t>
  </si>
  <si>
    <t>Критическая продольная сила</t>
  </si>
  <si>
    <t>Отношение критической силы к действующей сжимающей</t>
  </si>
  <si>
    <t>Статус проверки рассматриваемой плоскости</t>
  </si>
  <si>
    <t>η1</t>
  </si>
  <si>
    <t>η2</t>
  </si>
  <si>
    <t>Nₗ, tf</t>
  </si>
  <si>
    <t>h1, m</t>
  </si>
  <si>
    <t>h2, m</t>
  </si>
  <si>
    <t>i1, m</t>
  </si>
  <si>
    <t>i2, m</t>
  </si>
  <si>
    <t>r, m</t>
  </si>
  <si>
    <t>δ</t>
  </si>
  <si>
    <t>η</t>
  </si>
  <si>
    <t>φ</t>
  </si>
  <si>
    <t>D, tf*m2</t>
  </si>
  <si>
    <t>Проверка устойчивости по СП 35 выполнена.</t>
  </si>
  <si>
    <r>
      <t>M</t>
    </r>
    <r>
      <rPr>
        <b/>
        <vertAlign val="subscript"/>
        <sz val="9"/>
        <color theme="1"/>
        <rFont val="Arial"/>
        <family val="2"/>
        <charset val="204"/>
      </rPr>
      <t>1</t>
    </r>
    <r>
      <rPr>
        <b/>
        <sz val="9"/>
        <color theme="1"/>
        <rFont val="Arial"/>
        <family val="2"/>
        <charset val="204"/>
      </rPr>
      <t>, tf*m</t>
    </r>
  </si>
  <si>
    <r>
      <t>M</t>
    </r>
    <r>
      <rPr>
        <b/>
        <vertAlign val="subscript"/>
        <sz val="9"/>
        <color theme="1"/>
        <rFont val="Arial"/>
        <family val="2"/>
        <charset val="204"/>
      </rPr>
      <t>2</t>
    </r>
    <r>
      <rPr>
        <b/>
        <sz val="9"/>
        <color theme="1"/>
        <rFont val="Arial"/>
        <family val="2"/>
        <charset val="204"/>
      </rPr>
      <t>, tf*m</t>
    </r>
  </si>
  <si>
    <r>
      <t>M</t>
    </r>
    <r>
      <rPr>
        <b/>
        <vertAlign val="subscript"/>
        <sz val="9"/>
        <color theme="1"/>
        <rFont val="Arial"/>
        <family val="2"/>
        <charset val="204"/>
      </rPr>
      <t>1</t>
    </r>
    <r>
      <rPr>
        <b/>
        <sz val="9"/>
        <color theme="1"/>
        <rFont val="Arial"/>
        <family val="2"/>
        <charset val="204"/>
      </rPr>
      <t>ₗ, tf*m</t>
    </r>
  </si>
  <si>
    <r>
      <t>M</t>
    </r>
    <r>
      <rPr>
        <b/>
        <vertAlign val="subscript"/>
        <sz val="9"/>
        <color theme="1"/>
        <rFont val="Arial"/>
        <family val="2"/>
        <charset val="204"/>
      </rPr>
      <t>2</t>
    </r>
    <r>
      <rPr>
        <b/>
        <sz val="9"/>
        <color theme="1"/>
        <rFont val="Arial"/>
        <family val="2"/>
        <charset val="204"/>
      </rPr>
      <t>ₗ, tf*m</t>
    </r>
  </si>
  <si>
    <r>
      <t>l</t>
    </r>
    <r>
      <rPr>
        <b/>
        <vertAlign val="subscript"/>
        <sz val="9"/>
        <color theme="1"/>
        <rFont val="Arial"/>
        <family val="2"/>
        <charset val="204"/>
      </rPr>
      <t>01</t>
    </r>
    <r>
      <rPr>
        <b/>
        <sz val="9"/>
        <color theme="1"/>
        <rFont val="Arial"/>
        <family val="2"/>
        <charset val="204"/>
      </rPr>
      <t>, m</t>
    </r>
  </si>
  <si>
    <r>
      <t>l</t>
    </r>
    <r>
      <rPr>
        <b/>
        <vertAlign val="subscript"/>
        <sz val="9"/>
        <color theme="1"/>
        <rFont val="Arial"/>
        <family val="2"/>
        <charset val="204"/>
      </rPr>
      <t>02</t>
    </r>
    <r>
      <rPr>
        <b/>
        <sz val="9"/>
        <color theme="1"/>
        <rFont val="Arial"/>
        <family val="2"/>
        <charset val="204"/>
      </rPr>
      <t>, m</t>
    </r>
  </si>
  <si>
    <r>
      <t>φ</t>
    </r>
    <r>
      <rPr>
        <b/>
        <vertAlign val="subscript"/>
        <sz val="9"/>
        <color theme="1"/>
        <rFont val="Arial"/>
        <family val="2"/>
        <charset val="204"/>
      </rPr>
      <t>p</t>
    </r>
  </si>
  <si>
    <r>
      <t>e</t>
    </r>
    <r>
      <rPr>
        <b/>
        <vertAlign val="subscript"/>
        <sz val="9"/>
        <color theme="1"/>
        <rFont val="Arial"/>
        <family val="2"/>
        <charset val="204"/>
      </rPr>
      <t>c,sl</t>
    </r>
    <r>
      <rPr>
        <b/>
        <sz val="9"/>
        <color theme="1"/>
        <rFont val="Arial"/>
        <family val="2"/>
        <charset val="204"/>
      </rPr>
      <t>, m</t>
    </r>
  </si>
  <si>
    <r>
      <t>e</t>
    </r>
    <r>
      <rPr>
        <b/>
        <vertAlign val="subscript"/>
        <sz val="9"/>
        <color theme="1"/>
        <rFont val="Arial"/>
        <family val="2"/>
        <charset val="204"/>
      </rPr>
      <t>c</t>
    </r>
    <r>
      <rPr>
        <b/>
        <sz val="9"/>
        <color theme="1"/>
        <rFont val="Arial"/>
        <family val="2"/>
        <charset val="204"/>
      </rPr>
      <t>, m</t>
    </r>
  </si>
  <si>
    <r>
      <t>N</t>
    </r>
    <r>
      <rPr>
        <b/>
        <vertAlign val="subscript"/>
        <sz val="9"/>
        <color theme="1"/>
        <rFont val="Arial"/>
        <family val="2"/>
        <charset val="204"/>
      </rPr>
      <t>cr</t>
    </r>
    <r>
      <rPr>
        <b/>
        <sz val="9"/>
        <color theme="1"/>
        <rFont val="Arial"/>
        <family val="2"/>
        <charset val="204"/>
      </rPr>
      <t>, tf</t>
    </r>
  </si>
  <si>
    <r>
      <t>φ</t>
    </r>
    <r>
      <rPr>
        <b/>
        <vertAlign val="subscript"/>
        <sz val="9"/>
        <color theme="1"/>
        <rFont val="Arial"/>
        <family val="2"/>
        <charset val="204"/>
      </rPr>
      <t>l</t>
    </r>
    <r>
      <rPr>
        <b/>
        <sz val="9"/>
        <color theme="1"/>
        <rFont val="Arial"/>
        <family val="2"/>
        <charset val="204"/>
      </rPr>
      <t xml:space="preserve"> (пост)</t>
    </r>
  </si>
  <si>
    <r>
      <t>0.7*N</t>
    </r>
    <r>
      <rPr>
        <b/>
        <vertAlign val="subscript"/>
        <sz val="9"/>
        <color theme="1"/>
        <rFont val="Arial"/>
        <family val="2"/>
        <charset val="204"/>
      </rPr>
      <t>cr</t>
    </r>
    <r>
      <rPr>
        <b/>
        <sz val="9"/>
        <color theme="1"/>
        <rFont val="Arial"/>
        <family val="2"/>
        <charset val="204"/>
      </rPr>
      <t>/N</t>
    </r>
  </si>
  <si>
    <r>
      <t>φ</t>
    </r>
    <r>
      <rPr>
        <b/>
        <vertAlign val="subscript"/>
        <sz val="9"/>
        <color theme="1"/>
        <rFont val="Arial"/>
        <family val="2"/>
        <charset val="204"/>
      </rPr>
      <t>l</t>
    </r>
    <r>
      <rPr>
        <b/>
        <sz val="9"/>
        <color theme="1"/>
        <rFont val="Arial"/>
        <family val="2"/>
        <charset val="204"/>
      </rPr>
      <t xml:space="preserve"> (табл)</t>
    </r>
  </si>
  <si>
    <r>
      <t>φ</t>
    </r>
    <r>
      <rPr>
        <b/>
        <vertAlign val="subscript"/>
        <sz val="9"/>
        <color theme="1"/>
        <rFont val="Arial"/>
        <family val="2"/>
        <charset val="204"/>
      </rPr>
      <t>m</t>
    </r>
  </si>
  <si>
    <r>
      <t>N</t>
    </r>
    <r>
      <rPr>
        <b/>
        <vertAlign val="subscript"/>
        <sz val="9"/>
        <color theme="1"/>
        <rFont val="Arial"/>
        <family val="2"/>
        <charset val="204"/>
      </rPr>
      <t>ult</t>
    </r>
    <r>
      <rPr>
        <b/>
        <sz val="9"/>
        <color theme="1"/>
        <rFont val="Arial"/>
        <family val="2"/>
        <charset val="204"/>
      </rPr>
      <t>/N</t>
    </r>
  </si>
  <si>
    <r>
      <t>l</t>
    </r>
    <r>
      <rPr>
        <b/>
        <vertAlign val="subscript"/>
        <sz val="9"/>
        <color theme="1"/>
        <rFont val="Arial"/>
        <family val="2"/>
        <charset val="204"/>
      </rPr>
      <t>0</t>
    </r>
    <r>
      <rPr>
        <b/>
        <sz val="9"/>
        <color theme="1"/>
        <rFont val="Arial"/>
        <family val="2"/>
        <charset val="204"/>
      </rPr>
      <t>/i</t>
    </r>
  </si>
  <si>
    <r>
      <t>e</t>
    </r>
    <r>
      <rPr>
        <b/>
        <vertAlign val="subscript"/>
        <sz val="9"/>
        <color theme="1"/>
        <rFont val="Arial"/>
        <family val="2"/>
        <charset val="204"/>
      </rPr>
      <t>a</t>
    </r>
    <r>
      <rPr>
        <b/>
        <sz val="9"/>
        <color theme="1"/>
        <rFont val="Arial"/>
        <family val="2"/>
        <charset val="204"/>
      </rPr>
      <t>, m</t>
    </r>
  </si>
  <si>
    <r>
      <t>e</t>
    </r>
    <r>
      <rPr>
        <b/>
        <vertAlign val="subscript"/>
        <sz val="9"/>
        <color theme="1"/>
        <rFont val="Arial"/>
        <family val="2"/>
        <charset val="204"/>
      </rPr>
      <t>0</t>
    </r>
    <r>
      <rPr>
        <b/>
        <sz val="9"/>
        <color theme="1"/>
        <rFont val="Arial"/>
        <family val="2"/>
        <charset val="204"/>
      </rPr>
      <t>, m</t>
    </r>
  </si>
  <si>
    <r>
      <t>δ</t>
    </r>
    <r>
      <rPr>
        <b/>
        <vertAlign val="subscript"/>
        <sz val="9"/>
        <color theme="1"/>
        <rFont val="Arial"/>
        <family val="2"/>
        <charset val="204"/>
      </rPr>
      <t>e</t>
    </r>
  </si>
  <si>
    <r>
      <t>k</t>
    </r>
    <r>
      <rPr>
        <b/>
        <vertAlign val="subscript"/>
        <sz val="9"/>
        <color theme="1"/>
        <rFont val="Arial"/>
        <family val="2"/>
        <charset val="204"/>
      </rPr>
      <t>b</t>
    </r>
  </si>
  <si>
    <r>
      <t>k</t>
    </r>
    <r>
      <rPr>
        <b/>
        <vertAlign val="subscript"/>
        <sz val="9"/>
        <color theme="1"/>
        <rFont val="Arial"/>
        <family val="2"/>
        <charset val="204"/>
      </rPr>
      <t>s</t>
    </r>
  </si>
  <si>
    <r>
      <t>N</t>
    </r>
    <r>
      <rPr>
        <b/>
        <vertAlign val="subscript"/>
        <sz val="9"/>
        <color theme="1"/>
        <rFont val="Arial"/>
        <family val="2"/>
        <charset val="204"/>
      </rPr>
      <t>cr</t>
    </r>
    <r>
      <rPr>
        <b/>
        <sz val="9"/>
        <color theme="1"/>
        <rFont val="Arial"/>
        <family val="2"/>
        <charset val="204"/>
      </rPr>
      <t>/N</t>
    </r>
  </si>
  <si>
    <t>ElementID</t>
  </si>
  <si>
    <t>MaterialType</t>
  </si>
  <si>
    <t>X, m</t>
  </si>
  <si>
    <t>Y, m</t>
  </si>
  <si>
    <t>Area, m2</t>
  </si>
  <si>
    <t>GeometryInterpretationStatus</t>
  </si>
  <si>
    <t>Width, m</t>
  </si>
  <si>
    <t>Height, m</t>
  </si>
  <si>
    <t>Diameter, m</t>
  </si>
  <si>
    <t>Rotation, rad</t>
  </si>
  <si>
    <t>LocalIx, m4</t>
  </si>
  <si>
    <t>LocalIy, m4</t>
  </si>
  <si>
    <t>LocalIxy, m4</t>
  </si>
  <si>
    <t>C1</t>
  </si>
  <si>
    <t>Параметрическая бетонная сетка</t>
  </si>
  <si>
    <t>C2</t>
  </si>
  <si>
    <t>C3</t>
  </si>
  <si>
    <t>C4</t>
  </si>
  <si>
    <t>C5</t>
  </si>
  <si>
    <t>C6</t>
  </si>
  <si>
    <t>C7</t>
  </si>
  <si>
    <t>C8</t>
  </si>
  <si>
    <t>C9</t>
  </si>
  <si>
    <t>C10</t>
  </si>
  <si>
    <t>C11</t>
  </si>
  <si>
    <t>C12</t>
  </si>
  <si>
    <t>C13</t>
  </si>
  <si>
    <t>C14</t>
  </si>
  <si>
    <t>C15</t>
  </si>
  <si>
    <t>C16</t>
  </si>
  <si>
    <t>C17</t>
  </si>
  <si>
    <t>C18</t>
  </si>
  <si>
    <t>C19</t>
  </si>
  <si>
    <t>C20</t>
  </si>
  <si>
    <t>C21</t>
  </si>
  <si>
    <t>C22</t>
  </si>
  <si>
    <t>C23</t>
  </si>
  <si>
    <t>C24</t>
  </si>
  <si>
    <t>C25</t>
  </si>
  <si>
    <t>C26</t>
  </si>
  <si>
    <t>C27</t>
  </si>
  <si>
    <t>C28</t>
  </si>
  <si>
    <t>C29</t>
  </si>
  <si>
    <t>C30</t>
  </si>
  <si>
    <t>C31</t>
  </si>
  <si>
    <t>C32</t>
  </si>
  <si>
    <t>C33</t>
  </si>
  <si>
    <t>C34</t>
  </si>
  <si>
    <t>C35</t>
  </si>
  <si>
    <t>C36</t>
  </si>
  <si>
    <t>C37</t>
  </si>
  <si>
    <t>C38</t>
  </si>
  <si>
    <t>C39</t>
  </si>
  <si>
    <t>C40</t>
  </si>
  <si>
    <t>C41</t>
  </si>
  <si>
    <t>C42</t>
  </si>
  <si>
    <t>C43</t>
  </si>
  <si>
    <t>C44</t>
  </si>
  <si>
    <t>C45</t>
  </si>
  <si>
    <t>C46</t>
  </si>
  <si>
    <t>C47</t>
  </si>
  <si>
    <t>C48</t>
  </si>
  <si>
    <t>C49</t>
  </si>
  <si>
    <t>C50</t>
  </si>
  <si>
    <t>C51</t>
  </si>
  <si>
    <t>C52</t>
  </si>
  <si>
    <t>C53</t>
  </si>
  <si>
    <t>C54</t>
  </si>
  <si>
    <t>C55</t>
  </si>
  <si>
    <t>C56</t>
  </si>
  <si>
    <t>C57</t>
  </si>
  <si>
    <t>C58</t>
  </si>
  <si>
    <t>C59</t>
  </si>
  <si>
    <t>C60</t>
  </si>
  <si>
    <t>C61</t>
  </si>
  <si>
    <t>C62</t>
  </si>
  <si>
    <t>C63</t>
  </si>
  <si>
    <t>C64</t>
  </si>
  <si>
    <t>C65</t>
  </si>
  <si>
    <t>C66</t>
  </si>
  <si>
    <t>C67</t>
  </si>
  <si>
    <t>C68</t>
  </si>
  <si>
    <t>C69</t>
  </si>
  <si>
    <t>C70</t>
  </si>
  <si>
    <t>C71</t>
  </si>
  <si>
    <t>C72</t>
  </si>
  <si>
    <t>C73</t>
  </si>
  <si>
    <t>C74</t>
  </si>
  <si>
    <t>C75</t>
  </si>
  <si>
    <t>C76</t>
  </si>
  <si>
    <t>C77</t>
  </si>
  <si>
    <t>C78</t>
  </si>
  <si>
    <t>C79</t>
  </si>
  <si>
    <t>C80</t>
  </si>
  <si>
    <t>C81</t>
  </si>
  <si>
    <t>C82</t>
  </si>
  <si>
    <t>C83</t>
  </si>
  <si>
    <t>C84</t>
  </si>
  <si>
    <t>R1</t>
  </si>
  <si>
    <t>Rebar</t>
  </si>
  <si>
    <t>HollowRectangle: B - верхняя наружная грань, ряд 1
RecipeTrace:RuleId=B.Top.Main|PathId=B.Top|SourcePositionId=B.Top.Main.1</t>
  </si>
  <si>
    <t>R2</t>
  </si>
  <si>
    <t>HollowRectangle: B - верхняя наружная грань, ряд 1
RecipeTrace:RuleId=B.Top.Main|PathId=B.Top|SourcePositionId=B.Top.Main.2</t>
  </si>
  <si>
    <t>R3</t>
  </si>
  <si>
    <t>HollowRectangle: B - нижняя наружная грань, ряд 1
RecipeTrace:RuleId=B.Bottom.Main|PathId=B.Bottom|SourcePositionId=B.Bottom.Main.1</t>
  </si>
  <si>
    <t>R4</t>
  </si>
  <si>
    <t>HollowRectangle: B - нижняя наружная грань, ряд 1
RecipeTrace:RuleId=B.Bottom.Main|PathId=B.Bottom|SourcePositionId=B.Bottom.Main.2</t>
  </si>
  <si>
    <t>R5</t>
  </si>
  <si>
    <t>R6</t>
  </si>
  <si>
    <t>R7</t>
  </si>
  <si>
    <t>R8</t>
  </si>
  <si>
    <t>R9</t>
  </si>
  <si>
    <t>R10</t>
  </si>
  <si>
    <t>HollowRectangle: H - правая наружная грань, ряд 1
RecipeTrace:RuleId=H.Right.Main|PathId=H.Right|SourcePositionId=H.Right.Main.1</t>
  </si>
  <si>
    <t>R11</t>
  </si>
  <si>
    <t>HollowRectangle: H - правая наружная грань, ряд 1
RecipeTrace:RuleId=H.Right.Main|PathId=H.Right|SourcePositionId=H.Right.Main.2</t>
  </si>
  <si>
    <t>R12</t>
  </si>
  <si>
    <t>HollowRectangle: H - правая наружная грань, ряд 1
RecipeTrace:RuleId=H.Right.Main|PathId=H.Right|SourcePositionId=H.Right.Main.3</t>
  </si>
  <si>
    <t>R13</t>
  </si>
  <si>
    <t>HollowRectangle: H - правая наружная грань, ряд 1
RecipeTrace:RuleId=H.Right.Main|PathId=H.Right|SourcePositionId=H.Right.Main.4</t>
  </si>
  <si>
    <t>R14</t>
  </si>
  <si>
    <t>HollowRectangle: H - правая наружная грань, ряд 1
RecipeTrace:RuleId=H.Right.Main|PathId=H.Right|SourcePositionId=H.Right.Main.5</t>
  </si>
  <si>
    <t>HollowRectangle: B_o - верхняя грань Opening, ряд 1
RecipeTrace:RuleId=Opening.B.Top.Main|PathId=Opening.B.Top|SourcePositionId=Opening.B.Top.Main.1</t>
  </si>
  <si>
    <t>HollowRectangle: B_o - верхняя грань Opening, ряд 1
RecipeTrace:RuleId=Opening.B.Top.Main|PathId=Opening.B.Top|SourcePositionId=Opening.B.Top.Main.2</t>
  </si>
  <si>
    <t>HollowRectangle: B_o - нижняя грань Opening, ряд 1
RecipeTrace:RuleId=Opening.B.Bottom.Main|PathId=Opening.B.Bottom|SourcePositionId=Opening.B.Bottom.Main.1</t>
  </si>
  <si>
    <t>HollowRectangle: B_o - нижняя грань Opening, ряд 1
RecipeTrace:RuleId=Opening.B.Bottom.Main|PathId=Opening.B.Bottom|SourcePositionId=Opening.B.Bottom.Main.2</t>
  </si>
  <si>
    <t>HollowRectangle: H_o - правая грань Opening, ряд 1
RecipeTrace:RuleId=Opening.H.Right.Main|PathId=Opening.H.Right|SourcePositionId=Opening.H.Right.Main.3</t>
  </si>
  <si>
    <t>Геометрия расчетных элементов сечения</t>
  </si>
  <si>
    <t>OUTER</t>
  </si>
  <si>
    <t>CONTOUR_OUTER_ARC_1</t>
  </si>
  <si>
    <t>Outer</t>
  </si>
  <si>
    <t>CONTOUR_ARC</t>
  </si>
  <si>
    <t>Дуга наружного контура HollowRectangle.</t>
  </si>
  <si>
    <t>CONTOUR_OUTER_LINE_2</t>
  </si>
  <si>
    <t>CONTOUR_LINE</t>
  </si>
  <si>
    <t>Прямой участок наружного контура HollowRectangle.</t>
  </si>
  <si>
    <t>CONTOUR_OUTER_ARC_3</t>
  </si>
  <si>
    <t>CONTOUR_OUTER_LINE_4</t>
  </si>
  <si>
    <t>CONTOUR_OUTER_ARC_5</t>
  </si>
  <si>
    <t>CONTOUR_OUTER_LINE_6</t>
  </si>
  <si>
    <t>CONTOUR_OUTER_ARC_7</t>
  </si>
  <si>
    <t>CONTOUR_OUTER_LINE_8</t>
  </si>
  <si>
    <t>OPENING</t>
  </si>
  <si>
    <t>CONTOUR_OPENING_ARC_1</t>
  </si>
  <si>
    <t>Opening</t>
  </si>
  <si>
    <t>Дуга внутреннего контура Opening HollowRectangle.</t>
  </si>
  <si>
    <t>CONTOUR_OPENING_LINE_2</t>
  </si>
  <si>
    <t>Прямой участок внутреннего контура Opening HollowRectangle.</t>
  </si>
  <si>
    <t>CONTOUR_OPENING_ARC_3</t>
  </si>
  <si>
    <t>CONTOUR_OPENING_LINE_4</t>
  </si>
  <si>
    <t>CONTOUR_OPENING_ARC_5</t>
  </si>
  <si>
    <t>CONTOUR_OPENING_LINE_6</t>
  </si>
  <si>
    <t>CONTOUR_OPENING_ARC_7</t>
  </si>
  <si>
    <t>CONTOUR_OPENING_LINE_8</t>
  </si>
  <si>
    <t>LoadCase</t>
  </si>
  <si>
    <t>StateType</t>
  </si>
  <si>
    <t>Stress, MPa</t>
  </si>
  <si>
    <t>PhysicalState</t>
  </si>
  <si>
    <t>InactiveTensionConcrete</t>
  </si>
  <si>
    <t>Результаты элементов по сочетаниям</t>
  </si>
  <si>
    <t>Parameter</t>
  </si>
  <si>
    <t>Value</t>
  </si>
  <si>
    <t>Unit</t>
  </si>
  <si>
    <t>ALL</t>
  </si>
  <si>
    <t>Bounds.MinX</t>
  </si>
  <si>
    <t>Минимальный X бетонной расчетной модели в координатах модели.</t>
  </si>
  <si>
    <t>Bounds.MaxX</t>
  </si>
  <si>
    <t>Максимальный X бетонной расчетной модели в координатах модели.</t>
  </si>
  <si>
    <t>Bounds.MinY</t>
  </si>
  <si>
    <t>Минимальный Y бетонной расчетной модели в координатах модели.</t>
  </si>
  <si>
    <t>Bounds.MaxY</t>
  </si>
  <si>
    <t>Максимальный Y бетонной расчетной модели в координатах модели.</t>
  </si>
  <si>
    <t>Источник геометрии расчетной модели.</t>
  </si>
  <si>
    <t>Geometry.ConcreteMeshSource</t>
  </si>
  <si>
    <t>Источник бетонной сетки: Generated, AutoCADRegions или AutoCADContours.</t>
  </si>
  <si>
    <t>Geometry.Revision</t>
  </si>
  <si>
    <t>Версия геометрии, к которой относятся состояния и расчетные области этого снимка.</t>
  </si>
  <si>
    <t>Geometry.RecipeDiagnostics</t>
  </si>
  <si>
    <t>Запрошенные/созданные позиции, совпадения, пропуски и конфликты. StationStep и CenterStep в мм; для связанного ряда StationStep относится к исходному пути.</t>
  </si>
  <si>
    <t>LoadReferenceX</t>
  </si>
  <si>
    <t>X точки приложения нагрузки в координатах модели; это центр тяжести бетонного сечения плюс Load.ReferenceOffsetX.</t>
  </si>
  <si>
    <t>LoadReferenceY</t>
  </si>
  <si>
    <t>Y точки приложения нагрузки в координатах модели; это центр тяжести бетонного сечения плюс Load.ReferenceOffsetY.</t>
  </si>
  <si>
    <t>ConcreteCount</t>
  </si>
  <si>
    <t>Количество бетонных элементов расчетной модели.</t>
  </si>
  <si>
    <t>RebarCount</t>
  </si>
  <si>
    <t>Количество элементов продольной арматуры расчетной модели.</t>
  </si>
  <si>
    <t>Output.LengthUnit</t>
  </si>
  <si>
    <t>Единица вывода длины на момент расчета.</t>
  </si>
  <si>
    <t>Output.AreaUnit</t>
  </si>
  <si>
    <t>Единица вывода площади на момент расчета.</t>
  </si>
  <si>
    <t>Output.ForceUnit</t>
  </si>
  <si>
    <t>Единица вывода силы на момент расчета.</t>
  </si>
  <si>
    <t>Output.MomentUnit</t>
  </si>
  <si>
    <t>Единица вывода момента на момент расчета.</t>
  </si>
  <si>
    <t>Output.StressUnit</t>
  </si>
  <si>
    <t>Единица вывода напряжения на момент расчета.</t>
  </si>
  <si>
    <t>Output.CurvatureUnit</t>
  </si>
  <si>
    <t>Единица вывода кривизны на момент расчета.</t>
  </si>
  <si>
    <t>Output.SignConvention.N</t>
  </si>
  <si>
    <t>Пользовательский знак N на момент расчета.</t>
  </si>
  <si>
    <t>Output.SignConvention.Mx</t>
  </si>
  <si>
    <t>Пользовательский знак Mx на момент расчета.</t>
  </si>
  <si>
    <t>Output.SignConvention.My</t>
  </si>
  <si>
    <t>Пользовательский знак My на момент расчета.</t>
  </si>
  <si>
    <t>Concrete.Area</t>
  </si>
  <si>
    <t>Площадь бетонной части сечения по расчетной сетке.</t>
  </si>
  <si>
    <t>Concrete.CentroidX</t>
  </si>
  <si>
    <t>X центра тяжести бетонного сечения в координатах модели; от этой точки задается Load.ReferenceOffsetX.</t>
  </si>
  <si>
    <t>Concrete.CentroidY</t>
  </si>
  <si>
    <t>Y центра тяжести бетонного сечения в координатах модели; от этой точки задается Load.ReferenceOffsetY.</t>
  </si>
  <si>
    <t>Concrete.Ix</t>
  </si>
  <si>
    <t>m4</t>
  </si>
  <si>
    <t>Момент инерции бетонного сечения относительно оси X внутренней системы координат модели.</t>
  </si>
  <si>
    <t>Concrete.Iy</t>
  </si>
  <si>
    <t>Момент инерции бетонного сечения относительно оси Y внутренней системы координат модели.</t>
  </si>
  <si>
    <t>Concrete.Ixy</t>
  </si>
  <si>
    <t>Центробежный момент бетонного сечения относительно осей X/Y внутренней системы координат модели.</t>
  </si>
  <si>
    <t>Concrete.Ixc</t>
  </si>
  <si>
    <t>Момент инерции бетонного сечения относительно центральной оси X через ц.т. бетонного сечения.</t>
  </si>
  <si>
    <t>Concrete.Iyc</t>
  </si>
  <si>
    <t>Момент инерции бетонного сечения относительно центральной оси Y через ц.т. бетонного сечения.</t>
  </si>
  <si>
    <t>Concrete.Ixyc</t>
  </si>
  <si>
    <t>Центробежный момент бетонного сечения относительно центральных осей X/Y через ц.т. бетонного сечения.</t>
  </si>
  <si>
    <t>Concrete.RadiusX</t>
  </si>
  <si>
    <t>Радиус инерции бетонного сечения относительно центральной оси X через ц.т. бетонного сечения.</t>
  </si>
  <si>
    <t>Concrete.RadiusY</t>
  </si>
  <si>
    <t>Радиус инерции бетонного сечения относительно центральной оси Y через ц.т. бетонного сечения.</t>
  </si>
  <si>
    <t>Concrete.PrincipalAngle</t>
  </si>
  <si>
    <t>rad</t>
  </si>
  <si>
    <t>Угол от +X модели к главной центральной оси 1 бетонного сечения; положительный против часовой стрелки.</t>
  </si>
  <si>
    <t>Concrete.PrincipalI1</t>
  </si>
  <si>
    <t>Главный центральный момент инерции бетонного сечения относительно главной оси 1 (больший).</t>
  </si>
  <si>
    <t>Concrete.PrincipalI2</t>
  </si>
  <si>
    <t>Главный центральный момент инерции бетонного сечения относительно главной оси 2 (меньший).</t>
  </si>
  <si>
    <t>Concrete.PrincipalRadius1</t>
  </si>
  <si>
    <t>Радиус инерции бетонного сечения относительно главной центральной оси 1.</t>
  </si>
  <si>
    <t>Concrete.PrincipalRadius2</t>
  </si>
  <si>
    <t>Радиус инерции бетонного сечения относительно главной центральной оси 2.</t>
  </si>
  <si>
    <t>Concrete.CoreDistanceXPlus</t>
  </si>
  <si>
    <t>Ядровое расстояние r бетонного сечения для эксцентриситета в направлении +X центральных осей X/Y.</t>
  </si>
  <si>
    <t>Concrete.CoreDistanceXMinus</t>
  </si>
  <si>
    <t>Ядровое расстояние r бетонного сечения для эксцентриситета в направлении -X центральных осей X/Y.</t>
  </si>
  <si>
    <t>Concrete.CoreDistanceYPlus</t>
  </si>
  <si>
    <t>Ядровое расстояние r бетонного сечения для эксцентриситета в направлении +Y центральных осей X/Y.</t>
  </si>
  <si>
    <t>Concrete.CoreDistanceYMinus</t>
  </si>
  <si>
    <t>Ядровое расстояние r бетонного сечения для эксцентриситета в направлении -Y центральных осей X/Y.</t>
  </si>
  <si>
    <t>Concrete.CoreDistance1Plus</t>
  </si>
  <si>
    <t>Ядровое расстояние r бетонного сечения для эксцентриситета в направлении +главной центральной оси 1.</t>
  </si>
  <si>
    <t>Concrete.CoreDistance1Minus</t>
  </si>
  <si>
    <t>Ядровое расстояние r бетонного сечения для эксцентриситета в направлении -главной центральной оси 1.</t>
  </si>
  <si>
    <t>Concrete.CoreDistance2Plus</t>
  </si>
  <si>
    <t>Ядровое расстояние r бетонного сечения для эксцентриситета в направлении +главной центральной оси 2.</t>
  </si>
  <si>
    <t>Concrete.CoreDistance2Minus</t>
  </si>
  <si>
    <t>Ядровое расстояние r бетонного сечения для эксцентриситета в направлении -главной центральной оси 2.</t>
  </si>
  <si>
    <t>Transformed.Area</t>
  </si>
  <si>
    <t>Площадь приведенного сечения в бетонной базе.</t>
  </si>
  <si>
    <t>Transformed.CentroidX</t>
  </si>
  <si>
    <t>X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</si>
  <si>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Transformed.CentroidY</t>
  </si>
  <si>
    <t>Y центра тяжести приведенного сечения бетон + арматура в координатах модели; это смещение ц.т. приведенного сечения относительно бетонной модели.</t>
  </si>
  <si>
    <t>Transformed.Ix</t>
  </si>
  <si>
    <t>Момент инерции приведенного сечения относительно оси X внутренней системы координат модели.</t>
  </si>
  <si>
    <t>Transformed.Iy</t>
  </si>
  <si>
    <t>Момент инерции приведенного сечения относительно оси Y внутренней системы координат модели.</t>
  </si>
  <si>
    <t>Transformed.Ixy</t>
  </si>
  <si>
    <t>Центробежный момент приведенного сечения относительно осей X/Y внутренней системы координат модели.</t>
  </si>
  <si>
    <t>Transformed.Ixc</t>
  </si>
  <si>
    <t>Момент инерции приведенного сечения относительно центральной оси X через ц.т. приведенного сечения.</t>
  </si>
  <si>
    <t>Transformed.Iyc</t>
  </si>
  <si>
    <t>Момент инерции приведенного сечения относительно центральной оси Y через ц.т. приведенного сечения.</t>
  </si>
  <si>
    <t>Transformed.Ixyc</t>
  </si>
  <si>
    <t>Центробежный момент приведенного сечения относительно центральных осей X/Y через ц.т. приведенного сечения.</t>
  </si>
  <si>
    <t>Transformed.RadiusX</t>
  </si>
  <si>
    <t>Радиус инерции приведенного сечения относительно центральной оси X через ц.т. приведенного сечения.</t>
  </si>
  <si>
    <t>Transformed.RadiusY</t>
  </si>
  <si>
    <t>Радиус инерции приведенного сечения относительно центральной оси Y через ц.т. приведенного сечения.</t>
  </si>
  <si>
    <t>Transformed.PrincipalAngle</t>
  </si>
  <si>
    <t>Угол от +X модели к главной центральной оси 1 приведенного сечения; положительный против часовой стрелки.</t>
  </si>
  <si>
    <t>Transformed.PrincipalI1</t>
  </si>
  <si>
    <t>Главный центральный момент инерции приведенного сечения относительно главной оси 1 (больший).</t>
  </si>
  <si>
    <t>Transformed.PrincipalI2</t>
  </si>
  <si>
    <t>Главный центральный момент инерции приведенного сечения относительно главной оси 2 (меньший).</t>
  </si>
  <si>
    <t>Transformed.PrincipalRadius1</t>
  </si>
  <si>
    <t>Радиус инерции приведенного сечения относительно главной центральной оси 1.</t>
  </si>
  <si>
    <t>Transformed.PrincipalRadius2</t>
  </si>
  <si>
    <t>Радиус инерции приведенного сечения относительно главной центральной оси 2.</t>
  </si>
  <si>
    <t>Transformed.CoreDistanceXPlus</t>
  </si>
  <si>
    <t>Ядровое расстояние r приведенного сечения для эксцентриситета в направлении +X центральных осей X/Y.</t>
  </si>
  <si>
    <t>Transformed.CoreDistanceXMinus</t>
  </si>
  <si>
    <t>Ядровое расстояние r приведенного сечения для эксцентриситета в направлении -X центральных осей X/Y.</t>
  </si>
  <si>
    <t>Transformed.CoreDistanceYPlus</t>
  </si>
  <si>
    <t>Ядровое расстояние r приведенного сечения для эксцентриситета в направлении +Y центральных осей X/Y.</t>
  </si>
  <si>
    <t>Transformed.CoreDistanceYMinus</t>
  </si>
  <si>
    <t>Ядровое расстояние r приведенного сечения для эксцентриситета в направлении -Y центральных осей X/Y.</t>
  </si>
  <si>
    <t>Transformed.CoreDistance1Plus</t>
  </si>
  <si>
    <t>Ядровое расстояние r приведенного сечения для эксцентриситета в направлении +главной центральной оси 1.</t>
  </si>
  <si>
    <t>Transformed.CoreDistance1Minus</t>
  </si>
  <si>
    <t>Ядровое расстояние r приведенного сечения для эксцентриситета в направлении -главной центральной оси 1.</t>
  </si>
  <si>
    <t>Transformed.CoreDistance2Plus</t>
  </si>
  <si>
    <t>Ядровое расстояние r приведенного сечения для эксцентриситета в направлении +главной центральной оси 2.</t>
  </si>
  <si>
    <t>Transformed.CoreDistance2Minus</t>
  </si>
  <si>
    <t>Ядровое расстояние r приведенного сечения для эксцентриситета в направлении -главной центральной оси 2.</t>
  </si>
  <si>
    <t>Rebar.RatioPercent</t>
  </si>
  <si>
    <t>%</t>
  </si>
  <si>
    <t>Процент продольного армирования: суммарная As / gross-площадь бетонной сетки.</t>
  </si>
  <si>
    <t>SP35.Slenderness1</t>
  </si>
  <si>
    <t>Гибкость l0/i по СП 35 для плоскости 1: расчет изгиба вокруг главной оси 1 приведенного сечения.</t>
  </si>
  <si>
    <t>SP35.Slenderness2</t>
  </si>
  <si>
    <t>Гибкость l0/i по СП 35 для плоскости 2: расчет изгиба вокруг главной оси 2 приведенного сечения.</t>
  </si>
  <si>
    <t>Nint</t>
  </si>
  <si>
    <t>Равнодействующая продольная сила внутреннего НДС для выбранного сочетания.</t>
  </si>
  <si>
    <t>Заданная пользователем продольная сила сочетания.</t>
  </si>
  <si>
    <t>MxUser</t>
  </si>
  <si>
    <t>Пользовательский Mx в точке приложения нагрузки.</t>
  </si>
  <si>
    <t>MyUser</t>
  </si>
  <si>
    <t>Пользовательский My в точке приложения нагрузки.</t>
  </si>
  <si>
    <t>MxInternal</t>
  </si>
  <si>
    <t>Mx того же сочетания после переноса к началу внутренней системы координат модели.</t>
  </si>
  <si>
    <t>MyInternal</t>
  </si>
  <si>
    <t>My того же сочетания после переноса к началу внутренней системы координат модели.</t>
  </si>
  <si>
    <t>OverallStatus</t>
  </si>
  <si>
    <t>Итоговый пользовательский статус сочетания.</t>
  </si>
  <si>
    <t>Расчетный профиль, назначенный сочетанию в rngLoadCombinations.</t>
  </si>
  <si>
    <t>DirectStateStatus</t>
  </si>
  <si>
    <t>Статус прямого решения НДС фактического сочетания.</t>
  </si>
  <si>
    <t>CapacityStatus</t>
  </si>
  <si>
    <t>Статус расчета несущей способности.</t>
  </si>
  <si>
    <t>Какие компоненты нагрузки масштабировались при поиске несущей способности.</t>
  </si>
  <si>
    <t>CapacitySolutionMethod</t>
  </si>
  <si>
    <t>Фактический численный метод, которым найдена предельная несущая способность.</t>
  </si>
  <si>
    <t>LambdaCapacity</t>
  </si>
  <si>
    <t>Предельный множитель для выбранной lambda-траектории.</t>
  </si>
  <si>
    <t>Nultimate</t>
  </si>
  <si>
    <t>Полная N при lambdaUltimate в точке приложения нагрузки.</t>
  </si>
  <si>
    <t>MxUltimate</t>
  </si>
  <si>
    <t>Полный Mx при lambdaUltimate в точке приложения нагрузки.</t>
  </si>
  <si>
    <t>MyUltimate</t>
  </si>
  <si>
    <t>Полный My при lambdaUltimate в точке приложения нагрузки.</t>
  </si>
  <si>
    <t>CrackStatus</t>
  </si>
  <si>
    <t>Статус расчета ширины раскрытия трещин.</t>
  </si>
  <si>
    <t>LongitudinalCrackStatus</t>
  </si>
  <si>
    <t>Статус SLS(II)-проверки продольных трещин по сжатому бетону; выполняется как часть Calculation.Crack.Width.</t>
  </si>
  <si>
    <t>LongitudinalCrack.MaxConcreteCompressionStress</t>
  </si>
  <si>
    <t>Максимальное по модулю сжимающее напряжение бетона в прямом НДС.</t>
  </si>
  <si>
    <t>LongitudinalCrack.RbMc2</t>
  </si>
  <si>
    <t>Пользовательское допустимое Rb,mc2 для проверки продольных трещин.</t>
  </si>
  <si>
    <t>LongitudinalCrack.Utilization</t>
  </si>
  <si>
    <t>Использование по продольным трещинам: sigma_c,max / Rb,mc2.</t>
  </si>
  <si>
    <t>ExtensionUsed</t>
  </si>
  <si>
    <t>True, если расчетное состояние вышло за физические пределы диаграммы в numerical extension.</t>
  </si>
  <si>
    <t>Сохраненное значение настройки General.DiagramExtension на момент расчета.</t>
  </si>
  <si>
    <t>State.CapacityState.MaterialModelRole</t>
  </si>
  <si>
    <t>Strength</t>
  </si>
  <si>
    <t>Смысловая роль материальной модели для именованного расчетного состояния.</t>
  </si>
  <si>
    <t>State.CapacityState.MaterialModelSpec</t>
  </si>
  <si>
    <t>ULS(I)|ThreeLine|Ignore|TwoLine</t>
  </si>
  <si>
    <t>Фактическая спецификация ValueSet/ConcreteDiagram/ConcreteTension/SteelDiagram.</t>
  </si>
  <si>
    <t>State.CapacityState.ConcreteDiagramId</t>
  </si>
  <si>
    <t>PR1|CapacityState|Strength|Concrete|StateExtension|ULS(I)|ThreeLine|Ignore|TwoLine</t>
  </si>
  <si>
    <t>Ссылка на бетонную диаграмму в rngNDMMaterialDiagrams.</t>
  </si>
  <si>
    <t>State.CapacityState.RebarDiagramId</t>
  </si>
  <si>
    <t>PR1|CapacityState|Strength|Rebar|StateExtension|ULS(I)|ThreeLine|Ignore|TwoLine</t>
  </si>
  <si>
    <t>Ссылка на диаграмму арматуры в rngNDMMaterialDiagrams.</t>
  </si>
  <si>
    <t>State.CapacityState.Epsilon0</t>
  </si>
  <si>
    <t>Деформация в исходной точке X=0, Y=0 модели (для импорта AutoCAD - начало МСК/WCS). Численный перенос к центру сечения эту точку вывода не меняет.</t>
  </si>
  <si>
    <t>State.CapacityState.KappaX</t>
  </si>
  <si>
    <t>Кривизна KappaX при координате Y внутренней системы координат модели.</t>
  </si>
  <si>
    <t>State.CapacityState.KappaY</t>
  </si>
  <si>
    <t>Кривизна KappaY при координате X внутренней системы координат модели.</t>
  </si>
  <si>
    <t>State.CapacityState.NeutralLine.Angle</t>
  </si>
  <si>
    <t>Угол нейтральной линии от оси X внутренней системы координат модели против часовой стрелки.</t>
  </si>
  <si>
    <t>State.CapacityState.NeutralLine.SignedDistance</t>
  </si>
  <si>
    <t>Знаковое расстояние от начала внутренней системы координат модели до нейтральной линии по нормали (KappaY, KappaX).</t>
  </si>
  <si>
    <t>State.CapacityState.ExtensionUsed</t>
  </si>
  <si>
    <t>True, если это расчетное состояние использовало numerical extension.</t>
  </si>
  <si>
    <t>State.CapacityState.Status</t>
  </si>
  <si>
    <t>Короткий статус состояния, сохраненный orchestrator-ом.</t>
  </si>
  <si>
    <t>State.CapacityState.ResultComment</t>
  </si>
  <si>
    <t>Равновесие заданной плоскости подтверждено по N, Mx и My.</t>
  </si>
  <si>
    <t>Пользовательское пояснение результата named-state из ResultMeta.</t>
  </si>
  <si>
    <t>State.CapacityState.StopReason</t>
  </si>
  <si>
    <t>Служебная причина остановки solver-а для диагностики.</t>
  </si>
  <si>
    <t>State.StrengthState.MaterialModelRole</t>
  </si>
  <si>
    <t>State.StrengthState.MaterialModelSpec</t>
  </si>
  <si>
    <t>State.StrengthState.ConcreteDiagramId</t>
  </si>
  <si>
    <t>PR1|StrengthState|Strength|Concrete|StateExtension|ULS(I)|ThreeLine|Ignore|TwoLine</t>
  </si>
  <si>
    <t>State.StrengthState.RebarDiagramId</t>
  </si>
  <si>
    <t>PR1|StrengthState|Strength|Rebar|StateExtension|ULS(I)|ThreeLine|Ignore|TwoLine</t>
  </si>
  <si>
    <t>State.StrengthState.Epsilon0</t>
  </si>
  <si>
    <t>State.StrengthState.KappaX</t>
  </si>
  <si>
    <t>State.StrengthState.KappaY</t>
  </si>
  <si>
    <t>State.StrengthState.NeutralLine.Angle</t>
  </si>
  <si>
    <t>State.StrengthState.NeutralLine.SignedDistance</t>
  </si>
  <si>
    <t>State.StrengthState.ExtensionUsed</t>
  </si>
  <si>
    <t>State.StrengthState.Status</t>
  </si>
  <si>
    <t>State.StrengthState.ResultComment</t>
  </si>
  <si>
    <t>Равновесие найдено методом Newton со ступенчатым приложением нагрузки.</t>
  </si>
  <si>
    <t>State.StrengthState.StopReason</t>
  </si>
  <si>
    <t>Свойства всего сечения</t>
  </si>
  <si>
    <t>DiagramId</t>
  </si>
  <si>
    <t>MaterialModelRole</t>
  </si>
  <si>
    <t>MaterialModelSpec</t>
  </si>
  <si>
    <t>DiagramMode</t>
  </si>
  <si>
    <t>Material</t>
  </si>
  <si>
    <t>PointIndex</t>
  </si>
  <si>
    <t>StateExtension</t>
  </si>
  <si>
    <t>Фактические диаграммы материалов</t>
  </si>
  <si>
    <t>AnnotationType</t>
  </si>
  <si>
    <t>AnnotationID</t>
  </si>
  <si>
    <t>OutsideNormalX</t>
  </si>
  <si>
    <t>OutsideNormalY</t>
  </si>
  <si>
    <t>Text</t>
  </si>
  <si>
    <t>Standard</t>
  </si>
  <si>
    <t>AnchorID</t>
  </si>
  <si>
    <t>SectionRevision</t>
  </si>
  <si>
    <t>RegionArea</t>
  </si>
  <si>
    <t>AreaUnit</t>
  </si>
  <si>
    <t>GeometrySource</t>
  </si>
  <si>
    <t>DIMENSION</t>
  </si>
  <si>
    <t>DIM_B</t>
  </si>
  <si>
    <t>B=0.5 m</t>
  </si>
  <si>
    <t>Наружная ширина HollowRectangle.</t>
  </si>
  <si>
    <t>DIM_H</t>
  </si>
  <si>
    <t>Наружная высота HollowRectangle.</t>
  </si>
  <si>
    <t>DIM_B_OPENING</t>
  </si>
  <si>
    <t>B_o=0.2 m</t>
  </si>
  <si>
    <t>Ширина внутреннего отверстия Opening.</t>
  </si>
  <si>
    <t>DIM_H_OPENING</t>
  </si>
  <si>
    <t>Высота внутреннего отверстия Opening.</t>
  </si>
  <si>
    <t>REBAR_ANNOTATION</t>
  </si>
  <si>
    <t>REBAR_B.Top</t>
  </si>
  <si>
    <t>2Ø32</t>
  </si>
  <si>
    <t>Групповая подпись арматуры по смысловой грани.</t>
  </si>
  <si>
    <t>REBAR_B.Bottom</t>
  </si>
  <si>
    <t>5Ø32</t>
  </si>
  <si>
    <t>REBAR_H.Right</t>
  </si>
  <si>
    <t>REBAR_Opening.B.Top</t>
  </si>
  <si>
    <t>REBAR_Opening.B.Bottom</t>
  </si>
  <si>
    <t>REBAR_Opening.H.Right</t>
  </si>
  <si>
    <t>Аннотации схемы</t>
  </si>
  <si>
    <t>H=0.5 m</t>
  </si>
  <si>
    <t>H_o=0.2 m</t>
  </si>
  <si>
    <t>1Ø32</t>
  </si>
  <si>
    <t xml:space="preserve">Requested=18; Created=14; Merged=0; Skipped=4; Conflicts=0; BarOverlaps=0; DiagnosticRecordsOmitted=0_x000D_
Rule=B.Top.Main; Requested=2; Created=2; Merged=0; Skipped=0; StationSteps=1; StationStepMin=100.471975511966; StationStepMax=100.471975511966; CenterStepMin=100.471975511966; CenterStepMax=100.471975511966_x000D_
Rule=B.Bottom.Main; Requested=2; Created=2; Merged=0; Skipped=0; StationSteps=1; StationStepMin=100.471975511966; StationStepMax=100.471975511966; CenterStepMin=100.471975511966; CenterStepMax=100.471975511966_x000D_
Rule=H.Right.Main; Requested=5; Created=5; Merged=0; Skipped=0; StationSteps=4; StationStepMin=67.5; StationStepMax=67.5; CenterStepMin=67.5; CenterStepMax=67.5_x000D_
Rule=Opening.B.Top.Main; Requested=2; Created=2; Merged=0; Skipped=0; StationSteps=1; StationStepMin=100.471975511966; StationStepMax=100.471975511966; CenterStepMin=100.471975511966; CenterStepMax=100.471975511966_x000D_
Rule=Opening.B.Bottom.Main; Requested=2; Created=2; Merged=0; Skipped=0; StationSteps=1; StationStepMin=100.471975511966; StationStepMax=100.471975511966; CenterStepMin=100.471975511966; CenterStepMax=100.471975511966_x000D_
Rule=Opening.H.Right.Main; Requested=5; Created=1; Merged=0; Skipped=4; StationSteps=0; StationStepMin=0; StationStepMax=0; CenterStepMin=0; CenterStepMax=0_x000D_
</t>
  </si>
  <si>
    <t>PointedRect</t>
  </si>
  <si>
    <t>2. Основное армирование</t>
  </si>
  <si>
    <t>as — расстояние от края бетона до осей стержней; s0 и s1 — отступы вдоль окружности от верхней точки по часовой стрелке.</t>
  </si>
  <si>
    <t>3. Дополнительное армирование</t>
  </si>
  <si>
    <t>a2 и a3 — независимые базовые смещения от основного ряда, мм.</t>
  </si>
  <si>
    <t>1: сверху</t>
  </si>
  <si>
    <t>Верхняя грань B1.</t>
  </si>
  <si>
    <t>1: снизу</t>
  </si>
  <si>
    <t>Нижняя грань B1.</t>
  </si>
  <si>
    <t>1: слева</t>
  </si>
  <si>
    <t>Левая грань H1.</t>
  </si>
  <si>
    <t>1: справа</t>
  </si>
  <si>
    <t>Правая грань H1.</t>
  </si>
  <si>
    <t>R2.Top</t>
  </si>
  <si>
    <t>2: сверху</t>
  </si>
  <si>
    <t>Верхняя грань B2.</t>
  </si>
  <si>
    <t>R2.Bottom</t>
  </si>
  <si>
    <t>2: снизу</t>
  </si>
  <si>
    <t>Нижняя грань B2.</t>
  </si>
  <si>
    <t>R2.Left</t>
  </si>
  <si>
    <t>2: слева</t>
  </si>
  <si>
    <t>Левая грань H2.</t>
  </si>
  <si>
    <t>R2.Right</t>
  </si>
  <si>
    <t>2: справа</t>
  </si>
  <si>
    <t>Правая грань H2.</t>
  </si>
  <si>
    <t>Пустой или нулевой диаметр отключает только соответствующий дополнительный ряд.</t>
  </si>
  <si>
    <t>EachBar — привязка к каждому стержню; EverySecondBar — через один.</t>
  </si>
  <si>
    <t>Stacked — смещение в бетон; SideBySide — вдоль линии размещения.</t>
  </si>
  <si>
    <t>Сверху</t>
  </si>
  <si>
    <t>Арматура по верхнему прямому участку B между скруглениями.</t>
  </si>
  <si>
    <t>Снизу</t>
  </si>
  <si>
    <t>Арматура по нижнему прямому участку B между скруглениями.</t>
  </si>
  <si>
    <t>Слева</t>
  </si>
  <si>
    <t>Арматура вдоль левой боковой траектории H.</t>
  </si>
  <si>
    <t>Справа</t>
  </si>
  <si>
    <t>Арматура вдоль правой боковой траектории H.</t>
  </si>
  <si>
    <t>Наружная: верх</t>
  </si>
  <si>
    <t>Арматура вдоль верхней наружной грани B между началами скруглений.</t>
  </si>
  <si>
    <t>Наружная: низ</t>
  </si>
  <si>
    <t>Арматура вдоль нижней наружной грани B между началами скруглений.</t>
  </si>
  <si>
    <t>Наружная: слева</t>
  </si>
  <si>
    <t>Арматура вдоль левой наружной грани H.</t>
  </si>
  <si>
    <t>Наружная: справа</t>
  </si>
  <si>
    <t>Арматура вдоль правой наружной грани H.</t>
  </si>
  <si>
    <t>Отверстие: верх</t>
  </si>
  <si>
    <t>Число стержней определяется проецированием наружного ряда; вручную не задаётся.</t>
  </si>
  <si>
    <t>Отверстие: низ</t>
  </si>
  <si>
    <t>7. Проверьте форму, сетку, арматуру, схему, единицы, равновесие и сообщения при неверном вводе. Проверьте каждую сторону с отключённой арматурой. Примеры реализации есть в VBE этой книги: CSectionRecipeCircle и CSectionRecipePointedRect.</t>
  </si>
  <si>
    <t>На листе «Сечения» одна таблица содержит размеры в General, основное армирование в Main и дополнительные ряды в Extra. Параметры армирования по каждой стороне задаются независимо.</t>
  </si>
  <si>
    <t>Выберите Geometry.Type = PointedRect. В общих настройках B — ширина прямой базы, H — высота. Дополнительные настройки заданы отдельно слева и справа: Type = Simple — вертикальная сторона со скруглениями R1; Type = Tapered — выступ с наклонными сторонами. Для выступа дополнительно задаются вынос W и радиус носа R2; для Simple они не используются.</t>
  </si>
  <si>
    <t>Generated - параметрическое построение бетонной сетки, арматуры и аннотаций для Circle, PointedRect, HollowRectangle и RectSet.</t>
  </si>
  <si>
    <t>Тип сечения для Geometry.Source = Generated. Поддерживается: PointedRect, HollowRectangle, Circle или RectSet.</t>
  </si>
  <si>
    <t>Доступны Circle, PointedRect, HollowRectangle и RectSet. На листе «Сечения» каждому типу соответствует своя таблица с геометрией и армированием. При смене типа данные остальных сечений сохраняются. Оранжевым выделены доступные поля ввода.</t>
  </si>
  <si>
    <t>Для Circle, RectSet, PointedRect и HollowRectangle контур приходит из генератора вместе с прямыми участками и дугами. Дуги передаются как дуговые сегменты полилинии, а не как набор коротких линий.</t>
  </si>
  <si>
    <t>Каждый штатный тип имеет одну именованную таблицу на листе «Сечения» сразу после Config. В General задаются размеры, в Main — основное армирование по сторонам, в Extra — параметры второго и третьего рядов. Например, `context.Reader("rngMyGeometry").PositiveLength("General", "B")` читает ширину B и переводит её в мм. Тот же reader читает армирование по коротким ключам строк и столбцов. Русские подписи и порядок строк не участвуют в поиске.</t>
  </si>
  <si>
    <t>В реестре рецепту указывают имя этой таблицы. Значения армирования каждого типа хранятся независимо: смена Geometry.Type не изменяет введённые данные других сечений.</t>
  </si>
  <si>
    <t>Как примеры нового сечения используйте штатные классы-рецепты CSectionRecipeCircle (круг), CSectionRecipeRectSet (прямоугольные сечения), CSectionRecipePointedRect (остроносое сечение со скруглениями) и CSectionRecipeHollowRectangle (сечение с отверстием). Они находятся в редакторе VBA этой книги: Alt+F11 → Ctrl+R → Class Modules. В рецептах чтение и проверка данных отделены от создания границ бетона, армирования и аннотаций. Подробности — в modSectionRecipeApiGuide.</t>
  </si>
  <si>
    <r>
      <t xml:space="preserve">Круглое сечение </t>
    </r>
    <r>
      <rPr>
        <b/>
        <u/>
        <sz val="9"/>
        <color rgb="FF0000FF"/>
        <rFont val="Calibri"/>
        <family val="2"/>
        <charset val="204"/>
        <scheme val="minor"/>
      </rPr>
      <t>(Подробнее)</t>
    </r>
  </si>
  <si>
    <r>
      <t xml:space="preserve">Сечение из прямоугольников </t>
    </r>
    <r>
      <rPr>
        <b/>
        <u/>
        <sz val="9"/>
        <color rgb="FF0000FF"/>
        <rFont val="Calibri"/>
        <family val="2"/>
        <charset val="204"/>
        <scheme val="minor"/>
      </rPr>
      <t>(Подробнее)</t>
    </r>
  </si>
  <si>
    <r>
      <t xml:space="preserve">Скругленный прямоугольник </t>
    </r>
    <r>
      <rPr>
        <b/>
        <u/>
        <sz val="9"/>
        <color rgb="FF0000FF"/>
        <rFont val="Calibri"/>
        <family val="2"/>
        <charset val="204"/>
        <scheme val="minor"/>
      </rPr>
      <t>(Подробнее)</t>
    </r>
  </si>
  <si>
    <r>
      <t xml:space="preserve">Пустотелый скругленный прямоугольник </t>
    </r>
    <r>
      <rPr>
        <b/>
        <u/>
        <sz val="9"/>
        <color rgb="FF0000FF"/>
        <rFont val="Calibri"/>
        <family val="2"/>
        <charset val="204"/>
        <scheme val="minor"/>
      </rPr>
      <t>(Подробнее)</t>
    </r>
  </si>
</sst>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
    <numFmt numFmtId="165" formatCode="dd\.mm\.yy"/>
    <numFmt numFmtId="166" formatCode="0.000"/>
    <numFmt numFmtId="167" formatCode="0.0000"/>
    <numFmt numFmtId="168" formatCode="0.000000"/>
  </numFmts>
  <fonts count="32" x14ac:knownFonts="1">
    <font>
      <sz val="11"/>
      <color theme="1"/>
      <name val="Calibri"/>
      <family val="2"/>
      <charset val="204"/>
      <scheme val="minor"/>
    </font>
    <font>
      <b/>
      <sz val="11"/>
      <color theme="1"/>
      <name val="Calibri"/>
      <family val="2"/>
      <charset val="204"/>
      <scheme val="minor"/>
    </font>
    <font>
      <sz val="9"/>
      <color theme="1"/>
      <name val="Arial"/>
      <family val="2"/>
      <charset val="204"/>
    </font>
    <font>
      <sz val="9"/>
      <color rgb="FF000000"/>
      <name val="Arial"/>
      <family val="2"/>
      <charset val="204"/>
    </font>
    <font>
      <b/>
      <sz val="9"/>
      <color rgb="FF000000"/>
      <name val="Arial"/>
      <family val="2"/>
      <charset val="204"/>
    </font>
    <font>
      <i/>
      <sz val="9"/>
      <color rgb="FF666666"/>
      <name val="Arial"/>
      <family val="2"/>
      <charset val="204"/>
    </font>
    <font>
      <sz val="9"/>
      <color rgb="FF666666"/>
      <name val="Arial"/>
      <family val="2"/>
      <charset val="204"/>
    </font>
    <font>
      <b/>
      <sz val="16"/>
      <color theme="1"/>
      <name val="Arial"/>
      <family val="2"/>
      <charset val="204"/>
    </font>
    <font>
      <b/>
      <sz val="9"/>
      <color theme="1"/>
      <name val="Arial"/>
      <family val="2"/>
      <charset val="204"/>
    </font>
    <font>
      <b/>
      <sz val="9"/>
      <color rgb="FF404040"/>
      <name val="Arial"/>
      <family val="2"/>
      <charset val="204"/>
    </font>
    <font>
      <sz val="10"/>
      <color theme="1"/>
      <name val="Arial"/>
      <family val="2"/>
      <charset val="204"/>
    </font>
    <font>
      <b/>
      <sz val="10"/>
      <color theme="1"/>
      <name val="Arial"/>
      <family val="2"/>
      <charset val="204"/>
    </font>
    <font>
      <b/>
      <sz val="13"/>
      <color theme="1"/>
      <name val="Arial"/>
      <family val="2"/>
      <charset val="204"/>
    </font>
    <font>
      <b/>
      <sz val="10"/>
      <color rgb="FFFF0000"/>
      <name val="Arial"/>
      <family val="2"/>
      <charset val="204"/>
    </font>
    <font>
      <i/>
      <sz val="12"/>
      <color theme="1"/>
      <name val="Arial"/>
      <family val="2"/>
      <charset val="204"/>
    </font>
    <font>
      <b/>
      <sz val="15"/>
      <color theme="1"/>
      <name val="Arial"/>
      <family val="2"/>
      <charset val="204"/>
    </font>
    <font>
      <i/>
      <sz val="11"/>
      <color rgb="FF333333"/>
      <name val="Arial"/>
      <family val="2"/>
      <charset val="204"/>
    </font>
    <font>
      <u/>
      <sz val="11"/>
      <color theme="10"/>
      <name val="Calibri"/>
      <family val="2"/>
      <charset val="204"/>
      <scheme val="minor"/>
    </font>
    <font>
      <sz val="11"/>
      <color rgb="FF000000"/>
      <name val="Calibri"/>
      <family val="2"/>
      <charset val="204"/>
      <scheme val="minor"/>
    </font>
    <font>
      <u/>
      <sz val="11"/>
      <color rgb="FF0000FF"/>
      <name val="Calibri"/>
      <family val="2"/>
      <charset val="204"/>
      <scheme val="minor"/>
    </font>
    <font>
      <sz val="11"/>
      <color rgb="FF000000"/>
      <name val="Arial"/>
      <family val="2"/>
      <charset val="204"/>
    </font>
    <font>
      <b/>
      <sz val="13"/>
      <color rgb="FF000000"/>
      <name val="Arial"/>
      <family val="2"/>
      <charset val="204"/>
    </font>
    <font>
      <b/>
      <sz val="16"/>
      <color rgb="FF000000"/>
      <name val="Arial"/>
      <family val="2"/>
      <charset val="204"/>
    </font>
    <font>
      <sz val="11"/>
      <color rgb="FF000000"/>
      <name val="Consolas"/>
      <family val="3"/>
      <charset val="204"/>
    </font>
    <font>
      <u/>
      <sz val="9"/>
      <color theme="10"/>
      <name val="Arial"/>
      <family val="2"/>
      <charset val="204"/>
    </font>
    <font>
      <u/>
      <sz val="9"/>
      <color rgb="FF0000FF"/>
      <name val="Arial"/>
      <family val="2"/>
      <charset val="204"/>
    </font>
    <font>
      <b/>
      <sz val="12"/>
      <color rgb="FFFF0000"/>
      <name val="Arial"/>
      <family val="2"/>
      <charset val="204"/>
    </font>
    <font>
      <i/>
      <sz val="9"/>
      <color theme="1"/>
      <name val="Arial"/>
      <family val="2"/>
      <charset val="204"/>
    </font>
    <font>
      <b/>
      <vertAlign val="subscript"/>
      <sz val="9"/>
      <color theme="1"/>
      <name val="Arial"/>
      <family val="2"/>
      <charset val="204"/>
    </font>
    <font>
      <sz val="8"/>
      <color theme="1"/>
      <name val="Arial"/>
      <family val="2"/>
      <charset val="204"/>
    </font>
    <font>
      <b/>
      <sz val="16"/>
      <color rgb="FF000000"/>
      <name val="Calibri"/>
      <family val="2"/>
      <charset val="204"/>
      <scheme val="minor"/>
    </font>
    <font>
      <b/>
      <u/>
      <sz val="9"/>
      <color rgb="FF0000FF"/>
      <name val="Calibri"/>
      <family val="2"/>
      <charset val="204"/>
      <scheme val="minor"/>
    </font>
  </fonts>
  <fills count="14">
    <fill>
      <patternFill patternType="none"/>
    </fill>
    <fill>
      <patternFill patternType="gray125"/>
    </fill>
    <fill>
      <patternFill patternType="solid">
        <fgColor rgb="FFD9D9D9"/>
        <bgColor indexed="64"/>
      </patternFill>
    </fill>
    <fill>
      <patternFill patternType="solid">
        <fgColor rgb="FFF2F2F2"/>
        <bgColor indexed="64"/>
      </patternFill>
    </fill>
    <fill>
      <patternFill patternType="solid">
        <fgColor rgb="FFFFFFFF"/>
        <bgColor indexed="64"/>
      </patternFill>
    </fill>
    <fill>
      <patternFill patternType="solid">
        <fgColor rgb="FFFAFAFA"/>
        <bgColor indexed="64"/>
      </patternFill>
    </fill>
    <fill>
      <patternFill patternType="solid">
        <fgColor rgb="FFBDD7EE"/>
        <bgColor indexed="64"/>
      </patternFill>
    </fill>
    <fill>
      <patternFill patternType="solid">
        <fgColor rgb="FFFFF2E6"/>
        <bgColor indexed="64"/>
      </patternFill>
    </fill>
    <fill>
      <patternFill patternType="solid">
        <fgColor rgb="FFBCDE9E"/>
        <bgColor indexed="64"/>
      </patternFill>
    </fill>
    <fill>
      <patternFill patternType="solid">
        <fgColor rgb="FFEDEDED"/>
        <bgColor indexed="64"/>
      </patternFill>
    </fill>
    <fill>
      <patternFill patternType="solid">
        <fgColor rgb="FFFFBECE"/>
        <bgColor indexed="64"/>
      </patternFill>
    </fill>
    <fill>
      <patternFill patternType="solid">
        <fgColor rgb="FFFF4747"/>
        <bgColor indexed="64"/>
      </patternFill>
    </fill>
    <fill>
      <patternFill patternType="solid">
        <fgColor rgb="FFFFE699"/>
        <bgColor indexed="64"/>
      </patternFill>
    </fill>
    <fill>
      <patternFill patternType="solid">
        <fgColor rgb="FF9BC2E6"/>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dashed">
        <color rgb="FF000000"/>
      </left>
      <right style="dashed">
        <color rgb="FF000000"/>
      </right>
      <top style="dashed">
        <color rgb="FF000000"/>
      </top>
      <bottom style="dashed">
        <color rgb="FF000000"/>
      </bottom>
      <diagonal/>
    </border>
    <border>
      <left style="dashed">
        <color rgb="FF000000"/>
      </left>
      <right/>
      <top style="dashed">
        <color rgb="FF000000"/>
      </top>
      <bottom style="dashed">
        <color rgb="FF000000"/>
      </bottom>
      <diagonal/>
    </border>
    <border>
      <left style="thin">
        <color rgb="FFD9D9D9"/>
      </left>
      <right style="thin">
        <color rgb="FFD9D9D9"/>
      </right>
      <top style="thin">
        <color rgb="FFD9D9D9"/>
      </top>
      <bottom style="thin">
        <color rgb="FFD9D9D9"/>
      </bottom>
      <diagonal/>
    </border>
    <border>
      <left style="thin">
        <color rgb="FFC8C8C8"/>
      </left>
      <right style="thin">
        <color rgb="FFC8C8C8"/>
      </right>
      <top style="thin">
        <color rgb="FFC8C8C8"/>
      </top>
      <bottom style="thin">
        <color rgb="FFC8C8C8"/>
      </bottom>
      <diagonal/>
    </border>
    <border>
      <left/>
      <right/>
      <top/>
      <bottom style="thin">
        <color rgb="FFC8C8C8"/>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dashed">
        <color rgb="FF000000"/>
      </bottom>
      <diagonal/>
    </border>
  </borders>
  <cellStyleXfs count="2">
    <xf numFmtId="0" fontId="0" fillId="0" borderId="0"/>
    <xf numFmtId="0" fontId="17" fillId="0" borderId="0" applyNumberFormat="0" applyFill="0" applyBorder="0" applyAlignment="0" applyProtection="0"/>
  </cellStyleXfs>
  <cellXfs count="152">
    <xf numFmtId="0" fontId="0" fillId="0" borderId="0" xfId="0"/>
    <xf numFmtId="0" fontId="2" fillId="0" borderId="0" xfId="0" applyFont="1"/>
    <xf numFmtId="0" fontId="2" fillId="0" borderId="0" xfId="0" applyFont="1" applyAlignment="1">
      <alignment vertical="center"/>
    </xf>
    <xf numFmtId="0" fontId="1" fillId="0" borderId="0" xfId="0" applyFont="1"/>
    <xf numFmtId="0" fontId="4" fillId="3" borderId="2" xfId="0" applyFont="1" applyFill="1" applyBorder="1" applyAlignment="1">
      <alignment horizontal="center" vertical="center"/>
    </xf>
    <xf numFmtId="0" fontId="3" fillId="4" borderId="2" xfId="0" applyFont="1" applyFill="1" applyBorder="1" applyAlignment="1">
      <alignment horizontal="center" vertical="center"/>
    </xf>
    <xf numFmtId="0" fontId="4" fillId="2" borderId="2" xfId="0" applyFont="1" applyFill="1" applyBorder="1" applyAlignment="1">
      <alignment horizontal="center" vertical="center"/>
    </xf>
    <xf numFmtId="0" fontId="4" fillId="2" borderId="2" xfId="0" applyFont="1" applyFill="1" applyBorder="1" applyAlignment="1">
      <alignment horizontal="right" vertical="center"/>
    </xf>
    <xf numFmtId="0" fontId="5" fillId="3" borderId="2" xfId="0" applyFont="1" applyFill="1" applyBorder="1" applyAlignment="1">
      <alignment horizontal="center" vertical="center"/>
    </xf>
    <xf numFmtId="0" fontId="5" fillId="3" borderId="2" xfId="0" applyFont="1" applyFill="1" applyBorder="1" applyAlignment="1">
      <alignment horizontal="right" vertical="center"/>
    </xf>
    <xf numFmtId="0" fontId="3" fillId="4" borderId="2" xfId="0" applyFont="1" applyFill="1" applyBorder="1" applyAlignment="1">
      <alignment horizontal="right" vertical="center"/>
    </xf>
    <xf numFmtId="0" fontId="6" fillId="4" borderId="2" xfId="0" applyFont="1" applyFill="1" applyBorder="1" applyAlignment="1">
      <alignment horizontal="center" vertical="center"/>
    </xf>
    <xf numFmtId="0" fontId="6" fillId="4" borderId="2" xfId="0" applyFont="1" applyFill="1" applyBorder="1" applyAlignment="1">
      <alignment horizontal="right" vertical="center"/>
    </xf>
    <xf numFmtId="0" fontId="8" fillId="0" borderId="0" xfId="0" applyFont="1"/>
    <xf numFmtId="0" fontId="8" fillId="2" borderId="1" xfId="0" applyFont="1" applyFill="1" applyBorder="1"/>
    <xf numFmtId="0" fontId="2" fillId="0" borderId="1" xfId="0" applyFont="1" applyBorder="1"/>
    <xf numFmtId="0" fontId="8" fillId="2" borderId="2" xfId="0" applyFont="1" applyFill="1" applyBorder="1"/>
    <xf numFmtId="0" fontId="8" fillId="2" borderId="2" xfId="0" applyFont="1" applyFill="1" applyBorder="1" applyAlignment="1">
      <alignment horizontal="center" vertical="center"/>
    </xf>
    <xf numFmtId="0" fontId="8" fillId="2" borderId="2" xfId="0" applyFont="1" applyFill="1" applyBorder="1" applyAlignment="1">
      <alignment horizontal="left"/>
    </xf>
    <xf numFmtId="0" fontId="2" fillId="0" borderId="2" xfId="0" applyFont="1" applyBorder="1"/>
    <xf numFmtId="0" fontId="9" fillId="3" borderId="2" xfId="0" applyFont="1" applyFill="1" applyBorder="1"/>
    <xf numFmtId="0" fontId="9" fillId="3" borderId="2" xfId="0" applyFont="1" applyFill="1" applyBorder="1" applyAlignment="1">
      <alignment horizontal="center" vertical="center"/>
    </xf>
    <xf numFmtId="0" fontId="8" fillId="2" borderId="3" xfId="0" applyFont="1" applyFill="1" applyBorder="1" applyAlignment="1">
      <alignment horizontal="left"/>
    </xf>
    <xf numFmtId="0" fontId="2" fillId="0" borderId="3" xfId="0" applyFont="1" applyBorder="1" applyAlignment="1">
      <alignment horizontal="left"/>
    </xf>
    <xf numFmtId="0" fontId="9" fillId="3" borderId="3" xfId="0" applyFont="1" applyFill="1" applyBorder="1" applyAlignment="1">
      <alignment horizontal="left"/>
    </xf>
    <xf numFmtId="0" fontId="2" fillId="3" borderId="2" xfId="0" applyFont="1" applyFill="1" applyBorder="1" applyAlignment="1">
      <alignment horizontal="center" vertical="center"/>
    </xf>
    <xf numFmtId="0" fontId="8" fillId="2" borderId="3" xfId="0" applyFont="1" applyFill="1" applyBorder="1" applyAlignment="1">
      <alignment horizontal="center" vertical="center"/>
    </xf>
    <xf numFmtId="0" fontId="2" fillId="3" borderId="3" xfId="0" applyFont="1" applyFill="1" applyBorder="1" applyAlignment="1">
      <alignment horizontal="center" vertical="center"/>
    </xf>
    <xf numFmtId="0" fontId="8" fillId="2" borderId="3" xfId="0" applyFont="1" applyFill="1" applyBorder="1"/>
    <xf numFmtId="0" fontId="9" fillId="3" borderId="3" xfId="0" applyFont="1" applyFill="1" applyBorder="1" applyAlignment="1">
      <alignment horizontal="center" vertical="center"/>
    </xf>
    <xf numFmtId="49" fontId="2" fillId="0" borderId="2" xfId="0" applyNumberFormat="1" applyFont="1" applyBorder="1" applyAlignment="1">
      <alignment horizontal="center" vertical="center"/>
    </xf>
    <xf numFmtId="0" fontId="10" fillId="0" borderId="0" xfId="0" applyFont="1"/>
    <xf numFmtId="0" fontId="10" fillId="0" borderId="0" xfId="0" applyFont="1" applyAlignment="1">
      <alignment wrapText="1"/>
    </xf>
    <xf numFmtId="0" fontId="10" fillId="0" borderId="4" xfId="0" applyFont="1" applyBorder="1" applyAlignment="1">
      <alignment vertical="top" wrapText="1"/>
    </xf>
    <xf numFmtId="0" fontId="11" fillId="3" borderId="4" xfId="0" applyFont="1" applyFill="1" applyBorder="1" applyAlignment="1">
      <alignment vertical="top" wrapText="1"/>
    </xf>
    <xf numFmtId="0" fontId="10" fillId="3" borderId="4" xfId="0" applyFont="1" applyFill="1" applyBorder="1" applyAlignment="1">
      <alignment vertical="top" wrapText="1"/>
    </xf>
    <xf numFmtId="0" fontId="11" fillId="2" borderId="4" xfId="0" applyFont="1" applyFill="1" applyBorder="1" applyAlignment="1">
      <alignment horizontal="left" vertical="top" wrapText="1"/>
    </xf>
    <xf numFmtId="0" fontId="11" fillId="0" borderId="4" xfId="0" applyFont="1" applyBorder="1" applyAlignment="1">
      <alignment vertical="top" wrapText="1"/>
    </xf>
    <xf numFmtId="0" fontId="10" fillId="0" borderId="4" xfId="0" applyFont="1" applyBorder="1" applyAlignment="1">
      <alignment horizontal="left" vertical="top" wrapText="1"/>
    </xf>
    <xf numFmtId="0" fontId="16" fillId="5" borderId="4" xfId="0" applyFont="1" applyFill="1" applyBorder="1" applyAlignment="1">
      <alignment horizontal="left" vertical="top" wrapText="1"/>
    </xf>
    <xf numFmtId="0" fontId="17" fillId="0" borderId="2" xfId="1" applyBorder="1" applyAlignment="1">
      <alignment horizontal="center" vertical="center"/>
    </xf>
    <xf numFmtId="0" fontId="18" fillId="3" borderId="0" xfId="1" applyFont="1" applyFill="1"/>
    <xf numFmtId="0" fontId="24" fillId="0" borderId="2" xfId="1" applyFont="1" applyBorder="1" applyAlignment="1">
      <alignment horizontal="center" vertical="center"/>
    </xf>
    <xf numFmtId="0" fontId="0" fillId="6" borderId="0" xfId="0" applyFill="1"/>
    <xf numFmtId="0" fontId="26" fillId="6" borderId="0" xfId="0" applyFont="1" applyFill="1" applyAlignment="1">
      <alignment horizontal="left" vertical="center"/>
    </xf>
    <xf numFmtId="0" fontId="2" fillId="0" borderId="2" xfId="0" applyFont="1" applyBorder="1" applyAlignment="1">
      <alignment horizontal="center" vertical="center"/>
    </xf>
    <xf numFmtId="0" fontId="8" fillId="2" borderId="2" xfId="0" applyFont="1" applyFill="1" applyBorder="1" applyAlignment="1">
      <alignment horizontal="center"/>
    </xf>
    <xf numFmtId="0" fontId="3" fillId="7" borderId="2" xfId="0" applyFont="1" applyFill="1" applyBorder="1" applyAlignment="1">
      <alignment horizontal="center" vertical="center"/>
    </xf>
    <xf numFmtId="164" fontId="2" fillId="7" borderId="2" xfId="0" applyNumberFormat="1" applyFont="1" applyFill="1" applyBorder="1" applyAlignment="1">
      <alignment horizontal="center" vertical="center"/>
    </xf>
    <xf numFmtId="0" fontId="2" fillId="7" borderId="3" xfId="0" applyFont="1" applyFill="1" applyBorder="1" applyAlignment="1">
      <alignment horizontal="center" vertical="center"/>
    </xf>
    <xf numFmtId="0" fontId="8" fillId="7" borderId="2" xfId="0" applyFont="1" applyFill="1" applyBorder="1" applyAlignment="1">
      <alignment horizontal="center" vertical="center"/>
    </xf>
    <xf numFmtId="0" fontId="8" fillId="7" borderId="3" xfId="0" applyFont="1" applyFill="1" applyBorder="1" applyAlignment="1">
      <alignment horizontal="center" vertical="center"/>
    </xf>
    <xf numFmtId="49" fontId="2" fillId="7" borderId="2" xfId="0" applyNumberFormat="1" applyFont="1" applyFill="1" applyBorder="1" applyAlignment="1">
      <alignment horizontal="center" vertical="center"/>
    </xf>
    <xf numFmtId="0" fontId="8" fillId="2" borderId="2" xfId="0" applyFont="1" applyFill="1" applyBorder="1" applyAlignment="1">
      <alignment horizontal="right"/>
    </xf>
    <xf numFmtId="0" fontId="9" fillId="3" borderId="2" xfId="0" applyFont="1" applyFill="1" applyBorder="1" applyAlignment="1">
      <alignment horizontal="right"/>
    </xf>
    <xf numFmtId="0" fontId="2" fillId="0" borderId="2" xfId="0" applyFont="1" applyBorder="1" applyAlignment="1">
      <alignment horizontal="right"/>
    </xf>
    <xf numFmtId="0" fontId="2" fillId="0" borderId="2" xfId="0" applyFont="1" applyBorder="1" applyAlignment="1">
      <alignment horizontal="center" vertical="center"/>
    </xf>
    <xf numFmtId="0" fontId="2" fillId="7" borderId="2" xfId="0" applyFont="1" applyFill="1" applyBorder="1" applyAlignment="1">
      <alignment horizontal="center" vertical="center"/>
    </xf>
    <xf numFmtId="0" fontId="0" fillId="0" borderId="0" xfId="0"/>
    <xf numFmtId="0" fontId="2" fillId="7" borderId="2" xfId="0" applyFont="1" applyFill="1" applyBorder="1" applyAlignment="1">
      <alignment horizontal="left"/>
    </xf>
    <xf numFmtId="0" fontId="0" fillId="0" borderId="0" xfId="0" applyAlignment="1">
      <alignment horizontal="center" vertical="center"/>
    </xf>
    <xf numFmtId="0" fontId="2" fillId="0" borderId="5" xfId="0" applyFont="1" applyFill="1" applyBorder="1" applyAlignment="1">
      <alignment horizontal="center" vertical="center"/>
    </xf>
    <xf numFmtId="0" fontId="8" fillId="2" borderId="5" xfId="0" applyFont="1" applyFill="1" applyBorder="1" applyAlignment="1">
      <alignment horizontal="left" vertical="center"/>
    </xf>
    <xf numFmtId="165" fontId="8" fillId="2" borderId="5" xfId="0" applyNumberFormat="1" applyFont="1" applyFill="1" applyBorder="1" applyAlignment="1">
      <alignment horizontal="left" vertical="center"/>
    </xf>
    <xf numFmtId="0" fontId="2" fillId="0" borderId="0" xfId="0" applyFont="1" applyFill="1" applyBorder="1" applyAlignment="1">
      <alignment horizontal="left" vertical="center"/>
    </xf>
    <xf numFmtId="0" fontId="2" fillId="0" borderId="0" xfId="0" applyFont="1" applyFill="1" applyBorder="1" applyAlignment="1">
      <alignment horizontal="center" vertical="center"/>
    </xf>
    <xf numFmtId="0" fontId="8" fillId="0" borderId="0" xfId="0" applyFont="1" applyFill="1" applyBorder="1" applyAlignment="1">
      <alignment horizontal="center" vertical="center" wrapText="1"/>
    </xf>
    <xf numFmtId="0" fontId="8" fillId="0" borderId="0" xfId="0" applyFont="1" applyFill="1" applyBorder="1" applyAlignment="1">
      <alignment horizontal="center" vertical="center"/>
    </xf>
    <xf numFmtId="0" fontId="8" fillId="2" borderId="1" xfId="0" applyFont="1" applyFill="1" applyBorder="1" applyAlignment="1">
      <alignment horizontal="center" vertical="center"/>
    </xf>
    <xf numFmtId="0" fontId="8" fillId="2" borderId="7" xfId="0" applyFont="1" applyFill="1" applyBorder="1" applyAlignment="1">
      <alignment horizontal="center" vertical="center"/>
    </xf>
    <xf numFmtId="0" fontId="8" fillId="2" borderId="7" xfId="0" applyFont="1" applyFill="1" applyBorder="1" applyAlignment="1">
      <alignment horizontal="left" vertical="center"/>
    </xf>
    <xf numFmtId="0" fontId="27" fillId="8" borderId="7" xfId="0" applyFont="1" applyFill="1" applyBorder="1" applyAlignment="1">
      <alignment horizontal="center" vertical="center"/>
    </xf>
    <xf numFmtId="0" fontId="27" fillId="0" borderId="7" xfId="0" applyFont="1" applyBorder="1" applyAlignment="1">
      <alignment horizontal="left" vertical="center"/>
    </xf>
    <xf numFmtId="0" fontId="27" fillId="10" borderId="7" xfId="0" applyFont="1" applyFill="1" applyBorder="1" applyAlignment="1">
      <alignment horizontal="center" vertical="center"/>
    </xf>
    <xf numFmtId="0" fontId="27" fillId="11" borderId="7" xfId="0" applyFont="1" applyFill="1" applyBorder="1" applyAlignment="1">
      <alignment horizontal="center" vertical="center"/>
    </xf>
    <xf numFmtId="0" fontId="27" fillId="12" borderId="7" xfId="0" applyFont="1" applyFill="1" applyBorder="1" applyAlignment="1">
      <alignment horizontal="center" vertical="center"/>
    </xf>
    <xf numFmtId="0" fontId="27" fillId="9" borderId="7" xfId="0" applyFont="1" applyFill="1" applyBorder="1" applyAlignment="1">
      <alignment horizontal="center" vertical="center"/>
    </xf>
    <xf numFmtId="0" fontId="2" fillId="2" borderId="7" xfId="0" applyFont="1" applyFill="1" applyBorder="1" applyAlignment="1">
      <alignment horizontal="center" vertical="center"/>
    </xf>
    <xf numFmtId="1" fontId="2" fillId="2" borderId="7" xfId="0" applyNumberFormat="1" applyFont="1" applyFill="1" applyBorder="1" applyAlignment="1">
      <alignment horizontal="center" vertical="center"/>
    </xf>
    <xf numFmtId="0" fontId="2" fillId="2" borderId="1" xfId="0" applyFont="1" applyFill="1" applyBorder="1" applyAlignment="1">
      <alignment horizontal="left" vertical="center"/>
    </xf>
    <xf numFmtId="0" fontId="2" fillId="2" borderId="7" xfId="0" applyFont="1" applyFill="1" applyBorder="1" applyAlignment="1">
      <alignment horizontal="left" vertical="center"/>
    </xf>
    <xf numFmtId="0" fontId="2" fillId="0" borderId="7" xfId="0" applyFont="1" applyFill="1" applyBorder="1" applyAlignment="1">
      <alignment horizontal="center" vertical="center"/>
    </xf>
    <xf numFmtId="0" fontId="2" fillId="0" borderId="7" xfId="0" applyFont="1" applyFill="1" applyBorder="1" applyAlignment="1">
      <alignment horizontal="left" vertical="center"/>
    </xf>
    <xf numFmtId="0" fontId="2" fillId="8" borderId="7" xfId="0" applyFont="1" applyFill="1" applyBorder="1" applyAlignment="1">
      <alignment horizontal="center" vertical="center"/>
    </xf>
    <xf numFmtId="0" fontId="8" fillId="2" borderId="1" xfId="0" applyFont="1" applyFill="1" applyBorder="1" applyAlignment="1">
      <alignment horizontal="center" vertical="center" wrapText="1"/>
    </xf>
    <xf numFmtId="0" fontId="8" fillId="2" borderId="7" xfId="0" applyFont="1" applyFill="1" applyBorder="1" applyAlignment="1">
      <alignment horizontal="center" vertical="center" wrapText="1"/>
    </xf>
    <xf numFmtId="0" fontId="2" fillId="9" borderId="7" xfId="0" applyFont="1" applyFill="1" applyBorder="1" applyAlignment="1">
      <alignment horizontal="center" vertical="center"/>
    </xf>
    <xf numFmtId="166" fontId="8" fillId="2" borderId="7" xfId="0" applyNumberFormat="1" applyFont="1" applyFill="1" applyBorder="1" applyAlignment="1">
      <alignment horizontal="center" vertical="center"/>
    </xf>
    <xf numFmtId="166" fontId="2" fillId="0" borderId="7" xfId="0" applyNumberFormat="1" applyFont="1" applyFill="1" applyBorder="1" applyAlignment="1">
      <alignment horizontal="center" vertical="center"/>
    </xf>
    <xf numFmtId="0" fontId="0" fillId="0" borderId="0" xfId="0" applyAlignment="1">
      <alignment horizontal="center" vertical="center" wrapText="1"/>
    </xf>
    <xf numFmtId="0" fontId="0" fillId="0" borderId="0" xfId="0" applyFont="1" applyAlignment="1">
      <alignment horizontal="left" vertical="center"/>
    </xf>
    <xf numFmtId="166" fontId="2" fillId="0" borderId="1" xfId="0" applyNumberFormat="1" applyFont="1" applyBorder="1" applyAlignment="1">
      <alignment horizontal="center" vertical="center"/>
    </xf>
    <xf numFmtId="166" fontId="0" fillId="0" borderId="0" xfId="0" applyNumberFormat="1" applyAlignment="1">
      <alignment horizontal="center" vertical="center"/>
    </xf>
    <xf numFmtId="49" fontId="2" fillId="0" borderId="1" xfId="0" applyNumberFormat="1" applyFont="1" applyBorder="1" applyAlignment="1">
      <alignment horizontal="center" vertical="center"/>
    </xf>
    <xf numFmtId="49" fontId="2" fillId="0" borderId="1" xfId="0" applyNumberFormat="1" applyFont="1" applyBorder="1" applyAlignment="1">
      <alignment horizontal="left" vertical="center"/>
    </xf>
    <xf numFmtId="167" fontId="2" fillId="0" borderId="1" xfId="0" applyNumberFormat="1" applyFont="1" applyBorder="1" applyAlignment="1">
      <alignment horizontal="center" vertical="center"/>
    </xf>
    <xf numFmtId="168" fontId="2" fillId="0" borderId="1" xfId="0" applyNumberFormat="1" applyFont="1" applyBorder="1" applyAlignment="1">
      <alignment horizontal="center" vertical="center"/>
    </xf>
    <xf numFmtId="49" fontId="2" fillId="8" borderId="1" xfId="0" applyNumberFormat="1" applyFont="1" applyFill="1" applyBorder="1" applyAlignment="1">
      <alignment horizontal="center" vertical="center"/>
    </xf>
    <xf numFmtId="49" fontId="2" fillId="9" borderId="1" xfId="0" applyNumberFormat="1" applyFont="1" applyFill="1" applyBorder="1" applyAlignment="1">
      <alignment horizontal="center" vertical="center"/>
    </xf>
    <xf numFmtId="0" fontId="8" fillId="0" borderId="0" xfId="0" applyFont="1" applyAlignment="1">
      <alignment horizontal="center" vertical="center"/>
    </xf>
    <xf numFmtId="0" fontId="8" fillId="0" borderId="0" xfId="0" applyFont="1" applyAlignment="1">
      <alignment horizontal="center" vertical="center" wrapText="1"/>
    </xf>
    <xf numFmtId="0" fontId="29" fillId="2" borderId="7" xfId="0" applyFont="1" applyFill="1" applyBorder="1" applyAlignment="1">
      <alignment horizontal="left" vertical="center"/>
    </xf>
    <xf numFmtId="0" fontId="29" fillId="0" borderId="0" xfId="0" applyFont="1" applyAlignment="1">
      <alignment horizontal="left" vertical="center"/>
    </xf>
    <xf numFmtId="166" fontId="2" fillId="0" borderId="0" xfId="0" applyNumberFormat="1" applyFont="1" applyAlignment="1">
      <alignment horizontal="center" vertical="center"/>
    </xf>
    <xf numFmtId="49" fontId="2" fillId="0" borderId="7" xfId="0" applyNumberFormat="1" applyFont="1" applyFill="1" applyBorder="1" applyAlignment="1">
      <alignment horizontal="center" vertical="center"/>
    </xf>
    <xf numFmtId="49" fontId="2" fillId="0" borderId="7" xfId="0" applyNumberFormat="1" applyFont="1" applyFill="1" applyBorder="1" applyAlignment="1">
      <alignment horizontal="left" vertical="center"/>
    </xf>
    <xf numFmtId="49" fontId="2" fillId="8" borderId="7" xfId="0" applyNumberFormat="1" applyFont="1" applyFill="1" applyBorder="1" applyAlignment="1">
      <alignment horizontal="center" vertical="center"/>
    </xf>
    <xf numFmtId="166" fontId="2" fillId="8" borderId="7" xfId="0" applyNumberFormat="1" applyFont="1" applyFill="1" applyBorder="1" applyAlignment="1">
      <alignment horizontal="center" vertical="center"/>
    </xf>
    <xf numFmtId="166" fontId="2" fillId="9" borderId="7" xfId="0" applyNumberFormat="1" applyFont="1" applyFill="1" applyBorder="1" applyAlignment="1">
      <alignment horizontal="center" vertical="center"/>
    </xf>
    <xf numFmtId="0" fontId="2" fillId="0" borderId="5" xfId="0" applyFont="1" applyFill="1" applyBorder="1" applyAlignment="1">
      <alignment horizontal="center" vertical="center" wrapText="1"/>
    </xf>
    <xf numFmtId="165" fontId="2" fillId="0" borderId="5" xfId="0" applyNumberFormat="1" applyFont="1" applyFill="1" applyBorder="1" applyAlignment="1">
      <alignment horizontal="center" vertical="center"/>
    </xf>
    <xf numFmtId="0" fontId="2" fillId="0" borderId="5" xfId="0" applyFont="1" applyFill="1" applyBorder="1" applyAlignment="1">
      <alignment horizontal="right" vertical="center"/>
    </xf>
    <xf numFmtId="0" fontId="2" fillId="0" borderId="5" xfId="0" applyFont="1" applyFill="1" applyBorder="1" applyAlignment="1">
      <alignment horizontal="right" vertical="center" wrapText="1"/>
    </xf>
    <xf numFmtId="167" fontId="8" fillId="2" borderId="5" xfId="0" applyNumberFormat="1" applyFont="1" applyFill="1" applyBorder="1" applyAlignment="1">
      <alignment horizontal="left" vertical="center"/>
    </xf>
    <xf numFmtId="167" fontId="2" fillId="0" borderId="5" xfId="0" applyNumberFormat="1" applyFont="1" applyFill="1" applyBorder="1" applyAlignment="1">
      <alignment horizontal="center" vertical="center"/>
    </xf>
    <xf numFmtId="0" fontId="2" fillId="0" borderId="0" xfId="0" applyFont="1"/>
    <xf numFmtId="0" fontId="2" fillId="0" borderId="0" xfId="0" applyFont="1"/>
    <xf numFmtId="0" fontId="7" fillId="13" borderId="0" xfId="0" applyFont="1" applyFill="1"/>
    <xf numFmtId="0" fontId="3" fillId="3" borderId="0" xfId="1" applyFont="1" applyFill="1"/>
    <xf numFmtId="0" fontId="2" fillId="0" borderId="0" xfId="0" applyFont="1"/>
    <xf numFmtId="0" fontId="2" fillId="7" borderId="2" xfId="0" applyFont="1" applyFill="1" applyBorder="1" applyAlignment="1">
      <alignment horizontal="center" vertical="center"/>
    </xf>
    <xf numFmtId="0" fontId="18" fillId="3" borderId="0" xfId="1" applyFont="1" applyFill="1"/>
    <xf numFmtId="0" fontId="8" fillId="2" borderId="2" xfId="0" applyFont="1" applyFill="1" applyBorder="1" applyAlignment="1">
      <alignment horizontal="center"/>
    </xf>
    <xf numFmtId="0" fontId="8" fillId="2" borderId="3" xfId="0" applyFont="1" applyFill="1" applyBorder="1" applyAlignment="1">
      <alignment horizontal="center"/>
    </xf>
    <xf numFmtId="0" fontId="4" fillId="3" borderId="2" xfId="0" applyFont="1" applyFill="1" applyBorder="1" applyAlignment="1">
      <alignment horizontal="left" vertical="center"/>
    </xf>
    <xf numFmtId="0" fontId="30" fillId="13" borderId="11" xfId="1" applyFont="1" applyFill="1" applyBorder="1" applyAlignment="1">
      <alignment horizontal="left" vertical="center"/>
    </xf>
    <xf numFmtId="0" fontId="7" fillId="13" borderId="11" xfId="0" applyFont="1" applyFill="1" applyBorder="1" applyAlignment="1">
      <alignment horizontal="left" vertical="center"/>
    </xf>
    <xf numFmtId="49" fontId="20" fillId="0" borderId="4" xfId="0" applyNumberFormat="1" applyFont="1" applyFill="1" applyBorder="1" applyAlignment="1">
      <alignment horizontal="left" vertical="top" wrapText="1"/>
    </xf>
    <xf numFmtId="49" fontId="21" fillId="2" borderId="4" xfId="0" applyNumberFormat="1" applyFont="1" applyFill="1" applyBorder="1" applyAlignment="1">
      <alignment horizontal="left" vertical="top" wrapText="1"/>
    </xf>
    <xf numFmtId="49" fontId="23" fillId="3" borderId="4" xfId="0" applyNumberFormat="1" applyFont="1" applyFill="1" applyBorder="1" applyAlignment="1">
      <alignment horizontal="left" vertical="top" wrapText="1"/>
    </xf>
    <xf numFmtId="49" fontId="11" fillId="0" borderId="4" xfId="0" applyNumberFormat="1" applyFont="1" applyBorder="1" applyAlignment="1">
      <alignment vertical="top" wrapText="1"/>
    </xf>
    <xf numFmtId="49" fontId="10" fillId="0" borderId="4" xfId="0" applyNumberFormat="1" applyFont="1" applyBorder="1" applyAlignment="1">
      <alignment vertical="top" wrapText="1"/>
    </xf>
    <xf numFmtId="0" fontId="12" fillId="3" borderId="4" xfId="0" applyFont="1" applyFill="1" applyBorder="1" applyAlignment="1">
      <alignment horizontal="left" vertical="top" wrapText="1"/>
    </xf>
    <xf numFmtId="49" fontId="22" fillId="3" borderId="4" xfId="0" applyNumberFormat="1" applyFont="1" applyFill="1" applyBorder="1" applyAlignment="1">
      <alignment horizontal="left" vertical="top" wrapText="1"/>
    </xf>
    <xf numFmtId="0" fontId="14" fillId="5" borderId="4" xfId="0" applyFont="1" applyFill="1" applyBorder="1" applyAlignment="1">
      <alignment horizontal="center" vertical="top" wrapText="1"/>
    </xf>
    <xf numFmtId="0" fontId="11" fillId="3" borderId="4" xfId="0" applyFont="1" applyFill="1" applyBorder="1" applyAlignment="1">
      <alignment vertical="top"/>
    </xf>
    <xf numFmtId="0" fontId="7" fillId="3" borderId="4" xfId="0" applyFont="1" applyFill="1" applyBorder="1" applyAlignment="1">
      <alignment horizontal="left" vertical="top" wrapText="1"/>
    </xf>
    <xf numFmtId="0" fontId="15" fillId="3" borderId="4" xfId="0" applyFont="1" applyFill="1" applyBorder="1" applyAlignment="1">
      <alignment horizontal="left" vertical="top" wrapText="1"/>
    </xf>
    <xf numFmtId="49" fontId="13" fillId="0" borderId="4" xfId="0" applyNumberFormat="1" applyFont="1" applyBorder="1" applyAlignment="1">
      <alignment vertical="top" wrapText="1"/>
    </xf>
    <xf numFmtId="0" fontId="27" fillId="2" borderId="7" xfId="0" applyFont="1" applyFill="1" applyBorder="1" applyAlignment="1">
      <alignment horizontal="left" vertical="center"/>
    </xf>
    <xf numFmtId="0" fontId="8" fillId="2" borderId="7" xfId="0" applyFont="1" applyFill="1" applyBorder="1" applyAlignment="1">
      <alignment horizontal="center" vertical="center" wrapText="1"/>
    </xf>
    <xf numFmtId="0" fontId="8" fillId="2" borderId="1" xfId="0" applyFont="1" applyFill="1" applyBorder="1" applyAlignment="1">
      <alignment horizontal="center" vertical="center" wrapText="1"/>
    </xf>
    <xf numFmtId="0" fontId="8" fillId="2" borderId="7" xfId="0" applyFont="1" applyFill="1" applyBorder="1" applyAlignment="1">
      <alignment horizontal="center" vertical="center"/>
    </xf>
    <xf numFmtId="0" fontId="8" fillId="2" borderId="7" xfId="0" applyFont="1" applyFill="1" applyBorder="1" applyAlignment="1">
      <alignment horizontal="left" vertical="center"/>
    </xf>
    <xf numFmtId="0" fontId="2" fillId="2" borderId="1" xfId="0" applyFont="1" applyFill="1" applyBorder="1" applyAlignment="1">
      <alignment horizontal="left" vertical="center"/>
    </xf>
    <xf numFmtId="0" fontId="8" fillId="2" borderId="1" xfId="0" applyFont="1" applyFill="1" applyBorder="1" applyAlignment="1">
      <alignment horizontal="center" vertical="center"/>
    </xf>
    <xf numFmtId="0" fontId="8" fillId="2" borderId="8" xfId="0" applyFont="1" applyFill="1" applyBorder="1" applyAlignment="1">
      <alignment horizontal="center" vertical="center" wrapText="1"/>
    </xf>
    <xf numFmtId="0" fontId="8" fillId="2" borderId="9" xfId="0" applyFont="1" applyFill="1" applyBorder="1" applyAlignment="1">
      <alignment horizontal="center" vertical="center" wrapText="1"/>
    </xf>
    <xf numFmtId="0" fontId="2" fillId="2" borderId="9" xfId="0" applyFont="1" applyFill="1" applyBorder="1" applyAlignment="1">
      <alignment horizontal="center" vertical="center" wrapText="1"/>
    </xf>
    <xf numFmtId="0" fontId="8" fillId="2" borderId="10" xfId="0" applyFont="1" applyFill="1" applyBorder="1" applyAlignment="1">
      <alignment horizontal="center" vertical="center" wrapText="1"/>
    </xf>
    <xf numFmtId="0" fontId="29" fillId="2" borderId="7" xfId="0" applyFont="1" applyFill="1" applyBorder="1" applyAlignment="1">
      <alignment horizontal="left" vertical="center"/>
    </xf>
    <xf numFmtId="0" fontId="8" fillId="2" borderId="6" xfId="0" applyFont="1" applyFill="1" applyBorder="1" applyAlignment="1">
      <alignment horizontal="center" vertical="center"/>
    </xf>
  </cellXfs>
  <cellStyles count="2">
    <cellStyle name="Гиперссылка" xfId="1" builtinId="8"/>
    <cellStyle name="Обычный"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3.xml.rels><?xml version="1.0" encoding="UTF-8" standalone="yes"?>
<Relationships xmlns="http://schemas.openxmlformats.org/package/2006/relationships"><Relationship Id="rId1" Type="http://schemas.openxmlformats.org/officeDocument/2006/relationships/chartUserShapes" Target="../drawings/drawing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бетона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Config!$AB$3:$AB$7</c:f>
              <c:numCache>
                <c:formatCode>General</c:formatCode>
                <c:ptCount val="5"/>
                <c:pt idx="0">
                  <c:v>-3.5000000000000001E-3</c:v>
                </c:pt>
                <c:pt idx="1">
                  <c:v>-1.5E-3</c:v>
                </c:pt>
                <c:pt idx="2">
                  <c:v>0</c:v>
                </c:pt>
                <c:pt idx="3">
                  <c:v>8.0000000000000007E-5</c:v>
                </c:pt>
                <c:pt idx="4">
                  <c:v>1.4999999999999999E-4</c:v>
                </c:pt>
              </c:numCache>
            </c:numRef>
          </c:xVal>
          <c:yVal>
            <c:numRef>
              <c:f>Config!$AC$3:$AC$7</c:f>
              <c:numCache>
                <c:formatCode>General</c:formatCode>
                <c:ptCount val="5"/>
                <c:pt idx="0">
                  <c:v>-15.565</c:v>
                </c:pt>
                <c:pt idx="1">
                  <c:v>-15.5</c:v>
                </c:pt>
                <c:pt idx="2">
                  <c:v>0</c:v>
                </c:pt>
                <c:pt idx="3">
                  <c:v>1.1000000000000001</c:v>
                </c:pt>
                <c:pt idx="4">
                  <c:v>1.1022750000000001</c:v>
                </c:pt>
              </c:numCache>
            </c:numRef>
          </c:yVal>
          <c:smooth val="0"/>
          <c:extLst>
            <c:ext xmlns:c16="http://schemas.microsoft.com/office/drawing/2014/chart" uri="{C3380CC4-5D6E-409C-BE32-E72D297353CC}">
              <c16:uniqueId val="{00000001-5136-4EFB-B254-E7C91965B528}"/>
            </c:ext>
          </c:extLst>
        </c:ser>
        <c:ser>
          <c:idx val="1"/>
          <c:order val="1"/>
          <c:tx>
            <c:v>ThreeLine</c:v>
          </c:tx>
          <c:spPr>
            <a:ln w="19050">
              <a:solidFill>
                <a:srgbClr val="FFC000"/>
              </a:solidFill>
            </a:ln>
          </c:spPr>
          <c:marker>
            <c:symbol val="circle"/>
            <c:size val="5"/>
            <c:spPr>
              <a:ln w="19050">
                <a:solidFill>
                  <a:srgbClr val="FFC000"/>
                </a:solidFill>
              </a:ln>
            </c:spPr>
          </c:marker>
          <c:xVal>
            <c:numRef>
              <c:f>Config!$AB$8:$AB$14</c:f>
              <c:numCache>
                <c:formatCode>General</c:formatCode>
                <c:ptCount val="7"/>
                <c:pt idx="0">
                  <c:v>-3.5000000000000001E-3</c:v>
                </c:pt>
                <c:pt idx="1">
                  <c:v>-2E-3</c:v>
                </c:pt>
                <c:pt idx="2">
                  <c:v>-2.8615384615384614E-4</c:v>
                </c:pt>
                <c:pt idx="3">
                  <c:v>0</c:v>
                </c:pt>
                <c:pt idx="4">
                  <c:v>2.0307692307692308E-5</c:v>
                </c:pt>
                <c:pt idx="5">
                  <c:v>1E-4</c:v>
                </c:pt>
                <c:pt idx="6">
                  <c:v>1.4999999999999999E-4</c:v>
                </c:pt>
              </c:numCache>
            </c:numRef>
          </c:xVal>
          <c:yVal>
            <c:numRef>
              <c:f>Config!$AC$8:$AC$14</c:f>
              <c:numCache>
                <c:formatCode>General</c:formatCode>
                <c:ptCount val="7"/>
                <c:pt idx="0">
                  <c:v>-15.54875</c:v>
                </c:pt>
                <c:pt idx="1">
                  <c:v>-15.5</c:v>
                </c:pt>
                <c:pt idx="2">
                  <c:v>-9.2999999999999989</c:v>
                </c:pt>
                <c:pt idx="3">
                  <c:v>0</c:v>
                </c:pt>
                <c:pt idx="4">
                  <c:v>0.66</c:v>
                </c:pt>
                <c:pt idx="5">
                  <c:v>1.1000000000000001</c:v>
                </c:pt>
                <c:pt idx="6">
                  <c:v>1.1016250000000001</c:v>
                </c:pt>
              </c:numCache>
            </c:numRef>
          </c:yVal>
          <c:smooth val="0"/>
          <c:extLst>
            <c:ext xmlns:c16="http://schemas.microsoft.com/office/drawing/2014/chart" uri="{C3380CC4-5D6E-409C-BE32-E72D297353CC}">
              <c16:uniqueId val="{00000002-5136-4EFB-B254-E7C91965B528}"/>
            </c:ext>
          </c:extLst>
        </c:ser>
        <c:dLbls>
          <c:showLegendKey val="0"/>
          <c:showVal val="0"/>
          <c:showCatName val="0"/>
          <c:showSerName val="0"/>
          <c:showPercent val="0"/>
          <c:showBubbleSize val="0"/>
        </c:dLbls>
        <c:axId val="281339664"/>
        <c:axId val="281341960"/>
      </c:scatterChart>
      <c:valAx>
        <c:axId val="281339664"/>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341960"/>
        <c:crossesAt val="0"/>
        <c:crossBetween val="midCat"/>
      </c:valAx>
      <c:valAx>
        <c:axId val="281341960"/>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1339664"/>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a:pPr>
            <a:r>
              <a:rPr lang="ru-RU"/>
              <a:t>Диаграмма растяжения/сжатия арматуры (</a:t>
            </a:r>
            <a:r>
              <a:rPr lang="en-US"/>
              <a:t>I </a:t>
            </a:r>
            <a:r>
              <a:rPr lang="ru-RU"/>
              <a:t>ГПС)</a:t>
            </a:r>
          </a:p>
        </c:rich>
      </c:tx>
      <c:overlay val="0"/>
    </c:title>
    <c:autoTitleDeleted val="0"/>
    <c:plotArea>
      <c:layout/>
      <c:scatterChart>
        <c:scatterStyle val="lineMarker"/>
        <c:varyColors val="0"/>
        <c:ser>
          <c:idx val="0"/>
          <c:order val="0"/>
          <c:tx>
            <c:v>TwoLine</c:v>
          </c:tx>
          <c:spPr>
            <a:ln w="19050">
              <a:solidFill>
                <a:srgbClr val="00B0F0"/>
              </a:solidFill>
            </a:ln>
          </c:spPr>
          <c:marker>
            <c:symbol val="circle"/>
            <c:size val="5"/>
            <c:spPr>
              <a:ln w="19050">
                <a:solidFill>
                  <a:srgbClr val="00B0F0"/>
                </a:solidFill>
              </a:ln>
            </c:spPr>
          </c:marker>
          <c:xVal>
            <c:numRef>
              <c:f>Config!$AB$27:$AB$31</c:f>
              <c:numCache>
                <c:formatCode>General</c:formatCode>
                <c:ptCount val="5"/>
                <c:pt idx="0">
                  <c:v>-2.5000000000000001E-2</c:v>
                </c:pt>
                <c:pt idx="1">
                  <c:v>-1.75E-3</c:v>
                </c:pt>
                <c:pt idx="2">
                  <c:v>0</c:v>
                </c:pt>
                <c:pt idx="3">
                  <c:v>1.75E-3</c:v>
                </c:pt>
                <c:pt idx="4">
                  <c:v>2.5000000000000001E-2</c:v>
                </c:pt>
              </c:numCache>
            </c:numRef>
          </c:xVal>
          <c:yVal>
            <c:numRef>
              <c:f>Config!$AC$27:$AC$31</c:f>
              <c:numCache>
                <c:formatCode>General</c:formatCode>
                <c:ptCount val="5"/>
                <c:pt idx="0">
                  <c:v>-354.65</c:v>
                </c:pt>
                <c:pt idx="1">
                  <c:v>-350</c:v>
                </c:pt>
                <c:pt idx="2">
                  <c:v>0</c:v>
                </c:pt>
                <c:pt idx="3">
                  <c:v>350</c:v>
                </c:pt>
                <c:pt idx="4">
                  <c:v>354.65</c:v>
                </c:pt>
              </c:numCache>
            </c:numRef>
          </c:yVal>
          <c:smooth val="0"/>
          <c:extLst>
            <c:ext xmlns:c16="http://schemas.microsoft.com/office/drawing/2014/chart" uri="{C3380CC4-5D6E-409C-BE32-E72D297353CC}">
              <c16:uniqueId val="{00000001-677C-4BE2-AC67-D83BCE9161BD}"/>
            </c:ext>
          </c:extLst>
        </c:ser>
        <c:ser>
          <c:idx val="1"/>
          <c:order val="1"/>
          <c:tx>
            <c:v>ThreeLine</c:v>
          </c:tx>
          <c:spPr>
            <a:ln w="19050">
              <a:solidFill>
                <a:srgbClr val="FFC000"/>
              </a:solidFill>
            </a:ln>
          </c:spPr>
          <c:marker>
            <c:symbol val="circle"/>
            <c:size val="5"/>
            <c:spPr>
              <a:ln w="19050">
                <a:solidFill>
                  <a:srgbClr val="FFC000"/>
                </a:solidFill>
              </a:ln>
            </c:spPr>
          </c:marker>
          <c:xVal>
            <c:numRef>
              <c:f>Config!$AB$32:$AB$40</c:f>
              <c:numCache>
                <c:formatCode>General</c:formatCode>
                <c:ptCount val="9"/>
                <c:pt idx="0">
                  <c:v>-1.4999999999999999E-2</c:v>
                </c:pt>
                <c:pt idx="1">
                  <c:v>-5.9249999999999997E-3</c:v>
                </c:pt>
                <c:pt idx="2">
                  <c:v>-3.7499999999999999E-3</c:v>
                </c:pt>
                <c:pt idx="3">
                  <c:v>-1.575E-3</c:v>
                </c:pt>
                <c:pt idx="4">
                  <c:v>0</c:v>
                </c:pt>
                <c:pt idx="5">
                  <c:v>1.575E-3</c:v>
                </c:pt>
                <c:pt idx="6">
                  <c:v>3.7499999999999999E-3</c:v>
                </c:pt>
                <c:pt idx="7">
                  <c:v>5.9249999999999997E-3</c:v>
                </c:pt>
                <c:pt idx="8">
                  <c:v>1.4999999999999999E-2</c:v>
                </c:pt>
              </c:numCache>
            </c:numRef>
          </c:xVal>
          <c:yVal>
            <c:numRef>
              <c:f>Config!$AC$32:$AC$40</c:f>
              <c:numCache>
                <c:formatCode>General</c:formatCode>
                <c:ptCount val="9"/>
                <c:pt idx="0">
                  <c:v>-386.81500000000005</c:v>
                </c:pt>
                <c:pt idx="1">
                  <c:v>-385.00000000000006</c:v>
                </c:pt>
                <c:pt idx="2">
                  <c:v>-350</c:v>
                </c:pt>
                <c:pt idx="3">
                  <c:v>-315</c:v>
                </c:pt>
                <c:pt idx="4">
                  <c:v>0</c:v>
                </c:pt>
                <c:pt idx="5">
                  <c:v>315</c:v>
                </c:pt>
                <c:pt idx="6">
                  <c:v>350</c:v>
                </c:pt>
                <c:pt idx="7">
                  <c:v>385.00000000000006</c:v>
                </c:pt>
                <c:pt idx="8">
                  <c:v>386.81500000000005</c:v>
                </c:pt>
              </c:numCache>
            </c:numRef>
          </c:yVal>
          <c:smooth val="0"/>
          <c:extLst>
            <c:ext xmlns:c16="http://schemas.microsoft.com/office/drawing/2014/chart" uri="{C3380CC4-5D6E-409C-BE32-E72D297353CC}">
              <c16:uniqueId val="{00000002-677C-4BE2-AC67-D83BCE9161BD}"/>
            </c:ext>
          </c:extLst>
        </c:ser>
        <c:dLbls>
          <c:showLegendKey val="0"/>
          <c:showVal val="0"/>
          <c:showCatName val="0"/>
          <c:showSerName val="0"/>
          <c:showPercent val="0"/>
          <c:showBubbleSize val="0"/>
        </c:dLbls>
        <c:axId val="281336712"/>
        <c:axId val="281339992"/>
      </c:scatterChart>
      <c:valAx>
        <c:axId val="281336712"/>
        <c:scaling>
          <c:orientation val="maxMin"/>
        </c:scaling>
        <c:delete val="0"/>
        <c:axPos val="t"/>
        <c:title>
          <c:tx>
            <c:rich>
              <a:bodyPr/>
              <a:lstStyle/>
              <a:p>
                <a:pPr>
                  <a:defRPr/>
                </a:pPr>
                <a:r>
                  <a:rPr lang="el-GR"/>
                  <a:t>ε</a:t>
                </a:r>
              </a:p>
            </c:rich>
          </c:tx>
          <c:overlay val="0"/>
        </c:title>
        <c:numFmt formatCode="General" sourceLinked="1"/>
        <c:majorTickMark val="out"/>
        <c:minorTickMark val="none"/>
        <c:tickLblPos val="nextTo"/>
        <c:crossAx val="281339992"/>
        <c:crossesAt val="0"/>
        <c:crossBetween val="midCat"/>
      </c:valAx>
      <c:valAx>
        <c:axId val="281339992"/>
        <c:scaling>
          <c:orientation val="maxMin"/>
        </c:scaling>
        <c:delete val="0"/>
        <c:axPos val="r"/>
        <c:title>
          <c:tx>
            <c:strRef>
              <c:f>Config!$AC$2</c:f>
              <c:strCache>
                <c:ptCount val="1"/>
                <c:pt idx="0">
                  <c:v>σ, MPa</c:v>
                </c:pt>
              </c:strCache>
            </c:strRef>
          </c:tx>
          <c:overlay val="0"/>
        </c:title>
        <c:numFmt formatCode="General" sourceLinked="1"/>
        <c:majorTickMark val="out"/>
        <c:minorTickMark val="none"/>
        <c:tickLblPos val="nextTo"/>
        <c:crossAx val="281336712"/>
        <c:crossesAt val="0"/>
        <c:crossBetween val="midCat"/>
      </c:valAx>
    </c:plotArea>
    <c:legend>
      <c:legendPos val="r"/>
      <c:overlay val="0"/>
    </c:legend>
    <c:plotVisOnly val="1"/>
    <c:dispBlanksAs val="gap"/>
    <c:extLst>
      <c:ext xmlns:c16r3="http://schemas.microsoft.com/office/drawing/2017/03/chart" uri="{56B9EC1D-385E-4148-901F-78D8002777C0}">
        <c16r3:dataDisplayOptions16>
          <c16r3:dispNaAsBlank val="1"/>
        </c16r3:dataDisplayOptions16>
      </c:ext>
    </c:extLst>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ru-RU"/>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xMode val="edge"/>
          <c:yMode val="edge"/>
          <c:x val="3.9024390243902439E-2"/>
          <c:y val="7.407407407407407E-2"/>
          <c:w val="0.78048780487804881"/>
          <c:h val="0.8666666666666667"/>
        </c:manualLayout>
      </c:layout>
      <c:scatterChart>
        <c:scatterStyle val="lineMarker"/>
        <c:varyColors val="0"/>
        <c:dLbls>
          <c:showLegendKey val="0"/>
          <c:showVal val="0"/>
          <c:showCatName val="0"/>
          <c:showSerName val="0"/>
          <c:showPercent val="0"/>
          <c:showBubbleSize val="0"/>
        </c:dLbls>
        <c:axId val="497304040"/>
        <c:axId val="497311584"/>
      </c:scatterChart>
      <c:valAx>
        <c:axId val="497304040"/>
        <c:scaling>
          <c:orientation val="minMax"/>
          <c:max val="510.77507487763899"/>
          <c:min val="-510.77507487763899"/>
        </c:scaling>
        <c:delete val="0"/>
        <c:axPos val="b"/>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97311584"/>
        <c:crosses val="autoZero"/>
        <c:crossBetween val="midCat"/>
      </c:valAx>
      <c:valAx>
        <c:axId val="497311584"/>
        <c:scaling>
          <c:orientation val="minMax"/>
          <c:max val="373.5042735042735"/>
          <c:min val="-373.5042735042735"/>
        </c:scaling>
        <c:delete val="0"/>
        <c:axPos val="l"/>
        <c:majorTickMark val="none"/>
        <c:minorTickMark val="none"/>
        <c:tickLblPos val="none"/>
        <c:spPr>
          <a:noFill/>
          <a:ln w="6350" cap="flat" cmpd="sng" algn="ctr">
            <a:noFill/>
            <a:prstDash val="solid"/>
            <a:round/>
          </a:ln>
          <a:effectLst/>
          <a:extLst>
            <a:ext uri="{91240B29-F687-4F45-9708-019B960494DF}">
              <a14:hiddenLine xmlns:a14="http://schemas.microsoft.com/office/drawing/2010/main" w="6350" cap="flat" cmpd="sng" algn="ctr">
                <a:solidFill>
                  <a:sysClr val="windowText" lastClr="000000">
                    <a:tint val="75000"/>
                  </a:sysClr>
                </a:solidFill>
                <a:prstDash val="solid"/>
                <a:round/>
              </a14:hiddenLine>
            </a:ext>
          </a:extLst>
        </c:spPr>
        <c:crossAx val="497304040"/>
        <c:crosses val="autoZero"/>
        <c:crossBetween val="midCat"/>
      </c:valAx>
      <c:spPr>
        <a:solidFill>
          <a:srgbClr val="FFFFFF"/>
        </a:solidFill>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rgbClr val="FFFFFF"/>
    </a:solidFill>
  </c:spPr>
  <c:printSettings>
    <c:headerFooter/>
    <c:pageMargins b="0.75" l="0.7" r="0.7" t="0.75" header="0.3" footer="0.3"/>
    <c:pageSetup/>
  </c:printSettings>
  <c:userShapes r:id="rId1"/>
</c:chartSpace>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3" Type="http://schemas.openxmlformats.org/officeDocument/2006/relationships/image" Target="../media/image13.png"/><Relationship Id="rId18" Type="http://schemas.openxmlformats.org/officeDocument/2006/relationships/image" Target="../media/image18.png"/><Relationship Id="rId26" Type="http://schemas.openxmlformats.org/officeDocument/2006/relationships/image" Target="../media/image26.png"/><Relationship Id="rId39" Type="http://schemas.openxmlformats.org/officeDocument/2006/relationships/image" Target="../media/image39.png"/><Relationship Id="rId21" Type="http://schemas.openxmlformats.org/officeDocument/2006/relationships/image" Target="../media/image21.png"/><Relationship Id="rId34" Type="http://schemas.openxmlformats.org/officeDocument/2006/relationships/image" Target="../media/image34.png"/><Relationship Id="rId42" Type="http://schemas.openxmlformats.org/officeDocument/2006/relationships/image" Target="../media/image42.png"/><Relationship Id="rId47" Type="http://schemas.openxmlformats.org/officeDocument/2006/relationships/image" Target="../media/image47.png"/><Relationship Id="rId50" Type="http://schemas.openxmlformats.org/officeDocument/2006/relationships/image" Target="../media/image50.png"/><Relationship Id="rId55" Type="http://schemas.openxmlformats.org/officeDocument/2006/relationships/image" Target="../media/image55.png"/><Relationship Id="rId63" Type="http://schemas.openxmlformats.org/officeDocument/2006/relationships/image" Target="../media/image63.png"/><Relationship Id="rId68" Type="http://schemas.openxmlformats.org/officeDocument/2006/relationships/image" Target="../media/image68.png"/><Relationship Id="rId7" Type="http://schemas.openxmlformats.org/officeDocument/2006/relationships/image" Target="../media/image7.png"/><Relationship Id="rId71" Type="http://schemas.openxmlformats.org/officeDocument/2006/relationships/image" Target="../media/image71.png"/><Relationship Id="rId2" Type="http://schemas.openxmlformats.org/officeDocument/2006/relationships/image" Target="../media/image2.png"/><Relationship Id="rId16" Type="http://schemas.openxmlformats.org/officeDocument/2006/relationships/image" Target="../media/image16.png"/><Relationship Id="rId29" Type="http://schemas.openxmlformats.org/officeDocument/2006/relationships/image" Target="../media/image29.png"/><Relationship Id="rId11" Type="http://schemas.openxmlformats.org/officeDocument/2006/relationships/image" Target="../media/image11.png"/><Relationship Id="rId24" Type="http://schemas.openxmlformats.org/officeDocument/2006/relationships/image" Target="../media/image24.png"/><Relationship Id="rId32" Type="http://schemas.openxmlformats.org/officeDocument/2006/relationships/image" Target="../media/image32.png"/><Relationship Id="rId37" Type="http://schemas.openxmlformats.org/officeDocument/2006/relationships/image" Target="../media/image37.png"/><Relationship Id="rId40" Type="http://schemas.openxmlformats.org/officeDocument/2006/relationships/image" Target="../media/image40.png"/><Relationship Id="rId45" Type="http://schemas.openxmlformats.org/officeDocument/2006/relationships/image" Target="../media/image45.png"/><Relationship Id="rId53" Type="http://schemas.openxmlformats.org/officeDocument/2006/relationships/image" Target="../media/image53.png"/><Relationship Id="rId58" Type="http://schemas.openxmlformats.org/officeDocument/2006/relationships/image" Target="../media/image58.png"/><Relationship Id="rId66" Type="http://schemas.openxmlformats.org/officeDocument/2006/relationships/image" Target="../media/image66.png"/><Relationship Id="rId74" Type="http://schemas.openxmlformats.org/officeDocument/2006/relationships/image" Target="../media/image74.png"/><Relationship Id="rId5" Type="http://schemas.openxmlformats.org/officeDocument/2006/relationships/image" Target="../media/image5.png"/><Relationship Id="rId15" Type="http://schemas.openxmlformats.org/officeDocument/2006/relationships/image" Target="../media/image15.png"/><Relationship Id="rId23" Type="http://schemas.openxmlformats.org/officeDocument/2006/relationships/image" Target="../media/image23.png"/><Relationship Id="rId28" Type="http://schemas.openxmlformats.org/officeDocument/2006/relationships/image" Target="../media/image28.png"/><Relationship Id="rId36" Type="http://schemas.openxmlformats.org/officeDocument/2006/relationships/image" Target="../media/image36.png"/><Relationship Id="rId49" Type="http://schemas.openxmlformats.org/officeDocument/2006/relationships/image" Target="../media/image49.png"/><Relationship Id="rId57" Type="http://schemas.openxmlformats.org/officeDocument/2006/relationships/image" Target="../media/image57.png"/><Relationship Id="rId61" Type="http://schemas.openxmlformats.org/officeDocument/2006/relationships/image" Target="../media/image61.png"/><Relationship Id="rId10" Type="http://schemas.openxmlformats.org/officeDocument/2006/relationships/image" Target="../media/image10.png"/><Relationship Id="rId19" Type="http://schemas.openxmlformats.org/officeDocument/2006/relationships/image" Target="../media/image19.png"/><Relationship Id="rId31" Type="http://schemas.openxmlformats.org/officeDocument/2006/relationships/image" Target="../media/image31.png"/><Relationship Id="rId44" Type="http://schemas.openxmlformats.org/officeDocument/2006/relationships/image" Target="../media/image44.png"/><Relationship Id="rId52" Type="http://schemas.openxmlformats.org/officeDocument/2006/relationships/image" Target="../media/image52.png"/><Relationship Id="rId60" Type="http://schemas.openxmlformats.org/officeDocument/2006/relationships/image" Target="../media/image60.png"/><Relationship Id="rId65" Type="http://schemas.openxmlformats.org/officeDocument/2006/relationships/image" Target="../media/image65.png"/><Relationship Id="rId73" Type="http://schemas.openxmlformats.org/officeDocument/2006/relationships/image" Target="../media/image73.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 Id="rId22" Type="http://schemas.openxmlformats.org/officeDocument/2006/relationships/image" Target="../media/image22.png"/><Relationship Id="rId27" Type="http://schemas.openxmlformats.org/officeDocument/2006/relationships/image" Target="../media/image27.png"/><Relationship Id="rId30" Type="http://schemas.openxmlformats.org/officeDocument/2006/relationships/image" Target="../media/image30.png"/><Relationship Id="rId35" Type="http://schemas.openxmlformats.org/officeDocument/2006/relationships/image" Target="../media/image35.png"/><Relationship Id="rId43" Type="http://schemas.openxmlformats.org/officeDocument/2006/relationships/image" Target="../media/image43.png"/><Relationship Id="rId48" Type="http://schemas.openxmlformats.org/officeDocument/2006/relationships/image" Target="../media/image48.png"/><Relationship Id="rId56" Type="http://schemas.openxmlformats.org/officeDocument/2006/relationships/image" Target="../media/image56.png"/><Relationship Id="rId64" Type="http://schemas.openxmlformats.org/officeDocument/2006/relationships/image" Target="../media/image64.png"/><Relationship Id="rId69" Type="http://schemas.openxmlformats.org/officeDocument/2006/relationships/image" Target="../media/image69.png"/><Relationship Id="rId8" Type="http://schemas.openxmlformats.org/officeDocument/2006/relationships/image" Target="../media/image8.png"/><Relationship Id="rId51" Type="http://schemas.openxmlformats.org/officeDocument/2006/relationships/image" Target="../media/image51.png"/><Relationship Id="rId72" Type="http://schemas.openxmlformats.org/officeDocument/2006/relationships/image" Target="../media/image72.png"/><Relationship Id="rId3" Type="http://schemas.openxmlformats.org/officeDocument/2006/relationships/image" Target="../media/image3.png"/><Relationship Id="rId12" Type="http://schemas.openxmlformats.org/officeDocument/2006/relationships/image" Target="../media/image12.png"/><Relationship Id="rId17" Type="http://schemas.openxmlformats.org/officeDocument/2006/relationships/image" Target="../media/image17.png"/><Relationship Id="rId25" Type="http://schemas.openxmlformats.org/officeDocument/2006/relationships/image" Target="../media/image25.png"/><Relationship Id="rId33" Type="http://schemas.openxmlformats.org/officeDocument/2006/relationships/image" Target="../media/image33.png"/><Relationship Id="rId38" Type="http://schemas.openxmlformats.org/officeDocument/2006/relationships/image" Target="../media/image38.png"/><Relationship Id="rId46" Type="http://schemas.openxmlformats.org/officeDocument/2006/relationships/image" Target="../media/image46.png"/><Relationship Id="rId59" Type="http://schemas.openxmlformats.org/officeDocument/2006/relationships/image" Target="../media/image59.png"/><Relationship Id="rId67" Type="http://schemas.openxmlformats.org/officeDocument/2006/relationships/image" Target="../media/image67.png"/><Relationship Id="rId20" Type="http://schemas.openxmlformats.org/officeDocument/2006/relationships/image" Target="../media/image20.png"/><Relationship Id="rId41" Type="http://schemas.openxmlformats.org/officeDocument/2006/relationships/image" Target="../media/image41.png"/><Relationship Id="rId54" Type="http://schemas.openxmlformats.org/officeDocument/2006/relationships/image" Target="../media/image54.png"/><Relationship Id="rId62" Type="http://schemas.openxmlformats.org/officeDocument/2006/relationships/image" Target="../media/image62.png"/><Relationship Id="rId70" Type="http://schemas.openxmlformats.org/officeDocument/2006/relationships/image" Target="../media/image70.png"/><Relationship Id="rId75" Type="http://schemas.openxmlformats.org/officeDocument/2006/relationships/image" Target="../media/image75.png"/><Relationship Id="rId1" Type="http://schemas.openxmlformats.org/officeDocument/2006/relationships/image" Target="../media/image1.png"/><Relationship Id="rId6" Type="http://schemas.openxmlformats.org/officeDocument/2006/relationships/image" Target="../media/image6.png"/></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14</xdr:col>
      <xdr:colOff>461682</xdr:colOff>
      <xdr:row>0</xdr:row>
      <xdr:rowOff>0</xdr:rowOff>
    </xdr:from>
    <xdr:to>
      <xdr:col>20</xdr:col>
      <xdr:colOff>836094</xdr:colOff>
      <xdr:row>16</xdr:row>
      <xdr:rowOff>114300</xdr:rowOff>
    </xdr:to>
    <xdr:graphicFrame macro="">
      <xdr:nvGraphicFramePr>
        <xdr:cNvPr id="2" name="chMaterialConcreteDiagram">
          <a:extLst>
            <a:ext uri="{FF2B5EF4-FFF2-40B4-BE49-F238E27FC236}">
              <a16:creationId xmlns:a16="http://schemas.microsoft.com/office/drawing/2014/main" id="{E114EF1F-9E76-4394-8D58-76A227A6E2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14</xdr:col>
      <xdr:colOff>472888</xdr:colOff>
      <xdr:row>18</xdr:row>
      <xdr:rowOff>129988</xdr:rowOff>
    </xdr:from>
    <xdr:to>
      <xdr:col>20</xdr:col>
      <xdr:colOff>847300</xdr:colOff>
      <xdr:row>35</xdr:row>
      <xdr:rowOff>129988</xdr:rowOff>
    </xdr:to>
    <xdr:graphicFrame macro="">
      <xdr:nvGraphicFramePr>
        <xdr:cNvPr id="3" name="chMaterialSteelDiagram">
          <a:extLst>
            <a:ext uri="{FF2B5EF4-FFF2-40B4-BE49-F238E27FC236}">
              <a16:creationId xmlns:a16="http://schemas.microsoft.com/office/drawing/2014/main" id="{E0D532F8-3AE7-4BBF-A75D-8F9AC61C698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4273550</xdr:colOff>
      <xdr:row>97</xdr:row>
      <xdr:rowOff>47625</xdr:rowOff>
    </xdr:from>
    <xdr:to>
      <xdr:col>1</xdr:col>
      <xdr:colOff>7385050</xdr:colOff>
      <xdr:row>97</xdr:row>
      <xdr:rowOff>485775</xdr:rowOff>
    </xdr:to>
    <xdr:pic>
      <xdr:nvPicPr>
        <xdr:cNvPr id="3" name="NDMHelpFormula_001" descr="M_x = M_{x,user} + N·(Y_ref - Y_calc)">
          <a:extLst>
            <a:ext uri="{FF2B5EF4-FFF2-40B4-BE49-F238E27FC236}">
              <a16:creationId xmlns:a16="http://schemas.microsoft.com/office/drawing/2014/main" id="{D043DB89-0B6C-4648-99D4-631CE75651B2}"/>
            </a:ext>
          </a:extLst>
        </xdr:cNvPr>
        <xdr:cNvPicPr>
          <a:picLocks/>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588125" y="16325850"/>
          <a:ext cx="3111500" cy="438150"/>
        </a:xfrm>
        <a:prstGeom prst="rect">
          <a:avLst/>
        </a:prstGeom>
      </xdr:spPr>
    </xdr:pic>
    <xdr:clientData/>
  </xdr:twoCellAnchor>
  <xdr:twoCellAnchor>
    <xdr:from>
      <xdr:col>1</xdr:col>
      <xdr:colOff>4270375</xdr:colOff>
      <xdr:row>99</xdr:row>
      <xdr:rowOff>47627</xdr:rowOff>
    </xdr:from>
    <xdr:to>
      <xdr:col>1</xdr:col>
      <xdr:colOff>7388225</xdr:colOff>
      <xdr:row>99</xdr:row>
      <xdr:rowOff>485777</xdr:rowOff>
    </xdr:to>
    <xdr:pic>
      <xdr:nvPicPr>
        <xdr:cNvPr id="5" name="NDMHelpFormula_002" descr="M_y = M_{y,user} + N·(X_ref - X_calc)">
          <a:extLst>
            <a:ext uri="{FF2B5EF4-FFF2-40B4-BE49-F238E27FC236}">
              <a16:creationId xmlns:a16="http://schemas.microsoft.com/office/drawing/2014/main" id="{FB9B0AB3-5221-46FE-86D7-FEA6CBC55B4A}"/>
            </a:ext>
          </a:extLst>
        </xdr:cNvPr>
        <xdr:cNvPicPr>
          <a:picLocks/>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584950" y="17021177"/>
          <a:ext cx="3117850" cy="438150"/>
        </a:xfrm>
        <a:prstGeom prst="rect">
          <a:avLst/>
        </a:prstGeom>
      </xdr:spPr>
    </xdr:pic>
    <xdr:clientData/>
  </xdr:twoCellAnchor>
  <xdr:twoCellAnchor>
    <xdr:from>
      <xdr:col>1</xdr:col>
      <xdr:colOff>4467225</xdr:colOff>
      <xdr:row>101</xdr:row>
      <xdr:rowOff>47625</xdr:rowOff>
    </xdr:from>
    <xdr:to>
      <xdr:col>1</xdr:col>
      <xdr:colOff>7191375</xdr:colOff>
      <xdr:row>101</xdr:row>
      <xdr:rowOff>485775</xdr:rowOff>
    </xdr:to>
    <xdr:pic>
      <xdr:nvPicPr>
        <xdr:cNvPr id="7" name="NDMHelpFormula_003" descr="ε(x,y) = ε_0 + κ_x·y + κ_y·x">
          <a:extLst>
            <a:ext uri="{FF2B5EF4-FFF2-40B4-BE49-F238E27FC236}">
              <a16:creationId xmlns:a16="http://schemas.microsoft.com/office/drawing/2014/main" id="{1DA09C8B-BD38-4F58-AF91-C5416CD6B8DF}"/>
            </a:ext>
          </a:extLst>
        </xdr:cNvPr>
        <xdr:cNvPicPr>
          <a:picLocks/>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6781800" y="17716500"/>
          <a:ext cx="2724150" cy="438150"/>
        </a:xfrm>
        <a:prstGeom prst="rect">
          <a:avLst/>
        </a:prstGeom>
      </xdr:spPr>
    </xdr:pic>
    <xdr:clientData/>
  </xdr:twoCellAnchor>
  <xdr:twoCellAnchor>
    <xdr:from>
      <xdr:col>1</xdr:col>
      <xdr:colOff>3041650</xdr:colOff>
      <xdr:row>105</xdr:row>
      <xdr:rowOff>47625</xdr:rowOff>
    </xdr:from>
    <xdr:to>
      <xdr:col>2</xdr:col>
      <xdr:colOff>701675</xdr:colOff>
      <xdr:row>105</xdr:row>
      <xdr:rowOff>485775</xdr:rowOff>
    </xdr:to>
    <xdr:pic>
      <xdr:nvPicPr>
        <xdr:cNvPr id="9" name="NDMHelpFormula_004" descr="|N_int - N| ≤ T_N;    |Mx_int - Mx| ≤ T_Mx;    |My_int - My| ≤ T_My">
          <a:extLst>
            <a:ext uri="{FF2B5EF4-FFF2-40B4-BE49-F238E27FC236}">
              <a16:creationId xmlns:a16="http://schemas.microsoft.com/office/drawing/2014/main" id="{A57D9A27-0D11-4A9F-A388-51837B6E4606}"/>
            </a:ext>
          </a:extLst>
        </xdr:cNvPr>
        <xdr:cNvPicPr>
          <a:picLocks/>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a:xfrm>
          <a:off x="5356225" y="18783300"/>
          <a:ext cx="5575300" cy="438150"/>
        </a:xfrm>
        <a:prstGeom prst="rect">
          <a:avLst/>
        </a:prstGeom>
      </xdr:spPr>
    </xdr:pic>
    <xdr:clientData/>
  </xdr:twoCellAnchor>
  <xdr:twoCellAnchor>
    <xdr:from>
      <xdr:col>1</xdr:col>
      <xdr:colOff>4743450</xdr:colOff>
      <xdr:row>136</xdr:row>
      <xdr:rowOff>47623</xdr:rowOff>
    </xdr:from>
    <xdr:to>
      <xdr:col>1</xdr:col>
      <xdr:colOff>6915150</xdr:colOff>
      <xdr:row>136</xdr:row>
      <xdr:rowOff>485773</xdr:rowOff>
    </xdr:to>
    <xdr:pic>
      <xdr:nvPicPr>
        <xdr:cNvPr id="11" name="NDMHelpFormula_005" descr="N(λ) = N_0 + λ·N_base">
          <a:extLst>
            <a:ext uri="{FF2B5EF4-FFF2-40B4-BE49-F238E27FC236}">
              <a16:creationId xmlns:a16="http://schemas.microsoft.com/office/drawing/2014/main" id="{946A840A-BB3C-4DC7-9DB0-9733E42EB808}"/>
            </a:ext>
          </a:extLst>
        </xdr:cNvPr>
        <xdr:cNvPicPr>
          <a:picLocks/>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7058025" y="24507823"/>
          <a:ext cx="2171700" cy="438150"/>
        </a:xfrm>
        <a:prstGeom prst="rect">
          <a:avLst/>
        </a:prstGeom>
      </xdr:spPr>
    </xdr:pic>
    <xdr:clientData/>
  </xdr:twoCellAnchor>
  <xdr:twoCellAnchor>
    <xdr:from>
      <xdr:col>1</xdr:col>
      <xdr:colOff>3267075</xdr:colOff>
      <xdr:row>138</xdr:row>
      <xdr:rowOff>47625</xdr:rowOff>
    </xdr:from>
    <xdr:to>
      <xdr:col>2</xdr:col>
      <xdr:colOff>476250</xdr:colOff>
      <xdr:row>138</xdr:row>
      <xdr:rowOff>485775</xdr:rowOff>
    </xdr:to>
    <xdr:pic>
      <xdr:nvPicPr>
        <xdr:cNvPr id="13" name="NDMHelpFormula_006" descr="M_x(λ) = M_{x,0} + λ·M_{x,base};    M_y(λ) = M_{y,0} + λ·M_{y,base}">
          <a:extLst>
            <a:ext uri="{FF2B5EF4-FFF2-40B4-BE49-F238E27FC236}">
              <a16:creationId xmlns:a16="http://schemas.microsoft.com/office/drawing/2014/main" id="{8BF5826B-571D-4DA5-A381-46C4E450DBEA}"/>
            </a:ext>
          </a:extLst>
        </xdr:cNvPr>
        <xdr:cNvPicPr>
          <a:picLocks/>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5581650" y="25203150"/>
          <a:ext cx="5124450" cy="438150"/>
        </a:xfrm>
        <a:prstGeom prst="rect">
          <a:avLst/>
        </a:prstGeom>
      </xdr:spPr>
    </xdr:pic>
    <xdr:clientData/>
  </xdr:twoCellAnchor>
  <xdr:twoCellAnchor>
    <xdr:from>
      <xdr:col>1</xdr:col>
      <xdr:colOff>4549775</xdr:colOff>
      <xdr:row>152</xdr:row>
      <xdr:rowOff>50800</xdr:rowOff>
    </xdr:from>
    <xdr:to>
      <xdr:col>1</xdr:col>
      <xdr:colOff>7108825</xdr:colOff>
      <xdr:row>152</xdr:row>
      <xdr:rowOff>787400</xdr:rowOff>
    </xdr:to>
    <xdr:pic>
      <xdr:nvPicPr>
        <xdr:cNvPr id="15" name="NDMHelpFormula_007" descr="max(|ε_b|/ε_{b,ult}; |ε_s|/ε_{s,ult}) = 1">
          <a:extLst>
            <a:ext uri="{FF2B5EF4-FFF2-40B4-BE49-F238E27FC236}">
              <a16:creationId xmlns:a16="http://schemas.microsoft.com/office/drawing/2014/main" id="{417F5104-FA92-4E34-A961-D32DEBBB34E7}"/>
            </a:ext>
          </a:extLst>
        </xdr:cNvPr>
        <xdr:cNvPicPr>
          <a:picLocks/>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a:xfrm>
          <a:off x="6864350" y="27892375"/>
          <a:ext cx="2559050" cy="736600"/>
        </a:xfrm>
        <a:prstGeom prst="rect">
          <a:avLst/>
        </a:prstGeom>
      </xdr:spPr>
    </xdr:pic>
    <xdr:clientData/>
  </xdr:twoCellAnchor>
  <xdr:twoCellAnchor>
    <xdr:from>
      <xdr:col>1</xdr:col>
      <xdr:colOff>4991100</xdr:colOff>
      <xdr:row>166</xdr:row>
      <xdr:rowOff>47625</xdr:rowOff>
    </xdr:from>
    <xdr:to>
      <xdr:col>1</xdr:col>
      <xdr:colOff>6667500</xdr:colOff>
      <xdr:row>166</xdr:row>
      <xdr:rowOff>485775</xdr:rowOff>
    </xdr:to>
    <xdr:pic>
      <xdr:nvPicPr>
        <xdr:cNvPr id="17" name="NDMHelpFormula_008" descr="SF_capacity = λ_ult">
          <a:extLst>
            <a:ext uri="{FF2B5EF4-FFF2-40B4-BE49-F238E27FC236}">
              <a16:creationId xmlns:a16="http://schemas.microsoft.com/office/drawing/2014/main" id="{87338FA7-691A-49D1-AF8A-2426E47A9D81}"/>
            </a:ext>
          </a:extLst>
        </xdr:cNvPr>
        <xdr:cNvPicPr>
          <a:picLocks/>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7305675" y="30927675"/>
          <a:ext cx="1676400" cy="438150"/>
        </a:xfrm>
        <a:prstGeom prst="rect">
          <a:avLst/>
        </a:prstGeom>
      </xdr:spPr>
    </xdr:pic>
    <xdr:clientData/>
  </xdr:twoCellAnchor>
  <xdr:twoCellAnchor>
    <xdr:from>
      <xdr:col>1</xdr:col>
      <xdr:colOff>4454525</xdr:colOff>
      <xdr:row>182</xdr:row>
      <xdr:rowOff>47628</xdr:rowOff>
    </xdr:from>
    <xdr:to>
      <xdr:col>1</xdr:col>
      <xdr:colOff>7204075</xdr:colOff>
      <xdr:row>182</xdr:row>
      <xdr:rowOff>485778</xdr:rowOff>
    </xdr:to>
    <xdr:pic>
      <xdr:nvPicPr>
        <xdr:cNvPr id="19" name="NDMHelpFormula_009" descr="a_crc ≤ a_crc,ult      СП 63, п. 8.2.6, ф. (8.118)">
          <a:extLst>
            <a:ext uri="{FF2B5EF4-FFF2-40B4-BE49-F238E27FC236}">
              <a16:creationId xmlns:a16="http://schemas.microsoft.com/office/drawing/2014/main" id="{068F13EC-9537-460D-8A9D-47C28AE13031}"/>
            </a:ext>
          </a:extLst>
        </xdr:cNvPr>
        <xdr:cNvPicPr>
          <a:picLocks/>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a:xfrm>
          <a:off x="6769100" y="34118553"/>
          <a:ext cx="2749550" cy="438150"/>
        </a:xfrm>
        <a:prstGeom prst="rect">
          <a:avLst/>
        </a:prstGeom>
      </xdr:spPr>
    </xdr:pic>
    <xdr:clientData/>
  </xdr:twoCellAnchor>
  <xdr:twoCellAnchor>
    <xdr:from>
      <xdr:col>1</xdr:col>
      <xdr:colOff>3540125</xdr:colOff>
      <xdr:row>184</xdr:row>
      <xdr:rowOff>50797</xdr:rowOff>
    </xdr:from>
    <xdr:to>
      <xdr:col>2</xdr:col>
      <xdr:colOff>203200</xdr:colOff>
      <xdr:row>184</xdr:row>
      <xdr:rowOff>787397</xdr:rowOff>
    </xdr:to>
    <xdr:pic>
      <xdr:nvPicPr>
        <xdr:cNvPr id="21" name="NDMHelpFormula_010" descr="a_crc = φ_1·φ_2·φ_3·ψ_s · (σ_s) / (E_s) · l_s      СП 63, п. 8.2.15, ф. (8.128)">
          <a:extLst>
            <a:ext uri="{FF2B5EF4-FFF2-40B4-BE49-F238E27FC236}">
              <a16:creationId xmlns:a16="http://schemas.microsoft.com/office/drawing/2014/main" id="{B35FF20E-2A38-40A3-8106-AB51C2FEE086}"/>
            </a:ext>
          </a:extLst>
        </xdr:cNvPr>
        <xdr:cNvPicPr>
          <a:picLocks/>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a:xfrm>
          <a:off x="5854700" y="34817047"/>
          <a:ext cx="4578350" cy="736600"/>
        </a:xfrm>
        <a:prstGeom prst="rect">
          <a:avLst/>
        </a:prstGeom>
      </xdr:spPr>
    </xdr:pic>
    <xdr:clientData/>
  </xdr:twoCellAnchor>
  <xdr:twoCellAnchor>
    <xdr:from>
      <xdr:col>1</xdr:col>
      <xdr:colOff>2409825</xdr:colOff>
      <xdr:row>191</xdr:row>
      <xdr:rowOff>47622</xdr:rowOff>
    </xdr:from>
    <xdr:to>
      <xdr:col>3</xdr:col>
      <xdr:colOff>85725</xdr:colOff>
      <xdr:row>191</xdr:row>
      <xdr:rowOff>485772</xdr:rowOff>
    </xdr:to>
    <xdr:pic>
      <xdr:nvPicPr>
        <xdr:cNvPr id="23" name="NDMHelpFormula_011" descr="λ_crc ≤ 1: трещина образуется;    λ_crc &gt; 1: трещина еще не образуется">
          <a:extLst>
            <a:ext uri="{FF2B5EF4-FFF2-40B4-BE49-F238E27FC236}">
              <a16:creationId xmlns:a16="http://schemas.microsoft.com/office/drawing/2014/main" id="{21CC0450-3E8F-4824-A7BB-CD5871E22E0C}"/>
            </a:ext>
          </a:extLst>
        </xdr:cNvPr>
        <xdr:cNvPicPr>
          <a:picLocks/>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4724400" y="36671247"/>
          <a:ext cx="6838950" cy="438150"/>
        </a:xfrm>
        <a:prstGeom prst="rect">
          <a:avLst/>
        </a:prstGeom>
      </xdr:spPr>
    </xdr:pic>
    <xdr:clientData/>
  </xdr:twoCellAnchor>
  <xdr:twoCellAnchor>
    <xdr:from>
      <xdr:col>1</xdr:col>
      <xdr:colOff>4635500</xdr:colOff>
      <xdr:row>200</xdr:row>
      <xdr:rowOff>47625</xdr:rowOff>
    </xdr:from>
    <xdr:to>
      <xdr:col>1</xdr:col>
      <xdr:colOff>7023100</xdr:colOff>
      <xdr:row>200</xdr:row>
      <xdr:rowOff>485775</xdr:rowOff>
    </xdr:to>
    <xdr:pic>
      <xdr:nvPicPr>
        <xdr:cNvPr id="25" name="NDMHelpFormula_012" descr="N &gt; N_crc      СП 63, п. 8.2.4, ф. (8.117)">
          <a:extLst>
            <a:ext uri="{FF2B5EF4-FFF2-40B4-BE49-F238E27FC236}">
              <a16:creationId xmlns:a16="http://schemas.microsoft.com/office/drawing/2014/main" id="{CA1AA18A-C8CC-4475-A26D-AB367CC2FB2D}"/>
            </a:ext>
          </a:extLst>
        </xdr:cNvPr>
        <xdr:cNvPicPr>
          <a:picLocks/>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6950075" y="38547675"/>
          <a:ext cx="2387600" cy="438150"/>
        </a:xfrm>
        <a:prstGeom prst="rect">
          <a:avLst/>
        </a:prstGeom>
      </xdr:spPr>
    </xdr:pic>
    <xdr:clientData/>
  </xdr:twoCellAnchor>
  <xdr:twoCellAnchor>
    <xdr:from>
      <xdr:col>1</xdr:col>
      <xdr:colOff>4127500</xdr:colOff>
      <xdr:row>202</xdr:row>
      <xdr:rowOff>47625</xdr:rowOff>
    </xdr:from>
    <xdr:to>
      <xdr:col>1</xdr:col>
      <xdr:colOff>7531100</xdr:colOff>
      <xdr:row>202</xdr:row>
      <xdr:rowOff>485775</xdr:rowOff>
    </xdr:to>
    <xdr:pic>
      <xdr:nvPicPr>
        <xdr:cNvPr id="27" name="NDMHelpFormula_013" descr="N_crc = A_red · R_bt,ser      СП 63, п. 8.2.13, ф. (8.127)">
          <a:extLst>
            <a:ext uri="{FF2B5EF4-FFF2-40B4-BE49-F238E27FC236}">
              <a16:creationId xmlns:a16="http://schemas.microsoft.com/office/drawing/2014/main" id="{5C89A7DE-8ED5-45C2-854F-78A98A19953E}"/>
            </a:ext>
          </a:extLst>
        </xdr:cNvPr>
        <xdr:cNvPicPr>
          <a:picLocks/>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a:xfrm>
          <a:off x="6442075" y="39243000"/>
          <a:ext cx="3403600" cy="438150"/>
        </a:xfrm>
        <a:prstGeom prst="rect">
          <a:avLst/>
        </a:prstGeom>
      </xdr:spPr>
    </xdr:pic>
    <xdr:clientData/>
  </xdr:twoCellAnchor>
  <xdr:twoCellAnchor>
    <xdr:from>
      <xdr:col>1</xdr:col>
      <xdr:colOff>4524375</xdr:colOff>
      <xdr:row>204</xdr:row>
      <xdr:rowOff>50800</xdr:rowOff>
    </xdr:from>
    <xdr:to>
      <xdr:col>1</xdr:col>
      <xdr:colOff>7134225</xdr:colOff>
      <xdr:row>204</xdr:row>
      <xdr:rowOff>787400</xdr:rowOff>
    </xdr:to>
    <xdr:pic>
      <xdr:nvPicPr>
        <xdr:cNvPr id="29" name="NDMHelpFormula_014" descr="A_red = A_b + A_s,total · E_s/E_b">
          <a:extLst>
            <a:ext uri="{FF2B5EF4-FFF2-40B4-BE49-F238E27FC236}">
              <a16:creationId xmlns:a16="http://schemas.microsoft.com/office/drawing/2014/main" id="{44101B57-FD15-4711-AB01-2FA808F18E96}"/>
            </a:ext>
          </a:extLst>
        </xdr:cNvPr>
        <xdr:cNvPicPr>
          <a:picLocks/>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a:xfrm>
          <a:off x="6838950" y="39941500"/>
          <a:ext cx="2609850" cy="736600"/>
        </a:xfrm>
        <a:prstGeom prst="rect">
          <a:avLst/>
        </a:prstGeom>
      </xdr:spPr>
    </xdr:pic>
    <xdr:clientData/>
  </xdr:twoCellAnchor>
  <xdr:twoCellAnchor>
    <xdr:from>
      <xdr:col>1</xdr:col>
      <xdr:colOff>5060950</xdr:colOff>
      <xdr:row>206</xdr:row>
      <xdr:rowOff>50800</xdr:rowOff>
    </xdr:from>
    <xdr:to>
      <xdr:col>1</xdr:col>
      <xdr:colOff>6597650</xdr:colOff>
      <xdr:row>206</xdr:row>
      <xdr:rowOff>787400</xdr:rowOff>
    </xdr:to>
    <xdr:pic>
      <xdr:nvPicPr>
        <xdr:cNvPr id="31" name="NDMHelpFormula_015" descr="λ_crc = (N_crc) / (N)">
          <a:extLst>
            <a:ext uri="{FF2B5EF4-FFF2-40B4-BE49-F238E27FC236}">
              <a16:creationId xmlns:a16="http://schemas.microsoft.com/office/drawing/2014/main" id="{2BDBBFE5-51C8-4B2E-867E-C4F0C8A4D801}"/>
            </a:ext>
          </a:extLst>
        </xdr:cNvPr>
        <xdr:cNvPicPr>
          <a:picLocks/>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7375525" y="40941625"/>
          <a:ext cx="1536700" cy="736600"/>
        </a:xfrm>
        <a:prstGeom prst="rect">
          <a:avLst/>
        </a:prstGeom>
      </xdr:spPr>
    </xdr:pic>
    <xdr:clientData/>
  </xdr:twoCellAnchor>
  <xdr:twoCellAnchor>
    <xdr:from>
      <xdr:col>1</xdr:col>
      <xdr:colOff>4514850</xdr:colOff>
      <xdr:row>210</xdr:row>
      <xdr:rowOff>47622</xdr:rowOff>
    </xdr:from>
    <xdr:to>
      <xdr:col>1</xdr:col>
      <xdr:colOff>7143750</xdr:colOff>
      <xdr:row>210</xdr:row>
      <xdr:rowOff>485772</xdr:rowOff>
    </xdr:to>
    <xdr:pic>
      <xdr:nvPicPr>
        <xdr:cNvPr id="33" name="NDMHelpFormula_016" descr="ε_{bt,ult} = ε_{bt2}      СП 63, п. 8.2.14 и 8.1.30">
          <a:extLst>
            <a:ext uri="{FF2B5EF4-FFF2-40B4-BE49-F238E27FC236}">
              <a16:creationId xmlns:a16="http://schemas.microsoft.com/office/drawing/2014/main" id="{8EAC184A-FF6A-4536-B4F7-3763B95FE577}"/>
            </a:ext>
          </a:extLst>
        </xdr:cNvPr>
        <xdr:cNvPicPr>
          <a:picLocks/>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6829425" y="42310047"/>
          <a:ext cx="2628900" cy="438150"/>
        </a:xfrm>
        <a:prstGeom prst="rect">
          <a:avLst/>
        </a:prstGeom>
      </xdr:spPr>
    </xdr:pic>
    <xdr:clientData/>
  </xdr:twoCellAnchor>
  <xdr:twoCellAnchor>
    <xdr:from>
      <xdr:col>1</xdr:col>
      <xdr:colOff>3603625</xdr:colOff>
      <xdr:row>213</xdr:row>
      <xdr:rowOff>50800</xdr:rowOff>
    </xdr:from>
    <xdr:to>
      <xdr:col>2</xdr:col>
      <xdr:colOff>139700</xdr:colOff>
      <xdr:row>213</xdr:row>
      <xdr:rowOff>787400</xdr:rowOff>
    </xdr:to>
    <xdr:pic>
      <xdr:nvPicPr>
        <xdr:cNvPr id="35" name="NDMHelpFormula_017" descr="ε_{bt,ult} = ε_{bt2} - (ε_{bt2} - ε_{bt0}) · ε_1/ε_2">
          <a:extLst>
            <a:ext uri="{FF2B5EF4-FFF2-40B4-BE49-F238E27FC236}">
              <a16:creationId xmlns:a16="http://schemas.microsoft.com/office/drawing/2014/main" id="{2DD3D2DC-7F66-4DAE-880B-29FF0C1D9478}"/>
            </a:ext>
          </a:extLst>
        </xdr:cNvPr>
        <xdr:cNvPicPr>
          <a:picLocks/>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5918200" y="43170475"/>
          <a:ext cx="4451350" cy="736600"/>
        </a:xfrm>
        <a:prstGeom prst="rect">
          <a:avLst/>
        </a:prstGeom>
      </xdr:spPr>
    </xdr:pic>
    <xdr:clientData/>
  </xdr:twoCellAnchor>
  <xdr:twoCellAnchor>
    <xdr:from>
      <xdr:col>1</xdr:col>
      <xdr:colOff>4203700</xdr:colOff>
      <xdr:row>222</xdr:row>
      <xdr:rowOff>47625</xdr:rowOff>
    </xdr:from>
    <xdr:to>
      <xdr:col>1</xdr:col>
      <xdr:colOff>7454900</xdr:colOff>
      <xdr:row>222</xdr:row>
      <xdr:rowOff>485775</xdr:rowOff>
    </xdr:to>
    <xdr:pic>
      <xdr:nvPicPr>
        <xdr:cNvPr id="37" name="NDMHelpFormula_018" descr="h_bt = min(max(x_t; 2a_s); 0.5·h)">
          <a:extLst>
            <a:ext uri="{FF2B5EF4-FFF2-40B4-BE49-F238E27FC236}">
              <a16:creationId xmlns:a16="http://schemas.microsoft.com/office/drawing/2014/main" id="{85CBD5B0-5466-4B93-8140-6E6F9C49D215}"/>
            </a:ext>
          </a:extLst>
        </xdr:cNvPr>
        <xdr:cNvPicPr>
          <a:picLocks/>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6518275" y="45348525"/>
          <a:ext cx="3251200" cy="438150"/>
        </a:xfrm>
        <a:prstGeom prst="rect">
          <a:avLst/>
        </a:prstGeom>
      </xdr:spPr>
    </xdr:pic>
    <xdr:clientData/>
  </xdr:twoCellAnchor>
  <xdr:twoCellAnchor>
    <xdr:from>
      <xdr:col>1</xdr:col>
      <xdr:colOff>4762500</xdr:colOff>
      <xdr:row>231</xdr:row>
      <xdr:rowOff>50800</xdr:rowOff>
    </xdr:from>
    <xdr:to>
      <xdr:col>1</xdr:col>
      <xdr:colOff>6896100</xdr:colOff>
      <xdr:row>231</xdr:row>
      <xdr:rowOff>787400</xdr:rowOff>
    </xdr:to>
    <xdr:pic>
      <xdr:nvPicPr>
        <xdr:cNvPr id="39" name="NDMHelpFormula_019" descr="σ_s = (Σ(A_s,i · σ_s,i)) / (ΣA_s,i)">
          <a:extLst>
            <a:ext uri="{FF2B5EF4-FFF2-40B4-BE49-F238E27FC236}">
              <a16:creationId xmlns:a16="http://schemas.microsoft.com/office/drawing/2014/main" id="{A1CD6AF6-E1EC-476B-BE00-55595A9A931B}"/>
            </a:ext>
          </a:extLst>
        </xdr:cNvPr>
        <xdr:cNvPicPr>
          <a:picLocks/>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7077075" y="47228125"/>
          <a:ext cx="2133600" cy="736600"/>
        </a:xfrm>
        <a:prstGeom prst="rect">
          <a:avLst/>
        </a:prstGeom>
      </xdr:spPr>
    </xdr:pic>
    <xdr:clientData/>
  </xdr:twoCellAnchor>
  <xdr:twoCellAnchor>
    <xdr:from>
      <xdr:col>1</xdr:col>
      <xdr:colOff>4752975</xdr:colOff>
      <xdr:row>234</xdr:row>
      <xdr:rowOff>50800</xdr:rowOff>
    </xdr:from>
    <xdr:to>
      <xdr:col>1</xdr:col>
      <xdr:colOff>6905625</xdr:colOff>
      <xdr:row>234</xdr:row>
      <xdr:rowOff>787400</xdr:rowOff>
    </xdr:to>
    <xdr:pic>
      <xdr:nvPicPr>
        <xdr:cNvPr id="41" name="NDMHelpFormula_020" descr="d_s,eq = (Σ(n_i·d_i^2)) / (Σ(n_i·d_i))">
          <a:extLst>
            <a:ext uri="{FF2B5EF4-FFF2-40B4-BE49-F238E27FC236}">
              <a16:creationId xmlns:a16="http://schemas.microsoft.com/office/drawing/2014/main" id="{9F1E442E-74A5-4244-BC29-3FA35B2B30DA}"/>
            </a:ext>
          </a:extLst>
        </xdr:cNvPr>
        <xdr:cNvPicPr>
          <a:picLocks/>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7067550" y="48390175"/>
          <a:ext cx="2152650" cy="736600"/>
        </a:xfrm>
        <a:prstGeom prst="rect">
          <a:avLst/>
        </a:prstGeom>
      </xdr:spPr>
    </xdr:pic>
    <xdr:clientData/>
  </xdr:twoCellAnchor>
  <xdr:twoCellAnchor>
    <xdr:from>
      <xdr:col>1</xdr:col>
      <xdr:colOff>3971925</xdr:colOff>
      <xdr:row>237</xdr:row>
      <xdr:rowOff>50797</xdr:rowOff>
    </xdr:from>
    <xdr:to>
      <xdr:col>1</xdr:col>
      <xdr:colOff>7686675</xdr:colOff>
      <xdr:row>237</xdr:row>
      <xdr:rowOff>787397</xdr:rowOff>
    </xdr:to>
    <xdr:pic>
      <xdr:nvPicPr>
        <xdr:cNvPr id="43" name="NDMHelpFormula_021" descr="l_{s,0} = 0.5 · (A_bt) / (A_s) · d_s,eq      СП 63, п. 8.2.17, ф. (8.136)">
          <a:extLst>
            <a:ext uri="{FF2B5EF4-FFF2-40B4-BE49-F238E27FC236}">
              <a16:creationId xmlns:a16="http://schemas.microsoft.com/office/drawing/2014/main" id="{669CE4DA-33FA-4846-9FE4-09B282BC15E5}"/>
            </a:ext>
          </a:extLst>
        </xdr:cNvPr>
        <xdr:cNvPicPr>
          <a:picLocks/>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6286500" y="49599847"/>
          <a:ext cx="3714750" cy="736600"/>
        </a:xfrm>
        <a:prstGeom prst="rect">
          <a:avLst/>
        </a:prstGeom>
      </xdr:spPr>
    </xdr:pic>
    <xdr:clientData/>
  </xdr:twoCellAnchor>
  <xdr:twoCellAnchor>
    <xdr:from>
      <xdr:col>1</xdr:col>
      <xdr:colOff>4200525</xdr:colOff>
      <xdr:row>239</xdr:row>
      <xdr:rowOff>47625</xdr:rowOff>
    </xdr:from>
    <xdr:to>
      <xdr:col>1</xdr:col>
      <xdr:colOff>7458075</xdr:colOff>
      <xdr:row>239</xdr:row>
      <xdr:rowOff>485775</xdr:rowOff>
    </xdr:to>
    <xdr:pic>
      <xdr:nvPicPr>
        <xdr:cNvPr id="45" name="NDMHelpFormula_022" descr="l_s = max(l_{s,0}; 10·d_s,eq; 100 мм)">
          <a:extLst>
            <a:ext uri="{FF2B5EF4-FFF2-40B4-BE49-F238E27FC236}">
              <a16:creationId xmlns:a16="http://schemas.microsoft.com/office/drawing/2014/main" id="{520C50F6-4F69-403A-A2F8-2BE79563B7A2}"/>
            </a:ext>
          </a:extLst>
        </xdr:cNvPr>
        <xdr:cNvPicPr>
          <a:picLocks/>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6515100" y="50596800"/>
          <a:ext cx="3257550" cy="438150"/>
        </a:xfrm>
        <a:prstGeom prst="rect">
          <a:avLst/>
        </a:prstGeom>
      </xdr:spPr>
    </xdr:pic>
    <xdr:clientData/>
  </xdr:twoCellAnchor>
  <xdr:twoCellAnchor>
    <xdr:from>
      <xdr:col>1</xdr:col>
      <xdr:colOff>3848100</xdr:colOff>
      <xdr:row>241</xdr:row>
      <xdr:rowOff>47625</xdr:rowOff>
    </xdr:from>
    <xdr:to>
      <xdr:col>1</xdr:col>
      <xdr:colOff>7810500</xdr:colOff>
      <xdr:row>241</xdr:row>
      <xdr:rowOff>485775</xdr:rowOff>
    </xdr:to>
    <xdr:pic>
      <xdr:nvPicPr>
        <xdr:cNvPr id="47" name="NDMHelpFormula_023" descr="l_s = min(l_s; 40·d_s,eq; 400 мм)      СП 63, п. 8.2.17">
          <a:extLst>
            <a:ext uri="{FF2B5EF4-FFF2-40B4-BE49-F238E27FC236}">
              <a16:creationId xmlns:a16="http://schemas.microsoft.com/office/drawing/2014/main" id="{8C533AA0-5078-4B32-868B-7ADC1A633C89}"/>
            </a:ext>
          </a:extLst>
        </xdr:cNvPr>
        <xdr:cNvPicPr>
          <a:picLocks/>
        </xdr:cNvPicPr>
      </xdr:nvPicPr>
      <xdr:blipFill>
        <a:blip xmlns:r="http://schemas.openxmlformats.org/officeDocument/2006/relationships" r:embed="rId23">
          <a:extLst>
            <a:ext uri="{28A0092B-C50C-407E-A947-70E740481C1C}">
              <a14:useLocalDpi xmlns:a14="http://schemas.microsoft.com/office/drawing/2010/main" val="0"/>
            </a:ext>
          </a:extLst>
        </a:blip>
        <a:stretch>
          <a:fillRect/>
        </a:stretch>
      </xdr:blipFill>
      <xdr:spPr>
        <a:xfrm>
          <a:off x="6162675" y="51292125"/>
          <a:ext cx="3962400" cy="438150"/>
        </a:xfrm>
        <a:prstGeom prst="rect">
          <a:avLst/>
        </a:prstGeom>
      </xdr:spPr>
    </xdr:pic>
    <xdr:clientData/>
  </xdr:twoCellAnchor>
  <xdr:twoCellAnchor>
    <xdr:from>
      <xdr:col>1</xdr:col>
      <xdr:colOff>4044950</xdr:colOff>
      <xdr:row>251</xdr:row>
      <xdr:rowOff>50800</xdr:rowOff>
    </xdr:from>
    <xdr:to>
      <xdr:col>1</xdr:col>
      <xdr:colOff>7613650</xdr:colOff>
      <xdr:row>251</xdr:row>
      <xdr:rowOff>787400</xdr:rowOff>
    </xdr:to>
    <xdr:pic>
      <xdr:nvPicPr>
        <xdr:cNvPr id="49" name="NDMHelpFormula_024" descr="ψ_s = 1 - 0.8 · (σ_s,crc) / (σ_s)       СП 63, п. 8.2.18, ф. (8.137)">
          <a:extLst>
            <a:ext uri="{FF2B5EF4-FFF2-40B4-BE49-F238E27FC236}">
              <a16:creationId xmlns:a16="http://schemas.microsoft.com/office/drawing/2014/main" id="{77ACDAED-4D72-4E99-89E6-D6A165E8E774}"/>
            </a:ext>
          </a:extLst>
        </xdr:cNvPr>
        <xdr:cNvPicPr>
          <a:picLocks/>
        </xdr:cNvPicPr>
      </xdr:nvPicPr>
      <xdr:blipFill>
        <a:blip xmlns:r="http://schemas.openxmlformats.org/officeDocument/2006/relationships" r:embed="rId24">
          <a:extLst>
            <a:ext uri="{28A0092B-C50C-407E-A947-70E740481C1C}">
              <a14:useLocalDpi xmlns:a14="http://schemas.microsoft.com/office/drawing/2010/main" val="0"/>
            </a:ext>
          </a:extLst>
        </a:blip>
        <a:stretch>
          <a:fillRect/>
        </a:stretch>
      </xdr:blipFill>
      <xdr:spPr>
        <a:xfrm>
          <a:off x="6359525" y="53333650"/>
          <a:ext cx="3568700" cy="736600"/>
        </a:xfrm>
        <a:prstGeom prst="rect">
          <a:avLst/>
        </a:prstGeom>
      </xdr:spPr>
    </xdr:pic>
    <xdr:clientData/>
  </xdr:twoCellAnchor>
  <xdr:twoCellAnchor>
    <xdr:from>
      <xdr:col>1</xdr:col>
      <xdr:colOff>4933950</xdr:colOff>
      <xdr:row>261</xdr:row>
      <xdr:rowOff>50800</xdr:rowOff>
    </xdr:from>
    <xdr:to>
      <xdr:col>1</xdr:col>
      <xdr:colOff>6724650</xdr:colOff>
      <xdr:row>261</xdr:row>
      <xdr:rowOff>787400</xdr:rowOff>
    </xdr:to>
    <xdr:pic>
      <xdr:nvPicPr>
        <xdr:cNvPr id="51" name="NDMHelpFormula_025" descr="SF_crc = (a_crc,ult) / (a_crc)">
          <a:extLst>
            <a:ext uri="{FF2B5EF4-FFF2-40B4-BE49-F238E27FC236}">
              <a16:creationId xmlns:a16="http://schemas.microsoft.com/office/drawing/2014/main" id="{971F1C36-596A-4A00-B04C-007E4CDC2725}"/>
            </a:ext>
          </a:extLst>
        </xdr:cNvPr>
        <xdr:cNvPicPr>
          <a:picLocks/>
        </xdr:cNvPicPr>
      </xdr:nvPicPr>
      <xdr:blipFill>
        <a:blip xmlns:r="http://schemas.openxmlformats.org/officeDocument/2006/relationships" r:embed="rId25">
          <a:extLst>
            <a:ext uri="{28A0092B-C50C-407E-A947-70E740481C1C}">
              <a14:useLocalDpi xmlns:a14="http://schemas.microsoft.com/office/drawing/2010/main" val="0"/>
            </a:ext>
          </a:extLst>
        </a:blip>
        <a:stretch>
          <a:fillRect/>
        </a:stretch>
      </xdr:blipFill>
      <xdr:spPr>
        <a:xfrm>
          <a:off x="7248525" y="55676800"/>
          <a:ext cx="1790700" cy="736600"/>
        </a:xfrm>
        <a:prstGeom prst="rect">
          <a:avLst/>
        </a:prstGeom>
      </xdr:spPr>
    </xdr:pic>
    <xdr:clientData/>
  </xdr:twoCellAnchor>
  <xdr:twoCellAnchor>
    <xdr:from>
      <xdr:col>1</xdr:col>
      <xdr:colOff>5003800</xdr:colOff>
      <xdr:row>267</xdr:row>
      <xdr:rowOff>47625</xdr:rowOff>
    </xdr:from>
    <xdr:to>
      <xdr:col>1</xdr:col>
      <xdr:colOff>6654800</xdr:colOff>
      <xdr:row>267</xdr:row>
      <xdr:rowOff>485775</xdr:rowOff>
    </xdr:to>
    <xdr:pic>
      <xdr:nvPicPr>
        <xdr:cNvPr id="53" name="NDMHelpFormula_026" descr="σ_c,max ≤ R_b,mc2">
          <a:extLst>
            <a:ext uri="{FF2B5EF4-FFF2-40B4-BE49-F238E27FC236}">
              <a16:creationId xmlns:a16="http://schemas.microsoft.com/office/drawing/2014/main" id="{950CC1C1-947A-42D9-AEB0-3E864D1A5D4B}"/>
            </a:ext>
          </a:extLst>
        </xdr:cNvPr>
        <xdr:cNvPicPr>
          <a:picLocks/>
        </xdr:cNvPicPr>
      </xdr:nvPicPr>
      <xdr:blipFill>
        <a:blip xmlns:r="http://schemas.openxmlformats.org/officeDocument/2006/relationships" r:embed="rId26">
          <a:extLst>
            <a:ext uri="{28A0092B-C50C-407E-A947-70E740481C1C}">
              <a14:useLocalDpi xmlns:a14="http://schemas.microsoft.com/office/drawing/2010/main" val="0"/>
            </a:ext>
          </a:extLst>
        </a:blip>
        <a:stretch>
          <a:fillRect/>
        </a:stretch>
      </xdr:blipFill>
      <xdr:spPr>
        <a:xfrm>
          <a:off x="7318375" y="57369075"/>
          <a:ext cx="1651000" cy="438150"/>
        </a:xfrm>
        <a:prstGeom prst="rect">
          <a:avLst/>
        </a:prstGeom>
      </xdr:spPr>
    </xdr:pic>
    <xdr:clientData/>
  </xdr:twoCellAnchor>
  <xdr:twoCellAnchor>
    <xdr:from>
      <xdr:col>1</xdr:col>
      <xdr:colOff>4892675</xdr:colOff>
      <xdr:row>269</xdr:row>
      <xdr:rowOff>50800</xdr:rowOff>
    </xdr:from>
    <xdr:to>
      <xdr:col>1</xdr:col>
      <xdr:colOff>6765925</xdr:colOff>
      <xdr:row>269</xdr:row>
      <xdr:rowOff>787400</xdr:rowOff>
    </xdr:to>
    <xdr:pic>
      <xdr:nvPicPr>
        <xdr:cNvPr id="55" name="NDMHelpFormula_027" descr="SF_long = (R_b,mc2) / (σ_c,max)">
          <a:extLst>
            <a:ext uri="{FF2B5EF4-FFF2-40B4-BE49-F238E27FC236}">
              <a16:creationId xmlns:a16="http://schemas.microsoft.com/office/drawing/2014/main" id="{C1635399-2D22-475B-9246-5A8A5BF91CFF}"/>
            </a:ext>
          </a:extLst>
        </xdr:cNvPr>
        <xdr:cNvPicPr>
          <a:picLocks/>
        </xdr:cNvPicPr>
      </xdr:nvPicPr>
      <xdr:blipFill>
        <a:blip xmlns:r="http://schemas.openxmlformats.org/officeDocument/2006/relationships" r:embed="rId27">
          <a:extLst>
            <a:ext uri="{28A0092B-C50C-407E-A947-70E740481C1C}">
              <a14:useLocalDpi xmlns:a14="http://schemas.microsoft.com/office/drawing/2010/main" val="0"/>
            </a:ext>
          </a:extLst>
        </a:blip>
        <a:stretch>
          <a:fillRect/>
        </a:stretch>
      </xdr:blipFill>
      <xdr:spPr>
        <a:xfrm>
          <a:off x="7207250" y="58067575"/>
          <a:ext cx="1873250" cy="736600"/>
        </a:xfrm>
        <a:prstGeom prst="rect">
          <a:avLst/>
        </a:prstGeom>
      </xdr:spPr>
    </xdr:pic>
    <xdr:clientData/>
  </xdr:twoCellAnchor>
  <xdr:twoCellAnchor>
    <xdr:from>
      <xdr:col>1</xdr:col>
      <xdr:colOff>4648200</xdr:colOff>
      <xdr:row>296</xdr:row>
      <xdr:rowOff>50800</xdr:rowOff>
    </xdr:from>
    <xdr:to>
      <xdr:col>1</xdr:col>
      <xdr:colOff>7010400</xdr:colOff>
      <xdr:row>296</xdr:row>
      <xdr:rowOff>787400</xdr:rowOff>
    </xdr:to>
    <xdr:pic>
      <xdr:nvPicPr>
        <xdr:cNvPr id="57" name="NDMHelpFormula_028" descr="s_{12} = L_{12} - (d_1 + d_2) / (2)">
          <a:extLst>
            <a:ext uri="{FF2B5EF4-FFF2-40B4-BE49-F238E27FC236}">
              <a16:creationId xmlns:a16="http://schemas.microsoft.com/office/drawing/2014/main" id="{CAF14FF2-5003-4C82-9ACD-7A13FB439BA8}"/>
            </a:ext>
          </a:extLst>
        </xdr:cNvPr>
        <xdr:cNvPicPr>
          <a:picLocks/>
        </xdr:cNvPicPr>
      </xdr:nvPicPr>
      <xdr:blipFill>
        <a:blip xmlns:r="http://schemas.openxmlformats.org/officeDocument/2006/relationships" r:embed="rId28">
          <a:extLst>
            <a:ext uri="{28A0092B-C50C-407E-A947-70E740481C1C}">
              <a14:useLocalDpi xmlns:a14="http://schemas.microsoft.com/office/drawing/2010/main" val="0"/>
            </a:ext>
          </a:extLst>
        </a:blip>
        <a:stretch>
          <a:fillRect/>
        </a:stretch>
      </xdr:blipFill>
      <xdr:spPr>
        <a:xfrm>
          <a:off x="6962775" y="63296800"/>
          <a:ext cx="2362200" cy="736600"/>
        </a:xfrm>
        <a:prstGeom prst="rect">
          <a:avLst/>
        </a:prstGeom>
      </xdr:spPr>
    </xdr:pic>
    <xdr:clientData/>
  </xdr:twoCellAnchor>
  <xdr:twoCellAnchor>
    <xdr:from>
      <xdr:col>1</xdr:col>
      <xdr:colOff>4235450</xdr:colOff>
      <xdr:row>298</xdr:row>
      <xdr:rowOff>53975</xdr:rowOff>
    </xdr:from>
    <xdr:to>
      <xdr:col>1</xdr:col>
      <xdr:colOff>7423150</xdr:colOff>
      <xdr:row>298</xdr:row>
      <xdr:rowOff>555625</xdr:rowOff>
    </xdr:to>
    <xdr:pic>
      <xdr:nvPicPr>
        <xdr:cNvPr id="59" name="NDMHelpFormula_029" descr="L_12 = √((x_2-x_1)^2 + (y_2-y_1)^2)">
          <a:extLst>
            <a:ext uri="{FF2B5EF4-FFF2-40B4-BE49-F238E27FC236}">
              <a16:creationId xmlns:a16="http://schemas.microsoft.com/office/drawing/2014/main" id="{6D3DCBB9-6EA8-496B-B831-5966BA988B71}"/>
            </a:ext>
          </a:extLst>
        </xdr:cNvPr>
        <xdr:cNvPicPr>
          <a:picLocks/>
        </xdr:cNvPicPr>
      </xdr:nvPicPr>
      <xdr:blipFill>
        <a:blip xmlns:r="http://schemas.openxmlformats.org/officeDocument/2006/relationships" r:embed="rId29">
          <a:extLst>
            <a:ext uri="{28A0092B-C50C-407E-A947-70E740481C1C}">
              <a14:useLocalDpi xmlns:a14="http://schemas.microsoft.com/office/drawing/2010/main" val="0"/>
            </a:ext>
          </a:extLst>
        </a:blip>
        <a:stretch>
          <a:fillRect/>
        </a:stretch>
      </xdr:blipFill>
      <xdr:spPr>
        <a:xfrm>
          <a:off x="6550025" y="64300100"/>
          <a:ext cx="3187700" cy="501650"/>
        </a:xfrm>
        <a:prstGeom prst="rect">
          <a:avLst/>
        </a:prstGeom>
      </xdr:spPr>
    </xdr:pic>
    <xdr:clientData/>
  </xdr:twoCellAnchor>
  <xdr:twoCellAnchor>
    <xdr:from>
      <xdr:col>1</xdr:col>
      <xdr:colOff>3667125</xdr:colOff>
      <xdr:row>300</xdr:row>
      <xdr:rowOff>50800</xdr:rowOff>
    </xdr:from>
    <xdr:to>
      <xdr:col>2</xdr:col>
      <xdr:colOff>76200</xdr:colOff>
      <xdr:row>300</xdr:row>
      <xdr:rowOff>787400</xdr:rowOff>
    </xdr:to>
    <xdr:pic>
      <xdr:nvPicPr>
        <xdr:cNvPr id="61" name="NDMHelpFormula_030" descr="x_ц = (A_1·x_1 + A_2·x_2 + ...) / (A_1 + A_2 + ...) ; аналогично y_ц">
          <a:extLst>
            <a:ext uri="{FF2B5EF4-FFF2-40B4-BE49-F238E27FC236}">
              <a16:creationId xmlns:a16="http://schemas.microsoft.com/office/drawing/2014/main" id="{D6DDABA4-12B2-4A93-B7DF-C82BBA7B2F96}"/>
            </a:ext>
          </a:extLst>
        </xdr:cNvPr>
        <xdr:cNvPicPr>
          <a:picLocks/>
        </xdr:cNvPicPr>
      </xdr:nvPicPr>
      <xdr:blipFill>
        <a:blip xmlns:r="http://schemas.openxmlformats.org/officeDocument/2006/relationships" r:embed="rId30">
          <a:extLst>
            <a:ext uri="{28A0092B-C50C-407E-A947-70E740481C1C}">
              <a14:useLocalDpi xmlns:a14="http://schemas.microsoft.com/office/drawing/2010/main" val="0"/>
            </a:ext>
          </a:extLst>
        </a:blip>
        <a:stretch>
          <a:fillRect/>
        </a:stretch>
      </xdr:blipFill>
      <xdr:spPr>
        <a:xfrm>
          <a:off x="5981700" y="65068450"/>
          <a:ext cx="4324350" cy="736600"/>
        </a:xfrm>
        <a:prstGeom prst="rect">
          <a:avLst/>
        </a:prstGeom>
      </xdr:spPr>
    </xdr:pic>
    <xdr:clientData/>
  </xdr:twoCellAnchor>
  <xdr:twoCellAnchor>
    <xdr:from>
      <xdr:col>1</xdr:col>
      <xdr:colOff>1638300</xdr:colOff>
      <xdr:row>306</xdr:row>
      <xdr:rowOff>50800</xdr:rowOff>
    </xdr:from>
    <xdr:to>
      <xdr:col>3</xdr:col>
      <xdr:colOff>857250</xdr:colOff>
      <xdr:row>306</xdr:row>
      <xdr:rowOff>2641600</xdr:rowOff>
    </xdr:to>
    <xdr:pic>
      <xdr:nvPicPr>
        <xdr:cNvPr id="63" name="NDMHelpFormula_031" descr="Группы стержней: число стержней, коэффициент β и положение центра.">
          <a:extLst>
            <a:ext uri="{FF2B5EF4-FFF2-40B4-BE49-F238E27FC236}">
              <a16:creationId xmlns:a16="http://schemas.microsoft.com/office/drawing/2014/main" id="{CB56E384-9F13-4AE4-B195-58D3E1E77C89}"/>
            </a:ext>
          </a:extLst>
        </xdr:cNvPr>
        <xdr:cNvPicPr>
          <a:picLocks/>
        </xdr:cNvPicPr>
      </xdr:nvPicPr>
      <xdr:blipFill>
        <a:blip xmlns:r="http://schemas.openxmlformats.org/officeDocument/2006/relationships" r:embed="rId31">
          <a:extLst>
            <a:ext uri="{28A0092B-C50C-407E-A947-70E740481C1C}">
              <a14:useLocalDpi xmlns:a14="http://schemas.microsoft.com/office/drawing/2010/main" val="0"/>
            </a:ext>
          </a:extLst>
        </a:blip>
        <a:stretch>
          <a:fillRect/>
        </a:stretch>
      </xdr:blipFill>
      <xdr:spPr>
        <a:xfrm>
          <a:off x="3952875" y="66716275"/>
          <a:ext cx="8382000" cy="2590800"/>
        </a:xfrm>
        <a:prstGeom prst="rect">
          <a:avLst/>
        </a:prstGeom>
      </xdr:spPr>
    </xdr:pic>
    <xdr:clientData/>
  </xdr:twoCellAnchor>
  <xdr:twoCellAnchor>
    <xdr:from>
      <xdr:col>1</xdr:col>
      <xdr:colOff>5067300</xdr:colOff>
      <xdr:row>314</xdr:row>
      <xdr:rowOff>47625</xdr:rowOff>
    </xdr:from>
    <xdr:to>
      <xdr:col>1</xdr:col>
      <xdr:colOff>6591300</xdr:colOff>
      <xdr:row>314</xdr:row>
      <xdr:rowOff>485775</xdr:rowOff>
    </xdr:to>
    <xdr:pic>
      <xdr:nvPicPr>
        <xdr:cNvPr id="65" name="NDMHelpFormula_032" descr="r_бок = k·d_бок">
          <a:extLst>
            <a:ext uri="{FF2B5EF4-FFF2-40B4-BE49-F238E27FC236}">
              <a16:creationId xmlns:a16="http://schemas.microsoft.com/office/drawing/2014/main" id="{FBACCE1D-9B42-40DC-A539-D751F8050B6B}"/>
            </a:ext>
          </a:extLst>
        </xdr:cNvPr>
        <xdr:cNvPicPr>
          <a:picLocks/>
        </xdr:cNvPicPr>
      </xdr:nvPicPr>
      <xdr:blipFill>
        <a:blip xmlns:r="http://schemas.openxmlformats.org/officeDocument/2006/relationships" r:embed="rId32">
          <a:extLst>
            <a:ext uri="{28A0092B-C50C-407E-A947-70E740481C1C}">
              <a14:useLocalDpi xmlns:a14="http://schemas.microsoft.com/office/drawing/2010/main" val="0"/>
            </a:ext>
          </a:extLst>
        </a:blip>
        <a:stretch>
          <a:fillRect/>
        </a:stretch>
      </xdr:blipFill>
      <xdr:spPr>
        <a:xfrm>
          <a:off x="7381875" y="70627875"/>
          <a:ext cx="1524000" cy="438150"/>
        </a:xfrm>
        <a:prstGeom prst="rect">
          <a:avLst/>
        </a:prstGeom>
      </xdr:spPr>
    </xdr:pic>
    <xdr:clientData/>
  </xdr:twoCellAnchor>
  <xdr:twoCellAnchor>
    <xdr:from>
      <xdr:col>1</xdr:col>
      <xdr:colOff>4349750</xdr:colOff>
      <xdr:row>321</xdr:row>
      <xdr:rowOff>53975</xdr:rowOff>
    </xdr:from>
    <xdr:to>
      <xdr:col>1</xdr:col>
      <xdr:colOff>7308850</xdr:colOff>
      <xdr:row>321</xdr:row>
      <xdr:rowOff>555625</xdr:rowOff>
    </xdr:to>
    <xdr:pic>
      <xdr:nvPicPr>
        <xdr:cNvPr id="67" name="NDMHelpFormula_033" descr="L = √((x_2-x_1)^2 + (y_2-y_1)^2)">
          <a:extLst>
            <a:ext uri="{FF2B5EF4-FFF2-40B4-BE49-F238E27FC236}">
              <a16:creationId xmlns:a16="http://schemas.microsoft.com/office/drawing/2014/main" id="{C87B9CAB-7032-4266-A3C3-88B728A90D34}"/>
            </a:ext>
          </a:extLst>
        </xdr:cNvPr>
        <xdr:cNvPicPr>
          <a:picLocks/>
        </xdr:cNvPicPr>
      </xdr:nvPicPr>
      <xdr:blipFill>
        <a:blip xmlns:r="http://schemas.openxmlformats.org/officeDocument/2006/relationships" r:embed="rId33">
          <a:extLst>
            <a:ext uri="{28A0092B-C50C-407E-A947-70E740481C1C}">
              <a14:useLocalDpi xmlns:a14="http://schemas.microsoft.com/office/drawing/2010/main" val="0"/>
            </a:ext>
          </a:extLst>
        </a:blip>
        <a:stretch>
          <a:fillRect/>
        </a:stretch>
      </xdr:blipFill>
      <xdr:spPr>
        <a:xfrm>
          <a:off x="6664325" y="72139175"/>
          <a:ext cx="2959100" cy="501650"/>
        </a:xfrm>
        <a:prstGeom prst="rect">
          <a:avLst/>
        </a:prstGeom>
      </xdr:spPr>
    </xdr:pic>
    <xdr:clientData/>
  </xdr:twoCellAnchor>
  <xdr:twoCellAnchor>
    <xdr:from>
      <xdr:col>1</xdr:col>
      <xdr:colOff>3594100</xdr:colOff>
      <xdr:row>324</xdr:row>
      <xdr:rowOff>50800</xdr:rowOff>
    </xdr:from>
    <xdr:to>
      <xdr:col>2</xdr:col>
      <xdr:colOff>149225</xdr:colOff>
      <xdr:row>324</xdr:row>
      <xdr:rowOff>787400</xdr:rowOff>
    </xdr:to>
    <xdr:pic>
      <xdr:nvPicPr>
        <xdr:cNvPr id="69" name="NDMHelpFormula_034" descr="t/L &lt; q: b = r_бок; t/L ≥ q: b = min(r_бок; t/2)">
          <a:extLst>
            <a:ext uri="{FF2B5EF4-FFF2-40B4-BE49-F238E27FC236}">
              <a16:creationId xmlns:a16="http://schemas.microsoft.com/office/drawing/2014/main" id="{92B3068C-FC4B-41FF-B61A-0F0DBA35C740}"/>
            </a:ext>
          </a:extLst>
        </xdr:cNvPr>
        <xdr:cNvPicPr>
          <a:picLocks/>
        </xdr:cNvPicPr>
      </xdr:nvPicPr>
      <xdr:blipFill>
        <a:blip xmlns:r="http://schemas.openxmlformats.org/officeDocument/2006/relationships" r:embed="rId34">
          <a:extLst>
            <a:ext uri="{28A0092B-C50C-407E-A947-70E740481C1C}">
              <a14:useLocalDpi xmlns:a14="http://schemas.microsoft.com/office/drawing/2010/main" val="0"/>
            </a:ext>
          </a:extLst>
        </a:blip>
        <a:stretch>
          <a:fillRect/>
        </a:stretch>
      </xdr:blipFill>
      <xdr:spPr>
        <a:xfrm>
          <a:off x="5908675" y="73069450"/>
          <a:ext cx="4470400" cy="736600"/>
        </a:xfrm>
        <a:prstGeom prst="rect">
          <a:avLst/>
        </a:prstGeom>
      </xdr:spPr>
    </xdr:pic>
    <xdr:clientData/>
  </xdr:twoCellAnchor>
  <xdr:twoCellAnchor>
    <xdr:from>
      <xdr:col>1</xdr:col>
      <xdr:colOff>5080000</xdr:colOff>
      <xdr:row>335</xdr:row>
      <xdr:rowOff>47625</xdr:rowOff>
    </xdr:from>
    <xdr:to>
      <xdr:col>1</xdr:col>
      <xdr:colOff>6578600</xdr:colOff>
      <xdr:row>335</xdr:row>
      <xdr:rowOff>485775</xdr:rowOff>
    </xdr:to>
    <xdr:pic>
      <xdr:nvPicPr>
        <xdr:cNvPr id="71" name="NDMHelpFormula_035" descr="r_НЛ = k·d_ряд">
          <a:extLst>
            <a:ext uri="{FF2B5EF4-FFF2-40B4-BE49-F238E27FC236}">
              <a16:creationId xmlns:a16="http://schemas.microsoft.com/office/drawing/2014/main" id="{694D1FA1-C0F4-4DC7-8250-90E1A6CDCB45}"/>
            </a:ext>
          </a:extLst>
        </xdr:cNvPr>
        <xdr:cNvPicPr>
          <a:picLocks/>
        </xdr:cNvPicPr>
      </xdr:nvPicPr>
      <xdr:blipFill>
        <a:blip xmlns:r="http://schemas.openxmlformats.org/officeDocument/2006/relationships" r:embed="rId35">
          <a:extLst>
            <a:ext uri="{28A0092B-C50C-407E-A947-70E740481C1C}">
              <a14:useLocalDpi xmlns:a14="http://schemas.microsoft.com/office/drawing/2010/main" val="0"/>
            </a:ext>
          </a:extLst>
        </a:blip>
        <a:stretch>
          <a:fillRect/>
        </a:stretch>
      </xdr:blipFill>
      <xdr:spPr>
        <a:xfrm>
          <a:off x="7394575" y="75571350"/>
          <a:ext cx="1498600" cy="438150"/>
        </a:xfrm>
        <a:prstGeom prst="rect">
          <a:avLst/>
        </a:prstGeom>
      </xdr:spPr>
    </xdr:pic>
    <xdr:clientData/>
  </xdr:twoCellAnchor>
  <xdr:twoCellAnchor>
    <xdr:from>
      <xdr:col>1</xdr:col>
      <xdr:colOff>1638300</xdr:colOff>
      <xdr:row>338</xdr:row>
      <xdr:rowOff>50800</xdr:rowOff>
    </xdr:from>
    <xdr:to>
      <xdr:col>3</xdr:col>
      <xdr:colOff>857250</xdr:colOff>
      <xdr:row>338</xdr:row>
      <xdr:rowOff>2641600</xdr:rowOff>
    </xdr:to>
    <xdr:pic>
      <xdr:nvPicPr>
        <xdr:cNvPr id="73" name="NDMHelpFormula_036" descr="Ряды нумеруются от бетона к НЛ; r откладывается от выбранного опорного ряда.">
          <a:extLst>
            <a:ext uri="{FF2B5EF4-FFF2-40B4-BE49-F238E27FC236}">
              <a16:creationId xmlns:a16="http://schemas.microsoft.com/office/drawing/2014/main" id="{AE19B7AA-8B45-4868-A485-E0C964D3C7EC}"/>
            </a:ext>
          </a:extLst>
        </xdr:cNvPr>
        <xdr:cNvPicPr>
          <a:picLocks/>
        </xdr:cNvPicPr>
      </xdr:nvPicPr>
      <xdr:blipFill>
        <a:blip xmlns:r="http://schemas.openxmlformats.org/officeDocument/2006/relationships" r:embed="rId36">
          <a:extLst>
            <a:ext uri="{28A0092B-C50C-407E-A947-70E740481C1C}">
              <a14:useLocalDpi xmlns:a14="http://schemas.microsoft.com/office/drawing/2010/main" val="0"/>
            </a:ext>
          </a:extLst>
        </a:blip>
        <a:stretch>
          <a:fillRect/>
        </a:stretch>
      </xdr:blipFill>
      <xdr:spPr>
        <a:xfrm>
          <a:off x="3952875" y="76431775"/>
          <a:ext cx="8382000" cy="2590800"/>
        </a:xfrm>
        <a:prstGeom prst="rect">
          <a:avLst/>
        </a:prstGeom>
      </xdr:spPr>
    </xdr:pic>
    <xdr:clientData/>
  </xdr:twoCellAnchor>
  <xdr:twoCellAnchor>
    <xdr:from>
      <xdr:col>1</xdr:col>
      <xdr:colOff>3536950</xdr:colOff>
      <xdr:row>349</xdr:row>
      <xdr:rowOff>47625</xdr:rowOff>
    </xdr:from>
    <xdr:to>
      <xdr:col>2</xdr:col>
      <xdr:colOff>206375</xdr:colOff>
      <xdr:row>349</xdr:row>
      <xdr:rowOff>485775</xdr:rowOff>
    </xdr:to>
    <xdr:pic>
      <xdr:nvPicPr>
        <xdr:cNvPr id="75" name="NDMHelpFormula_037" descr="A_r = A_{бет,1} + A_{бет,2} + ... - (A_{отв,1} + A_{отв,2} + ...)">
          <a:extLst>
            <a:ext uri="{FF2B5EF4-FFF2-40B4-BE49-F238E27FC236}">
              <a16:creationId xmlns:a16="http://schemas.microsoft.com/office/drawing/2014/main" id="{7CFD9862-3207-4A6A-9A63-A4195E691439}"/>
            </a:ext>
          </a:extLst>
        </xdr:cNvPr>
        <xdr:cNvPicPr>
          <a:picLocks/>
        </xdr:cNvPicPr>
      </xdr:nvPicPr>
      <xdr:blipFill>
        <a:blip xmlns:r="http://schemas.openxmlformats.org/officeDocument/2006/relationships" r:embed="rId37">
          <a:extLst>
            <a:ext uri="{28A0092B-C50C-407E-A947-70E740481C1C}">
              <a14:useLocalDpi xmlns:a14="http://schemas.microsoft.com/office/drawing/2010/main" val="0"/>
            </a:ext>
          </a:extLst>
        </a:blip>
        <a:stretch>
          <a:fillRect/>
        </a:stretch>
      </xdr:blipFill>
      <xdr:spPr>
        <a:xfrm>
          <a:off x="5851525" y="80829150"/>
          <a:ext cx="4584700" cy="438150"/>
        </a:xfrm>
        <a:prstGeom prst="rect">
          <a:avLst/>
        </a:prstGeom>
      </xdr:spPr>
    </xdr:pic>
    <xdr:clientData/>
  </xdr:twoCellAnchor>
  <xdr:twoCellAnchor>
    <xdr:from>
      <xdr:col>1</xdr:col>
      <xdr:colOff>1638300</xdr:colOff>
      <xdr:row>357</xdr:row>
      <xdr:rowOff>50800</xdr:rowOff>
    </xdr:from>
    <xdr:to>
      <xdr:col>3</xdr:col>
      <xdr:colOff>857250</xdr:colOff>
      <xdr:row>357</xdr:row>
      <xdr:rowOff>2641600</xdr:rowOff>
    </xdr:to>
    <xdr:pic>
      <xdr:nvPicPr>
        <xdr:cNvPr id="77" name="NDMHelpFormula_038" descr="Отверстия образуют местные вырезы, включая отверстия между контрольными направлениями P/Q.">
          <a:extLst>
            <a:ext uri="{FF2B5EF4-FFF2-40B4-BE49-F238E27FC236}">
              <a16:creationId xmlns:a16="http://schemas.microsoft.com/office/drawing/2014/main" id="{49D95EAC-BD66-4075-9405-DBD20275212A}"/>
            </a:ext>
          </a:extLst>
        </xdr:cNvPr>
        <xdr:cNvPicPr>
          <a:picLocks/>
        </xdr:cNvPicPr>
      </xdr:nvPicPr>
      <xdr:blipFill>
        <a:blip xmlns:r="http://schemas.openxmlformats.org/officeDocument/2006/relationships" r:embed="rId38">
          <a:extLst>
            <a:ext uri="{28A0092B-C50C-407E-A947-70E740481C1C}">
              <a14:useLocalDpi xmlns:a14="http://schemas.microsoft.com/office/drawing/2010/main" val="0"/>
            </a:ext>
          </a:extLst>
        </a:blip>
        <a:stretch>
          <a:fillRect/>
        </a:stretch>
      </xdr:blipFill>
      <xdr:spPr>
        <a:xfrm>
          <a:off x="3952875" y="82499200"/>
          <a:ext cx="8382000" cy="2590800"/>
        </a:xfrm>
        <a:prstGeom prst="rect">
          <a:avLst/>
        </a:prstGeom>
      </xdr:spPr>
    </xdr:pic>
    <xdr:clientData/>
  </xdr:twoCellAnchor>
  <xdr:twoCellAnchor>
    <xdr:from>
      <xdr:col>1</xdr:col>
      <xdr:colOff>4384675</xdr:colOff>
      <xdr:row>358</xdr:row>
      <xdr:rowOff>50800</xdr:rowOff>
    </xdr:from>
    <xdr:to>
      <xdr:col>1</xdr:col>
      <xdr:colOff>7273925</xdr:colOff>
      <xdr:row>358</xdr:row>
      <xdr:rowOff>787400</xdr:rowOff>
    </xdr:to>
    <xdr:pic>
      <xdr:nvPicPr>
        <xdr:cNvPr id="79" name="NDMHelpFormula_039" descr="R_r = (A_r) / (Σβnd)       СП 35, п. 7.110, ф. (7.100)">
          <a:extLst>
            <a:ext uri="{FF2B5EF4-FFF2-40B4-BE49-F238E27FC236}">
              <a16:creationId xmlns:a16="http://schemas.microsoft.com/office/drawing/2014/main" id="{F590F76B-7755-4A77-9FF0-F892DAF90C34}"/>
            </a:ext>
          </a:extLst>
        </xdr:cNvPr>
        <xdr:cNvPicPr>
          <a:picLocks/>
        </xdr:cNvPicPr>
      </xdr:nvPicPr>
      <xdr:blipFill>
        <a:blip xmlns:r="http://schemas.openxmlformats.org/officeDocument/2006/relationships" r:embed="rId39">
          <a:extLst>
            <a:ext uri="{28A0092B-C50C-407E-A947-70E740481C1C}">
              <a14:useLocalDpi xmlns:a14="http://schemas.microsoft.com/office/drawing/2010/main" val="0"/>
            </a:ext>
          </a:extLst>
        </a:blip>
        <a:stretch>
          <a:fillRect/>
        </a:stretch>
      </xdr:blipFill>
      <xdr:spPr>
        <a:xfrm>
          <a:off x="6699250" y="85185250"/>
          <a:ext cx="2889250" cy="736600"/>
        </a:xfrm>
        <a:prstGeom prst="rect">
          <a:avLst/>
        </a:prstGeom>
      </xdr:spPr>
    </xdr:pic>
    <xdr:clientData/>
  </xdr:twoCellAnchor>
  <xdr:twoCellAnchor>
    <xdr:from>
      <xdr:col>1</xdr:col>
      <xdr:colOff>4343400</xdr:colOff>
      <xdr:row>361</xdr:row>
      <xdr:rowOff>47625</xdr:rowOff>
    </xdr:from>
    <xdr:to>
      <xdr:col>1</xdr:col>
      <xdr:colOff>7315200</xdr:colOff>
      <xdr:row>361</xdr:row>
      <xdr:rowOff>485775</xdr:rowOff>
    </xdr:to>
    <xdr:pic>
      <xdr:nvPicPr>
        <xdr:cNvPr id="81" name="NDMHelpFormula_040" descr="Σβnd = β_1·D_1 + β_2·D_2 + ...">
          <a:extLst>
            <a:ext uri="{FF2B5EF4-FFF2-40B4-BE49-F238E27FC236}">
              <a16:creationId xmlns:a16="http://schemas.microsoft.com/office/drawing/2014/main" id="{22ECBB43-CAF9-4EA7-8D4C-B64CBA7766FB}"/>
            </a:ext>
          </a:extLst>
        </xdr:cNvPr>
        <xdr:cNvPicPr>
          <a:picLocks/>
        </xdr:cNvPicPr>
      </xdr:nvPicPr>
      <xdr:blipFill>
        <a:blip xmlns:r="http://schemas.openxmlformats.org/officeDocument/2006/relationships" r:embed="rId40">
          <a:extLst>
            <a:ext uri="{28A0092B-C50C-407E-A947-70E740481C1C}">
              <a14:useLocalDpi xmlns:a14="http://schemas.microsoft.com/office/drawing/2010/main" val="0"/>
            </a:ext>
          </a:extLst>
        </a:blip>
        <a:stretch>
          <a:fillRect/>
        </a:stretch>
      </xdr:blipFill>
      <xdr:spPr>
        <a:xfrm>
          <a:off x="6657975" y="86344125"/>
          <a:ext cx="2971800" cy="438150"/>
        </a:xfrm>
        <a:prstGeom prst="rect">
          <a:avLst/>
        </a:prstGeom>
      </xdr:spPr>
    </xdr:pic>
    <xdr:clientData/>
  </xdr:twoCellAnchor>
  <xdr:twoCellAnchor>
    <xdr:from>
      <xdr:col>1</xdr:col>
      <xdr:colOff>3609975</xdr:colOff>
      <xdr:row>363</xdr:row>
      <xdr:rowOff>47625</xdr:rowOff>
    </xdr:from>
    <xdr:to>
      <xdr:col>2</xdr:col>
      <xdr:colOff>133350</xdr:colOff>
      <xdr:row>363</xdr:row>
      <xdr:rowOff>485775</xdr:rowOff>
    </xdr:to>
    <xdr:pic>
      <xdr:nvPicPr>
        <xdr:cNvPr id="83" name="NDMHelpFormula_041" descr="Σβnd = 0.85·(20 + 25) + 1.00·16 = 54.25 мм">
          <a:extLst>
            <a:ext uri="{FF2B5EF4-FFF2-40B4-BE49-F238E27FC236}">
              <a16:creationId xmlns:a16="http://schemas.microsoft.com/office/drawing/2014/main" id="{4CE18377-2FC4-4861-B0CA-EC001A4A9B98}"/>
            </a:ext>
          </a:extLst>
        </xdr:cNvPr>
        <xdr:cNvPicPr>
          <a:picLocks/>
        </xdr:cNvPicPr>
      </xdr:nvPicPr>
      <xdr:blipFill>
        <a:blip xmlns:r="http://schemas.openxmlformats.org/officeDocument/2006/relationships" r:embed="rId41">
          <a:extLst>
            <a:ext uri="{28A0092B-C50C-407E-A947-70E740481C1C}">
              <a14:useLocalDpi xmlns:a14="http://schemas.microsoft.com/office/drawing/2010/main" val="0"/>
            </a:ext>
          </a:extLst>
        </a:blip>
        <a:stretch>
          <a:fillRect/>
        </a:stretch>
      </xdr:blipFill>
      <xdr:spPr>
        <a:xfrm>
          <a:off x="5924550" y="87039450"/>
          <a:ext cx="4438650" cy="438150"/>
        </a:xfrm>
        <a:prstGeom prst="rect">
          <a:avLst/>
        </a:prstGeom>
      </xdr:spPr>
    </xdr:pic>
    <xdr:clientData/>
  </xdr:twoCellAnchor>
  <xdr:twoCellAnchor>
    <xdr:from>
      <xdr:col>1</xdr:col>
      <xdr:colOff>2917825</xdr:colOff>
      <xdr:row>367</xdr:row>
      <xdr:rowOff>53975</xdr:rowOff>
    </xdr:from>
    <xdr:to>
      <xdr:col>2</xdr:col>
      <xdr:colOff>825500</xdr:colOff>
      <xdr:row>367</xdr:row>
      <xdr:rowOff>555625</xdr:rowOff>
    </xdr:to>
    <xdr:pic>
      <xdr:nvPicPr>
        <xdr:cNvPr id="85" name="NDMHelpFormula_042" descr="ψ = 1.5·√R_r (Periodic); ψ = 0.35·R_r (Smooth)">
          <a:extLst>
            <a:ext uri="{FF2B5EF4-FFF2-40B4-BE49-F238E27FC236}">
              <a16:creationId xmlns:a16="http://schemas.microsoft.com/office/drawing/2014/main" id="{21950419-9340-45C9-A199-07C57B837034}"/>
            </a:ext>
          </a:extLst>
        </xdr:cNvPr>
        <xdr:cNvPicPr>
          <a:picLocks/>
        </xdr:cNvPicPr>
      </xdr:nvPicPr>
      <xdr:blipFill>
        <a:blip xmlns:r="http://schemas.openxmlformats.org/officeDocument/2006/relationships" r:embed="rId42">
          <a:extLst>
            <a:ext uri="{28A0092B-C50C-407E-A947-70E740481C1C}">
              <a14:useLocalDpi xmlns:a14="http://schemas.microsoft.com/office/drawing/2010/main" val="0"/>
            </a:ext>
          </a:extLst>
        </a:blip>
        <a:stretch>
          <a:fillRect/>
        </a:stretch>
      </xdr:blipFill>
      <xdr:spPr>
        <a:xfrm>
          <a:off x="5232400" y="88112600"/>
          <a:ext cx="5822950" cy="501650"/>
        </a:xfrm>
        <a:prstGeom prst="rect">
          <a:avLst/>
        </a:prstGeom>
      </xdr:spPr>
    </xdr:pic>
    <xdr:clientData/>
  </xdr:twoCellAnchor>
  <xdr:twoCellAnchor>
    <xdr:from>
      <xdr:col>1</xdr:col>
      <xdr:colOff>4108450</xdr:colOff>
      <xdr:row>370</xdr:row>
      <xdr:rowOff>50800</xdr:rowOff>
    </xdr:from>
    <xdr:to>
      <xdr:col>1</xdr:col>
      <xdr:colOff>7550150</xdr:colOff>
      <xdr:row>370</xdr:row>
      <xdr:rowOff>787400</xdr:rowOff>
    </xdr:to>
    <xdr:pic>
      <xdr:nvPicPr>
        <xdr:cNvPr id="87" name="NDMHelpFormula_043" descr="a_cr = (σ_s) / (E_s) · ψ ≤ Δ_cr      СП 35, п. 7.105, ф. (7.93)">
          <a:extLst>
            <a:ext uri="{FF2B5EF4-FFF2-40B4-BE49-F238E27FC236}">
              <a16:creationId xmlns:a16="http://schemas.microsoft.com/office/drawing/2014/main" id="{537C9BC2-0D39-42B2-BB75-B7A4DD5FDB33}"/>
            </a:ext>
          </a:extLst>
        </xdr:cNvPr>
        <xdr:cNvPicPr>
          <a:picLocks/>
        </xdr:cNvPicPr>
      </xdr:nvPicPr>
      <xdr:blipFill>
        <a:blip xmlns:r="http://schemas.openxmlformats.org/officeDocument/2006/relationships" r:embed="rId43">
          <a:extLst>
            <a:ext uri="{28A0092B-C50C-407E-A947-70E740481C1C}">
              <a14:useLocalDpi xmlns:a14="http://schemas.microsoft.com/office/drawing/2010/main" val="0"/>
            </a:ext>
          </a:extLst>
        </a:blip>
        <a:stretch>
          <a:fillRect/>
        </a:stretch>
      </xdr:blipFill>
      <xdr:spPr>
        <a:xfrm>
          <a:off x="6423025" y="89042875"/>
          <a:ext cx="3441700" cy="736600"/>
        </a:xfrm>
        <a:prstGeom prst="rect">
          <a:avLst/>
        </a:prstGeom>
      </xdr:spPr>
    </xdr:pic>
    <xdr:clientData/>
  </xdr:twoCellAnchor>
  <xdr:twoCellAnchor>
    <xdr:from>
      <xdr:col>1</xdr:col>
      <xdr:colOff>4394200</xdr:colOff>
      <xdr:row>374</xdr:row>
      <xdr:rowOff>50800</xdr:rowOff>
    </xdr:from>
    <xdr:to>
      <xdr:col>1</xdr:col>
      <xdr:colOff>7264400</xdr:colOff>
      <xdr:row>374</xdr:row>
      <xdr:rowOff>787400</xdr:rowOff>
    </xdr:to>
    <xdr:pic>
      <xdr:nvPicPr>
        <xdr:cNvPr id="89" name="NDMHelpFormula_044" descr="a_{cr}[мм] = (σ_s) / (E_s) · ψ[см] · 10">
          <a:extLst>
            <a:ext uri="{FF2B5EF4-FFF2-40B4-BE49-F238E27FC236}">
              <a16:creationId xmlns:a16="http://schemas.microsoft.com/office/drawing/2014/main" id="{9D789EEA-4A43-4CE8-A3C8-BF828FE15363}"/>
            </a:ext>
          </a:extLst>
        </xdr:cNvPr>
        <xdr:cNvPicPr>
          <a:picLocks/>
        </xdr:cNvPicPr>
      </xdr:nvPicPr>
      <xdr:blipFill>
        <a:blip xmlns:r="http://schemas.openxmlformats.org/officeDocument/2006/relationships" r:embed="rId44">
          <a:extLst>
            <a:ext uri="{28A0092B-C50C-407E-A947-70E740481C1C}">
              <a14:useLocalDpi xmlns:a14="http://schemas.microsoft.com/office/drawing/2010/main" val="0"/>
            </a:ext>
          </a:extLst>
        </a:blip>
        <a:stretch>
          <a:fillRect/>
        </a:stretch>
      </xdr:blipFill>
      <xdr:spPr>
        <a:xfrm>
          <a:off x="6708775" y="90366850"/>
          <a:ext cx="2870200" cy="736600"/>
        </a:xfrm>
        <a:prstGeom prst="rect">
          <a:avLst/>
        </a:prstGeom>
      </xdr:spPr>
    </xdr:pic>
    <xdr:clientData/>
  </xdr:twoCellAnchor>
  <xdr:twoCellAnchor>
    <xdr:from>
      <xdr:col>1</xdr:col>
      <xdr:colOff>4524375</xdr:colOff>
      <xdr:row>376</xdr:row>
      <xdr:rowOff>47625</xdr:rowOff>
    </xdr:from>
    <xdr:to>
      <xdr:col>1</xdr:col>
      <xdr:colOff>7134225</xdr:colOff>
      <xdr:row>376</xdr:row>
      <xdr:rowOff>485775</xdr:rowOff>
    </xdr:to>
    <xdr:pic>
      <xdr:nvPicPr>
        <xdr:cNvPr id="91" name="NDMHelpFormula_045" descr="a_{cr} = max(a_{cr,1}; a_{cr,2}; ...)">
          <a:extLst>
            <a:ext uri="{FF2B5EF4-FFF2-40B4-BE49-F238E27FC236}">
              <a16:creationId xmlns:a16="http://schemas.microsoft.com/office/drawing/2014/main" id="{659203AA-43B4-4CB1-BDAC-5518655AA261}"/>
            </a:ext>
          </a:extLst>
        </xdr:cNvPr>
        <xdr:cNvPicPr>
          <a:picLocks/>
        </xdr:cNvPicPr>
      </xdr:nvPicPr>
      <xdr:blipFill>
        <a:blip xmlns:r="http://schemas.openxmlformats.org/officeDocument/2006/relationships" r:embed="rId45">
          <a:extLst>
            <a:ext uri="{28A0092B-C50C-407E-A947-70E740481C1C}">
              <a14:useLocalDpi xmlns:a14="http://schemas.microsoft.com/office/drawing/2010/main" val="0"/>
            </a:ext>
          </a:extLst>
        </a:blip>
        <a:stretch>
          <a:fillRect/>
        </a:stretch>
      </xdr:blipFill>
      <xdr:spPr>
        <a:xfrm>
          <a:off x="6838950" y="91363800"/>
          <a:ext cx="2609850" cy="438150"/>
        </a:xfrm>
        <a:prstGeom prst="rect">
          <a:avLst/>
        </a:prstGeom>
      </xdr:spPr>
    </xdr:pic>
    <xdr:clientData/>
  </xdr:twoCellAnchor>
  <xdr:twoCellAnchor>
    <xdr:from>
      <xdr:col>1</xdr:col>
      <xdr:colOff>1638300</xdr:colOff>
      <xdr:row>383</xdr:row>
      <xdr:rowOff>50800</xdr:rowOff>
    </xdr:from>
    <xdr:to>
      <xdr:col>3</xdr:col>
      <xdr:colOff>857250</xdr:colOff>
      <xdr:row>383</xdr:row>
      <xdr:rowOff>2641600</xdr:rowOff>
    </xdr:to>
    <xdr:pic>
      <xdr:nvPicPr>
        <xdr:cNvPr id="93" name="NDMHelpFormula_046" descr="Без точного наружного контура границы приближенные; при центральном растяжении используется вся площадь бетона.">
          <a:extLst>
            <a:ext uri="{FF2B5EF4-FFF2-40B4-BE49-F238E27FC236}">
              <a16:creationId xmlns:a16="http://schemas.microsoft.com/office/drawing/2014/main" id="{CA60DAF2-2CFB-4AB4-A81C-408494ECFDCA}"/>
            </a:ext>
          </a:extLst>
        </xdr:cNvPr>
        <xdr:cNvPicPr>
          <a:picLocks/>
        </xdr:cNvPicPr>
      </xdr:nvPicPr>
      <xdr:blipFill>
        <a:blip xmlns:r="http://schemas.openxmlformats.org/officeDocument/2006/relationships" r:embed="rId46">
          <a:extLst>
            <a:ext uri="{28A0092B-C50C-407E-A947-70E740481C1C}">
              <a14:useLocalDpi xmlns:a14="http://schemas.microsoft.com/office/drawing/2010/main" val="0"/>
            </a:ext>
          </a:extLst>
        </a:blip>
        <a:stretch>
          <a:fillRect/>
        </a:stretch>
      </xdr:blipFill>
      <xdr:spPr>
        <a:xfrm>
          <a:off x="3952875" y="92919550"/>
          <a:ext cx="8382000" cy="2590800"/>
        </a:xfrm>
        <a:prstGeom prst="rect">
          <a:avLst/>
        </a:prstGeom>
      </xdr:spPr>
    </xdr:pic>
    <xdr:clientData/>
  </xdr:twoCellAnchor>
  <xdr:twoCellAnchor>
    <xdr:from>
      <xdr:col>1</xdr:col>
      <xdr:colOff>2568575</xdr:colOff>
      <xdr:row>409</xdr:row>
      <xdr:rowOff>47625</xdr:rowOff>
    </xdr:from>
    <xdr:to>
      <xdr:col>2</xdr:col>
      <xdr:colOff>1174750</xdr:colOff>
      <xdr:row>409</xdr:row>
      <xdr:rowOff>485775</xdr:rowOff>
    </xdr:to>
    <xdr:pic>
      <xdr:nvPicPr>
        <xdr:cNvPr id="95" name="NDMHelpFormula_047" descr="M_1 = M_x,red·cos α + M_y,red·sin α;    M_2 = -M_x,red·sin α + M_y,red·cos α">
          <a:extLst>
            <a:ext uri="{FF2B5EF4-FFF2-40B4-BE49-F238E27FC236}">
              <a16:creationId xmlns:a16="http://schemas.microsoft.com/office/drawing/2014/main" id="{BB445912-4FC7-47AA-A6B7-758C8B816EAB}"/>
            </a:ext>
          </a:extLst>
        </xdr:cNvPr>
        <xdr:cNvPicPr>
          <a:picLocks/>
        </xdr:cNvPicPr>
      </xdr:nvPicPr>
      <xdr:blipFill>
        <a:blip xmlns:r="http://schemas.openxmlformats.org/officeDocument/2006/relationships" r:embed="rId47">
          <a:extLst>
            <a:ext uri="{28A0092B-C50C-407E-A947-70E740481C1C}">
              <a14:useLocalDpi xmlns:a14="http://schemas.microsoft.com/office/drawing/2010/main" val="0"/>
            </a:ext>
          </a:extLst>
        </a:blip>
        <a:stretch>
          <a:fillRect/>
        </a:stretch>
      </xdr:blipFill>
      <xdr:spPr>
        <a:xfrm>
          <a:off x="4883150" y="99888675"/>
          <a:ext cx="6521450" cy="438150"/>
        </a:xfrm>
        <a:prstGeom prst="rect">
          <a:avLst/>
        </a:prstGeom>
      </xdr:spPr>
    </xdr:pic>
    <xdr:clientData/>
  </xdr:twoCellAnchor>
  <xdr:twoCellAnchor>
    <xdr:from>
      <xdr:col>1</xdr:col>
      <xdr:colOff>5168900</xdr:colOff>
      <xdr:row>412</xdr:row>
      <xdr:rowOff>50806</xdr:rowOff>
    </xdr:from>
    <xdr:to>
      <xdr:col>1</xdr:col>
      <xdr:colOff>6489700</xdr:colOff>
      <xdr:row>412</xdr:row>
      <xdr:rowOff>787406</xdr:rowOff>
    </xdr:to>
    <xdr:pic>
      <xdr:nvPicPr>
        <xdr:cNvPr id="97" name="NDMHelpFormula_048" descr="n_s = (E_s) / (E_b)">
          <a:extLst>
            <a:ext uri="{FF2B5EF4-FFF2-40B4-BE49-F238E27FC236}">
              <a16:creationId xmlns:a16="http://schemas.microsoft.com/office/drawing/2014/main" id="{58985E03-33D1-49AB-89C2-E0094F72AD4F}"/>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00749106"/>
          <a:ext cx="1320800" cy="736600"/>
        </a:xfrm>
        <a:prstGeom prst="rect">
          <a:avLst/>
        </a:prstGeom>
      </xdr:spPr>
    </xdr:pic>
    <xdr:clientData/>
  </xdr:twoCellAnchor>
  <xdr:twoCellAnchor>
    <xdr:from>
      <xdr:col>1</xdr:col>
      <xdr:colOff>4562475</xdr:colOff>
      <xdr:row>414</xdr:row>
      <xdr:rowOff>47625</xdr:rowOff>
    </xdr:from>
    <xdr:to>
      <xdr:col>1</xdr:col>
      <xdr:colOff>7096125</xdr:colOff>
      <xdr:row>414</xdr:row>
      <xdr:rowOff>485775</xdr:rowOff>
    </xdr:to>
    <xdr:pic>
      <xdr:nvPicPr>
        <xdr:cNvPr id="99" name="NDMHelpFormula_049" descr="A_red = A_b + (n_s - 1)·A_s">
          <a:extLst>
            <a:ext uri="{FF2B5EF4-FFF2-40B4-BE49-F238E27FC236}">
              <a16:creationId xmlns:a16="http://schemas.microsoft.com/office/drawing/2014/main" id="{BBB4AEB3-6064-4EA0-8584-EC3324B32040}"/>
            </a:ext>
          </a:extLst>
        </xdr:cNvPr>
        <xdr:cNvPicPr>
          <a:picLocks/>
        </xdr:cNvPicPr>
      </xdr:nvPicPr>
      <xdr:blipFill>
        <a:blip xmlns:r="http://schemas.openxmlformats.org/officeDocument/2006/relationships" r:embed="rId49">
          <a:extLst>
            <a:ext uri="{28A0092B-C50C-407E-A947-70E740481C1C}">
              <a14:useLocalDpi xmlns:a14="http://schemas.microsoft.com/office/drawing/2010/main" val="0"/>
            </a:ext>
          </a:extLst>
        </a:blip>
        <a:stretch>
          <a:fillRect/>
        </a:stretch>
      </xdr:blipFill>
      <xdr:spPr>
        <a:xfrm>
          <a:off x="6877050" y="101746050"/>
          <a:ext cx="2533650" cy="438150"/>
        </a:xfrm>
        <a:prstGeom prst="rect">
          <a:avLst/>
        </a:prstGeom>
      </xdr:spPr>
    </xdr:pic>
    <xdr:clientData/>
  </xdr:twoCellAnchor>
  <xdr:twoCellAnchor>
    <xdr:from>
      <xdr:col>1</xdr:col>
      <xdr:colOff>5026025</xdr:colOff>
      <xdr:row>416</xdr:row>
      <xdr:rowOff>50800</xdr:rowOff>
    </xdr:from>
    <xdr:to>
      <xdr:col>1</xdr:col>
      <xdr:colOff>6632575</xdr:colOff>
      <xdr:row>416</xdr:row>
      <xdr:rowOff>787400</xdr:rowOff>
    </xdr:to>
    <xdr:pic>
      <xdr:nvPicPr>
        <xdr:cNvPr id="101" name="NDMHelpFormula_050" descr="i = √(I_red/A_red)">
          <a:extLst>
            <a:ext uri="{FF2B5EF4-FFF2-40B4-BE49-F238E27FC236}">
              <a16:creationId xmlns:a16="http://schemas.microsoft.com/office/drawing/2014/main" id="{5E80ECD5-ED9D-4B92-8BC7-FFA4161B7F81}"/>
            </a:ext>
          </a:extLst>
        </xdr:cNvPr>
        <xdr:cNvPicPr>
          <a:picLocks/>
        </xdr:cNvPicPr>
      </xdr:nvPicPr>
      <xdr:blipFill>
        <a:blip xmlns:r="http://schemas.openxmlformats.org/officeDocument/2006/relationships" r:embed="rId50">
          <a:extLst>
            <a:ext uri="{28A0092B-C50C-407E-A947-70E740481C1C}">
              <a14:useLocalDpi xmlns:a14="http://schemas.microsoft.com/office/drawing/2010/main" val="0"/>
            </a:ext>
          </a:extLst>
        </a:blip>
        <a:stretch>
          <a:fillRect/>
        </a:stretch>
      </xdr:blipFill>
      <xdr:spPr>
        <a:xfrm>
          <a:off x="7340600" y="102444550"/>
          <a:ext cx="1606550" cy="736600"/>
        </a:xfrm>
        <a:prstGeom prst="rect">
          <a:avLst/>
        </a:prstGeom>
      </xdr:spPr>
    </xdr:pic>
    <xdr:clientData/>
  </xdr:twoCellAnchor>
  <xdr:twoCellAnchor>
    <xdr:from>
      <xdr:col>1</xdr:col>
      <xdr:colOff>5089525</xdr:colOff>
      <xdr:row>418</xdr:row>
      <xdr:rowOff>50800</xdr:rowOff>
    </xdr:from>
    <xdr:to>
      <xdr:col>1</xdr:col>
      <xdr:colOff>6569075</xdr:colOff>
      <xdr:row>418</xdr:row>
      <xdr:rowOff>787400</xdr:rowOff>
    </xdr:to>
    <xdr:pic>
      <xdr:nvPicPr>
        <xdr:cNvPr id="103" name="NDMHelpFormula_051" descr="r = (I_red) / (A_red·c)">
          <a:extLst>
            <a:ext uri="{FF2B5EF4-FFF2-40B4-BE49-F238E27FC236}">
              <a16:creationId xmlns:a16="http://schemas.microsoft.com/office/drawing/2014/main" id="{32B45896-43E6-4AB3-9684-87D2B80C888B}"/>
            </a:ext>
          </a:extLst>
        </xdr:cNvPr>
        <xdr:cNvPicPr>
          <a:picLocks/>
        </xdr:cNvPicPr>
      </xdr:nvPicPr>
      <xdr:blipFill>
        <a:blip xmlns:r="http://schemas.openxmlformats.org/officeDocument/2006/relationships" r:embed="rId51">
          <a:extLst>
            <a:ext uri="{28A0092B-C50C-407E-A947-70E740481C1C}">
              <a14:useLocalDpi xmlns:a14="http://schemas.microsoft.com/office/drawing/2010/main" val="0"/>
            </a:ext>
          </a:extLst>
        </a:blip>
        <a:stretch>
          <a:fillRect/>
        </a:stretch>
      </xdr:blipFill>
      <xdr:spPr>
        <a:xfrm>
          <a:off x="7404100" y="103444675"/>
          <a:ext cx="1479550" cy="736600"/>
        </a:xfrm>
        <a:prstGeom prst="rect">
          <a:avLst/>
        </a:prstGeom>
      </xdr:spPr>
    </xdr:pic>
    <xdr:clientData/>
  </xdr:twoCellAnchor>
  <xdr:twoCellAnchor>
    <xdr:from>
      <xdr:col>1</xdr:col>
      <xdr:colOff>4514850</xdr:colOff>
      <xdr:row>422</xdr:row>
      <xdr:rowOff>47625</xdr:rowOff>
    </xdr:from>
    <xdr:to>
      <xdr:col>1</xdr:col>
      <xdr:colOff>7143750</xdr:colOff>
      <xdr:row>422</xdr:row>
      <xdr:rowOff>485775</xdr:rowOff>
    </xdr:to>
    <xdr:pic>
      <xdr:nvPicPr>
        <xdr:cNvPr id="105" name="NDMHelpFormula_052" descr="l_0,1 = μ_1·L;    l_0,2 = μ_2·L">
          <a:extLst>
            <a:ext uri="{FF2B5EF4-FFF2-40B4-BE49-F238E27FC236}">
              <a16:creationId xmlns:a16="http://schemas.microsoft.com/office/drawing/2014/main" id="{89BCEE03-886B-4877-9332-622C93EDB15B}"/>
            </a:ext>
          </a:extLst>
        </xdr:cNvPr>
        <xdr:cNvPicPr>
          <a:picLocks/>
        </xdr:cNvPicPr>
      </xdr:nvPicPr>
      <xdr:blipFill>
        <a:blip xmlns:r="http://schemas.openxmlformats.org/officeDocument/2006/relationships" r:embed="rId52">
          <a:extLst>
            <a:ext uri="{28A0092B-C50C-407E-A947-70E740481C1C}">
              <a14:useLocalDpi xmlns:a14="http://schemas.microsoft.com/office/drawing/2010/main" val="0"/>
            </a:ext>
          </a:extLst>
        </a:blip>
        <a:stretch>
          <a:fillRect/>
        </a:stretch>
      </xdr:blipFill>
      <xdr:spPr>
        <a:xfrm>
          <a:off x="6829425" y="104813100"/>
          <a:ext cx="2628900" cy="438150"/>
        </a:xfrm>
        <a:prstGeom prst="rect">
          <a:avLst/>
        </a:prstGeom>
      </xdr:spPr>
    </xdr:pic>
    <xdr:clientData/>
  </xdr:twoCellAnchor>
  <xdr:twoCellAnchor>
    <xdr:from>
      <xdr:col>1</xdr:col>
      <xdr:colOff>3838575</xdr:colOff>
      <xdr:row>426</xdr:row>
      <xdr:rowOff>50800</xdr:rowOff>
    </xdr:from>
    <xdr:to>
      <xdr:col>1</xdr:col>
      <xdr:colOff>7820025</xdr:colOff>
      <xdr:row>426</xdr:row>
      <xdr:rowOff>787400</xdr:rowOff>
    </xdr:to>
    <xdr:pic>
      <xdr:nvPicPr>
        <xdr:cNvPr id="107" name="NDMHelpFormula_053" descr="e_a = max(L/600; h/30; 10 мм)">
          <a:extLst>
            <a:ext uri="{FF2B5EF4-FFF2-40B4-BE49-F238E27FC236}">
              <a16:creationId xmlns:a16="http://schemas.microsoft.com/office/drawing/2014/main" id="{F69EB6F2-B9D2-4749-AC4F-7F7C4917413C}"/>
            </a:ext>
          </a:extLst>
        </xdr:cNvPr>
        <xdr:cNvPicPr>
          <a:picLocks/>
        </xdr:cNvPicPr>
      </xdr:nvPicPr>
      <xdr:blipFill>
        <a:blip xmlns:r="http://schemas.openxmlformats.org/officeDocument/2006/relationships" r:embed="rId53">
          <a:extLst>
            <a:ext uri="{28A0092B-C50C-407E-A947-70E740481C1C}">
              <a14:useLocalDpi xmlns:a14="http://schemas.microsoft.com/office/drawing/2010/main" val="0"/>
            </a:ext>
          </a:extLst>
        </a:blip>
        <a:stretch>
          <a:fillRect/>
        </a:stretch>
      </xdr:blipFill>
      <xdr:spPr>
        <a:xfrm>
          <a:off x="6153150" y="105835450"/>
          <a:ext cx="3981450" cy="736600"/>
        </a:xfrm>
        <a:prstGeom prst="rect">
          <a:avLst/>
        </a:prstGeom>
      </xdr:spPr>
    </xdr:pic>
    <xdr:clientData/>
  </xdr:twoCellAnchor>
  <xdr:twoCellAnchor>
    <xdr:from>
      <xdr:col>1</xdr:col>
      <xdr:colOff>4670425</xdr:colOff>
      <xdr:row>428</xdr:row>
      <xdr:rowOff>50800</xdr:rowOff>
    </xdr:from>
    <xdr:to>
      <xdr:col>1</xdr:col>
      <xdr:colOff>6988175</xdr:colOff>
      <xdr:row>428</xdr:row>
      <xdr:rowOff>787400</xdr:rowOff>
    </xdr:to>
    <xdr:pic>
      <xdr:nvPicPr>
        <xdr:cNvPr id="109" name="NDMHelpFormula_054" descr="e_{c,sl} = (L) / (400)       СП 35, п. 7.52">
          <a:extLst>
            <a:ext uri="{FF2B5EF4-FFF2-40B4-BE49-F238E27FC236}">
              <a16:creationId xmlns:a16="http://schemas.microsoft.com/office/drawing/2014/main" id="{A0489AFF-A74F-4A5C-B977-2E2230C134E9}"/>
            </a:ext>
          </a:extLst>
        </xdr:cNvPr>
        <xdr:cNvPicPr>
          <a:picLocks/>
        </xdr:cNvPicPr>
      </xdr:nvPicPr>
      <xdr:blipFill>
        <a:blip xmlns:r="http://schemas.openxmlformats.org/officeDocument/2006/relationships" r:embed="rId54">
          <a:extLst>
            <a:ext uri="{28A0092B-C50C-407E-A947-70E740481C1C}">
              <a14:useLocalDpi xmlns:a14="http://schemas.microsoft.com/office/drawing/2010/main" val="0"/>
            </a:ext>
          </a:extLst>
        </a:blip>
        <a:stretch>
          <a:fillRect/>
        </a:stretch>
      </xdr:blipFill>
      <xdr:spPr>
        <a:xfrm>
          <a:off x="6985000" y="106835575"/>
          <a:ext cx="2317750" cy="736600"/>
        </a:xfrm>
        <a:prstGeom prst="rect">
          <a:avLst/>
        </a:prstGeom>
      </xdr:spPr>
    </xdr:pic>
    <xdr:clientData/>
  </xdr:twoCellAnchor>
  <xdr:twoCellAnchor>
    <xdr:from>
      <xdr:col>1</xdr:col>
      <xdr:colOff>5111750</xdr:colOff>
      <xdr:row>435</xdr:row>
      <xdr:rowOff>50800</xdr:rowOff>
    </xdr:from>
    <xdr:to>
      <xdr:col>1</xdr:col>
      <xdr:colOff>6546850</xdr:colOff>
      <xdr:row>435</xdr:row>
      <xdr:rowOff>787400</xdr:rowOff>
    </xdr:to>
    <xdr:pic>
      <xdr:nvPicPr>
        <xdr:cNvPr id="111" name="NDMHelpFormula_055" descr="e_stat = (M) / (N)">
          <a:extLst>
            <a:ext uri="{FF2B5EF4-FFF2-40B4-BE49-F238E27FC236}">
              <a16:creationId xmlns:a16="http://schemas.microsoft.com/office/drawing/2014/main" id="{D99BC759-3A3C-42CD-8427-913F18194B9D}"/>
            </a:ext>
          </a:extLst>
        </xdr:cNvPr>
        <xdr:cNvPicPr>
          <a:picLocks/>
        </xdr:cNvPicPr>
      </xdr:nvPicPr>
      <xdr:blipFill>
        <a:blip xmlns:r="http://schemas.openxmlformats.org/officeDocument/2006/relationships" r:embed="rId55">
          <a:extLst>
            <a:ext uri="{28A0092B-C50C-407E-A947-70E740481C1C}">
              <a14:useLocalDpi xmlns:a14="http://schemas.microsoft.com/office/drawing/2010/main" val="0"/>
            </a:ext>
          </a:extLst>
        </a:blip>
        <a:stretch>
          <a:fillRect/>
        </a:stretch>
      </xdr:blipFill>
      <xdr:spPr>
        <a:xfrm>
          <a:off x="7426325" y="108692950"/>
          <a:ext cx="1435100" cy="736600"/>
        </a:xfrm>
        <a:prstGeom prst="rect">
          <a:avLst/>
        </a:prstGeom>
      </xdr:spPr>
    </xdr:pic>
    <xdr:clientData/>
  </xdr:twoCellAnchor>
  <xdr:twoCellAnchor>
    <xdr:from>
      <xdr:col>1</xdr:col>
      <xdr:colOff>2266950</xdr:colOff>
      <xdr:row>439</xdr:row>
      <xdr:rowOff>47625</xdr:rowOff>
    </xdr:from>
    <xdr:to>
      <xdr:col>3</xdr:col>
      <xdr:colOff>228600</xdr:colOff>
      <xdr:row>439</xdr:row>
      <xdr:rowOff>485775</xdr:rowOff>
    </xdr:to>
    <xdr:pic>
      <xdr:nvPicPr>
        <xdr:cNvPr id="113" name="NDMHelpFormula_056" descr="Determinate: e_0 = e_stat + e_a;    Indeterminate: e_0 = sign·max(|e_stat|; |e_a|)">
          <a:extLst>
            <a:ext uri="{FF2B5EF4-FFF2-40B4-BE49-F238E27FC236}">
              <a16:creationId xmlns:a16="http://schemas.microsoft.com/office/drawing/2014/main" id="{A92A49DA-0067-4AE5-85E2-41AE1F3ABF93}"/>
            </a:ext>
          </a:extLst>
        </xdr:cNvPr>
        <xdr:cNvPicPr>
          <a:picLocks/>
        </xdr:cNvPicPr>
      </xdr:nvPicPr>
      <xdr:blipFill>
        <a:blip xmlns:r="http://schemas.openxmlformats.org/officeDocument/2006/relationships" r:embed="rId56">
          <a:extLst>
            <a:ext uri="{28A0092B-C50C-407E-A947-70E740481C1C}">
              <a14:useLocalDpi xmlns:a14="http://schemas.microsoft.com/office/drawing/2010/main" val="0"/>
            </a:ext>
          </a:extLst>
        </a:blip>
        <a:stretch>
          <a:fillRect/>
        </a:stretch>
      </xdr:blipFill>
      <xdr:spPr>
        <a:xfrm>
          <a:off x="4581525" y="110013750"/>
          <a:ext cx="7124700" cy="438150"/>
        </a:xfrm>
        <a:prstGeom prst="rect">
          <a:avLst/>
        </a:prstGeom>
      </xdr:spPr>
    </xdr:pic>
    <xdr:clientData/>
  </xdr:twoCellAnchor>
  <xdr:twoCellAnchor>
    <xdr:from>
      <xdr:col>1</xdr:col>
      <xdr:colOff>4121150</xdr:colOff>
      <xdr:row>442</xdr:row>
      <xdr:rowOff>50800</xdr:rowOff>
    </xdr:from>
    <xdr:to>
      <xdr:col>1</xdr:col>
      <xdr:colOff>7537450</xdr:colOff>
      <xdr:row>442</xdr:row>
      <xdr:rowOff>787400</xdr:rowOff>
    </xdr:to>
    <xdr:pic>
      <xdr:nvPicPr>
        <xdr:cNvPr id="115" name="NDMHelpFormula_057" descr="φ_l = 1 + (M_{l1}) / (M_1) ; φ_l ≤ 2      СП 63, п. 8.1.15">
          <a:extLst>
            <a:ext uri="{FF2B5EF4-FFF2-40B4-BE49-F238E27FC236}">
              <a16:creationId xmlns:a16="http://schemas.microsoft.com/office/drawing/2014/main" id="{794FD062-A0FE-4855-98C1-7A6BD688D33D}"/>
            </a:ext>
          </a:extLst>
        </xdr:cNvPr>
        <xdr:cNvPicPr>
          <a:picLocks/>
        </xdr:cNvPicPr>
      </xdr:nvPicPr>
      <xdr:blipFill>
        <a:blip xmlns:r="http://schemas.openxmlformats.org/officeDocument/2006/relationships" r:embed="rId57">
          <a:extLst>
            <a:ext uri="{28A0092B-C50C-407E-A947-70E740481C1C}">
              <a14:useLocalDpi xmlns:a14="http://schemas.microsoft.com/office/drawing/2010/main" val="0"/>
            </a:ext>
          </a:extLst>
        </a:blip>
        <a:stretch>
          <a:fillRect/>
        </a:stretch>
      </xdr:blipFill>
      <xdr:spPr>
        <a:xfrm>
          <a:off x="6435725" y="110921800"/>
          <a:ext cx="3416300" cy="736600"/>
        </a:xfrm>
        <a:prstGeom prst="rect">
          <a:avLst/>
        </a:prstGeom>
      </xdr:spPr>
    </xdr:pic>
    <xdr:clientData/>
  </xdr:twoCellAnchor>
  <xdr:twoCellAnchor>
    <xdr:from>
      <xdr:col>1</xdr:col>
      <xdr:colOff>5083175</xdr:colOff>
      <xdr:row>445</xdr:row>
      <xdr:rowOff>50800</xdr:rowOff>
    </xdr:from>
    <xdr:to>
      <xdr:col>1</xdr:col>
      <xdr:colOff>6575425</xdr:colOff>
      <xdr:row>445</xdr:row>
      <xdr:rowOff>787400</xdr:rowOff>
    </xdr:to>
    <xdr:pic>
      <xdr:nvPicPr>
        <xdr:cNvPr id="117" name="NDMHelpFormula_058" descr="δ_e = (|e_0|) / (h)">
          <a:extLst>
            <a:ext uri="{FF2B5EF4-FFF2-40B4-BE49-F238E27FC236}">
              <a16:creationId xmlns:a16="http://schemas.microsoft.com/office/drawing/2014/main" id="{65CF6F02-609D-45D0-B48B-E68AE36D5E87}"/>
            </a:ext>
          </a:extLst>
        </xdr:cNvPr>
        <xdr:cNvPicPr>
          <a:picLocks/>
        </xdr:cNvPicPr>
      </xdr:nvPicPr>
      <xdr:blipFill>
        <a:blip xmlns:r="http://schemas.openxmlformats.org/officeDocument/2006/relationships" r:embed="rId58">
          <a:extLst>
            <a:ext uri="{28A0092B-C50C-407E-A947-70E740481C1C}">
              <a14:useLocalDpi xmlns:a14="http://schemas.microsoft.com/office/drawing/2010/main" val="0"/>
            </a:ext>
          </a:extLst>
        </a:blip>
        <a:stretch>
          <a:fillRect/>
        </a:stretch>
      </xdr:blipFill>
      <xdr:spPr>
        <a:xfrm>
          <a:off x="7397750" y="112083850"/>
          <a:ext cx="1492250" cy="736600"/>
        </a:xfrm>
        <a:prstGeom prst="rect">
          <a:avLst/>
        </a:prstGeom>
      </xdr:spPr>
    </xdr:pic>
    <xdr:clientData/>
  </xdr:twoCellAnchor>
  <xdr:twoCellAnchor>
    <xdr:from>
      <xdr:col>1</xdr:col>
      <xdr:colOff>4679950</xdr:colOff>
      <xdr:row>447</xdr:row>
      <xdr:rowOff>50800</xdr:rowOff>
    </xdr:from>
    <xdr:to>
      <xdr:col>1</xdr:col>
      <xdr:colOff>6978650</xdr:colOff>
      <xdr:row>447</xdr:row>
      <xdr:rowOff>787400</xdr:rowOff>
    </xdr:to>
    <xdr:pic>
      <xdr:nvPicPr>
        <xdr:cNvPr id="119" name="NDMHelpFormula_059" descr="k_b = (0.15) / (φ_l·(0.3 + δ_e))">
          <a:extLst>
            <a:ext uri="{FF2B5EF4-FFF2-40B4-BE49-F238E27FC236}">
              <a16:creationId xmlns:a16="http://schemas.microsoft.com/office/drawing/2014/main" id="{6FB55354-5F86-4292-8C59-E0B1045FC801}"/>
            </a:ext>
          </a:extLst>
        </xdr:cNvPr>
        <xdr:cNvPicPr>
          <a:picLocks/>
        </xdr:cNvPicPr>
      </xdr:nvPicPr>
      <xdr:blipFill>
        <a:blip xmlns:r="http://schemas.openxmlformats.org/officeDocument/2006/relationships" r:embed="rId59">
          <a:extLst>
            <a:ext uri="{28A0092B-C50C-407E-A947-70E740481C1C}">
              <a14:useLocalDpi xmlns:a14="http://schemas.microsoft.com/office/drawing/2010/main" val="0"/>
            </a:ext>
          </a:extLst>
        </a:blip>
        <a:stretch>
          <a:fillRect/>
        </a:stretch>
      </xdr:blipFill>
      <xdr:spPr>
        <a:xfrm>
          <a:off x="6994525" y="113083975"/>
          <a:ext cx="2298700" cy="736600"/>
        </a:xfrm>
        <a:prstGeom prst="rect">
          <a:avLst/>
        </a:prstGeom>
      </xdr:spPr>
    </xdr:pic>
    <xdr:clientData/>
  </xdr:twoCellAnchor>
  <xdr:twoCellAnchor>
    <xdr:from>
      <xdr:col>1</xdr:col>
      <xdr:colOff>4083050</xdr:colOff>
      <xdr:row>449</xdr:row>
      <xdr:rowOff>47625</xdr:rowOff>
    </xdr:from>
    <xdr:to>
      <xdr:col>1</xdr:col>
      <xdr:colOff>7575550</xdr:colOff>
      <xdr:row>449</xdr:row>
      <xdr:rowOff>485775</xdr:rowOff>
    </xdr:to>
    <xdr:pic>
      <xdr:nvPicPr>
        <xdr:cNvPr id="121" name="NDMHelpFormula_060" descr="D = k_b·E_b·I_b + k_s·E_s·I_s      СП 63, п. 8.1.15">
          <a:extLst>
            <a:ext uri="{FF2B5EF4-FFF2-40B4-BE49-F238E27FC236}">
              <a16:creationId xmlns:a16="http://schemas.microsoft.com/office/drawing/2014/main" id="{A928DC51-8ADE-4682-B49E-0B129CE13CD6}"/>
            </a:ext>
          </a:extLst>
        </xdr:cNvPr>
        <xdr:cNvPicPr>
          <a:picLocks/>
        </xdr:cNvPicPr>
      </xdr:nvPicPr>
      <xdr:blipFill>
        <a:blip xmlns:r="http://schemas.openxmlformats.org/officeDocument/2006/relationships" r:embed="rId60">
          <a:extLst>
            <a:ext uri="{28A0092B-C50C-407E-A947-70E740481C1C}">
              <a14:useLocalDpi xmlns:a14="http://schemas.microsoft.com/office/drawing/2010/main" val="0"/>
            </a:ext>
          </a:extLst>
        </a:blip>
        <a:stretch>
          <a:fillRect/>
        </a:stretch>
      </xdr:blipFill>
      <xdr:spPr>
        <a:xfrm>
          <a:off x="6397625" y="114080925"/>
          <a:ext cx="3492500" cy="438150"/>
        </a:xfrm>
        <a:prstGeom prst="rect">
          <a:avLst/>
        </a:prstGeom>
      </xdr:spPr>
    </xdr:pic>
    <xdr:clientData/>
  </xdr:twoCellAnchor>
  <xdr:twoCellAnchor>
    <xdr:from>
      <xdr:col>1</xdr:col>
      <xdr:colOff>5000625</xdr:colOff>
      <xdr:row>451</xdr:row>
      <xdr:rowOff>50800</xdr:rowOff>
    </xdr:from>
    <xdr:to>
      <xdr:col>1</xdr:col>
      <xdr:colOff>6657975</xdr:colOff>
      <xdr:row>451</xdr:row>
      <xdr:rowOff>787400</xdr:rowOff>
    </xdr:to>
    <xdr:pic>
      <xdr:nvPicPr>
        <xdr:cNvPr id="123" name="NDMHelpFormula_061" descr="N_cr = (π^2·D) / (l_0^2)">
          <a:extLst>
            <a:ext uri="{FF2B5EF4-FFF2-40B4-BE49-F238E27FC236}">
              <a16:creationId xmlns:a16="http://schemas.microsoft.com/office/drawing/2014/main" id="{B2554632-D0BF-4331-9690-40E4789011DB}"/>
            </a:ext>
          </a:extLst>
        </xdr:cNvPr>
        <xdr:cNvPicPr>
          <a:picLocks/>
        </xdr:cNvPicPr>
      </xdr:nvPicPr>
      <xdr:blipFill>
        <a:blip xmlns:r="http://schemas.openxmlformats.org/officeDocument/2006/relationships" r:embed="rId61">
          <a:extLst>
            <a:ext uri="{28A0092B-C50C-407E-A947-70E740481C1C}">
              <a14:useLocalDpi xmlns:a14="http://schemas.microsoft.com/office/drawing/2010/main" val="0"/>
            </a:ext>
          </a:extLst>
        </a:blip>
        <a:stretch>
          <a:fillRect/>
        </a:stretch>
      </xdr:blipFill>
      <xdr:spPr>
        <a:xfrm>
          <a:off x="7315200" y="114779425"/>
          <a:ext cx="1657350" cy="736600"/>
        </a:xfrm>
        <a:prstGeom prst="rect">
          <a:avLst/>
        </a:prstGeom>
      </xdr:spPr>
    </xdr:pic>
    <xdr:clientData/>
  </xdr:twoCellAnchor>
  <xdr:twoCellAnchor>
    <xdr:from>
      <xdr:col>1</xdr:col>
      <xdr:colOff>5041900</xdr:colOff>
      <xdr:row>453</xdr:row>
      <xdr:rowOff>50800</xdr:rowOff>
    </xdr:from>
    <xdr:to>
      <xdr:col>1</xdr:col>
      <xdr:colOff>6616700</xdr:colOff>
      <xdr:row>453</xdr:row>
      <xdr:rowOff>787400</xdr:rowOff>
    </xdr:to>
    <xdr:pic>
      <xdr:nvPicPr>
        <xdr:cNvPr id="125" name="NDMHelpFormula_062" descr="η = (N_cr) / (N_cr - N)">
          <a:extLst>
            <a:ext uri="{FF2B5EF4-FFF2-40B4-BE49-F238E27FC236}">
              <a16:creationId xmlns:a16="http://schemas.microsoft.com/office/drawing/2014/main" id="{228215B3-F1B1-458E-B0E9-A0864FACF793}"/>
            </a:ext>
          </a:extLst>
        </xdr:cNvPr>
        <xdr:cNvPicPr>
          <a:picLocks/>
        </xdr:cNvPicPr>
      </xdr:nvPicPr>
      <xdr:blipFill>
        <a:blip xmlns:r="http://schemas.openxmlformats.org/officeDocument/2006/relationships" r:embed="rId62">
          <a:extLst>
            <a:ext uri="{28A0092B-C50C-407E-A947-70E740481C1C}">
              <a14:useLocalDpi xmlns:a14="http://schemas.microsoft.com/office/drawing/2010/main" val="0"/>
            </a:ext>
          </a:extLst>
        </a:blip>
        <a:stretch>
          <a:fillRect/>
        </a:stretch>
      </xdr:blipFill>
      <xdr:spPr>
        <a:xfrm>
          <a:off x="7356475" y="115779550"/>
          <a:ext cx="1574800" cy="736600"/>
        </a:xfrm>
        <a:prstGeom prst="rect">
          <a:avLst/>
        </a:prstGeom>
      </xdr:spPr>
    </xdr:pic>
    <xdr:clientData/>
  </xdr:twoCellAnchor>
  <xdr:twoCellAnchor>
    <xdr:from>
      <xdr:col>1</xdr:col>
      <xdr:colOff>4918075</xdr:colOff>
      <xdr:row>456</xdr:row>
      <xdr:rowOff>47625</xdr:rowOff>
    </xdr:from>
    <xdr:to>
      <xdr:col>1</xdr:col>
      <xdr:colOff>6740525</xdr:colOff>
      <xdr:row>456</xdr:row>
      <xdr:rowOff>485775</xdr:rowOff>
    </xdr:to>
    <xdr:pic>
      <xdr:nvPicPr>
        <xdr:cNvPr id="127" name="NDMHelpFormula_063" descr="M_design = η·N·e_0">
          <a:extLst>
            <a:ext uri="{FF2B5EF4-FFF2-40B4-BE49-F238E27FC236}">
              <a16:creationId xmlns:a16="http://schemas.microsoft.com/office/drawing/2014/main" id="{BF2E576D-9525-4302-8C81-D209C2B8EF50}"/>
            </a:ext>
          </a:extLst>
        </xdr:cNvPr>
        <xdr:cNvPicPr>
          <a:picLocks/>
        </xdr:cNvPicPr>
      </xdr:nvPicPr>
      <xdr:blipFill>
        <a:blip xmlns:r="http://schemas.openxmlformats.org/officeDocument/2006/relationships" r:embed="rId63">
          <a:extLst>
            <a:ext uri="{28A0092B-C50C-407E-A947-70E740481C1C}">
              <a14:useLocalDpi xmlns:a14="http://schemas.microsoft.com/office/drawing/2010/main" val="0"/>
            </a:ext>
          </a:extLst>
        </a:blip>
        <a:stretch>
          <a:fillRect/>
        </a:stretch>
      </xdr:blipFill>
      <xdr:spPr>
        <a:xfrm>
          <a:off x="7232650" y="116938425"/>
          <a:ext cx="1822450" cy="438150"/>
        </a:xfrm>
        <a:prstGeom prst="rect">
          <a:avLst/>
        </a:prstGeom>
      </xdr:spPr>
    </xdr:pic>
    <xdr:clientData/>
  </xdr:twoCellAnchor>
  <xdr:twoCellAnchor>
    <xdr:from>
      <xdr:col>1</xdr:col>
      <xdr:colOff>3794125</xdr:colOff>
      <xdr:row>460</xdr:row>
      <xdr:rowOff>50800</xdr:rowOff>
    </xdr:from>
    <xdr:to>
      <xdr:col>1</xdr:col>
      <xdr:colOff>7864475</xdr:colOff>
      <xdr:row>460</xdr:row>
      <xdr:rowOff>787400</xdr:rowOff>
    </xdr:to>
    <xdr:pic>
      <xdr:nvPicPr>
        <xdr:cNvPr id="129" name="NDMHelpFormula_064" descr="φ_l = 1 + (M_l) / (M) ; 1 ≤ φ_l ≤ 2      СП 35, п. 7.54, ф. (7.11)">
          <a:extLst>
            <a:ext uri="{FF2B5EF4-FFF2-40B4-BE49-F238E27FC236}">
              <a16:creationId xmlns:a16="http://schemas.microsoft.com/office/drawing/2014/main" id="{FCE0385A-C03E-4403-B48E-2439549A05E4}"/>
            </a:ext>
          </a:extLst>
        </xdr:cNvPr>
        <xdr:cNvPicPr>
          <a:picLocks/>
        </xdr:cNvPicPr>
      </xdr:nvPicPr>
      <xdr:blipFill>
        <a:blip xmlns:r="http://schemas.openxmlformats.org/officeDocument/2006/relationships" r:embed="rId64">
          <a:extLst>
            <a:ext uri="{28A0092B-C50C-407E-A947-70E740481C1C}">
              <a14:useLocalDpi xmlns:a14="http://schemas.microsoft.com/office/drawing/2010/main" val="0"/>
            </a:ext>
          </a:extLst>
        </a:blip>
        <a:stretch>
          <a:fillRect/>
        </a:stretch>
      </xdr:blipFill>
      <xdr:spPr>
        <a:xfrm>
          <a:off x="6108700" y="118008400"/>
          <a:ext cx="4070350" cy="736600"/>
        </a:xfrm>
        <a:prstGeom prst="rect">
          <a:avLst/>
        </a:prstGeom>
      </xdr:spPr>
    </xdr:pic>
    <xdr:clientData/>
  </xdr:twoCellAnchor>
  <xdr:twoCellAnchor>
    <xdr:from>
      <xdr:col>1</xdr:col>
      <xdr:colOff>3743325</xdr:colOff>
      <xdr:row>463</xdr:row>
      <xdr:rowOff>50800</xdr:rowOff>
    </xdr:from>
    <xdr:to>
      <xdr:col>2</xdr:col>
      <xdr:colOff>0</xdr:colOff>
      <xdr:row>463</xdr:row>
      <xdr:rowOff>787400</xdr:rowOff>
    </xdr:to>
    <xdr:pic>
      <xdr:nvPicPr>
        <xdr:cNvPr id="131" name="NDMHelpFormula_065" descr="δ = max(|e_c|/h; 0.5 - 0.01·l_0/h - 0.01·R_b)">
          <a:extLst>
            <a:ext uri="{FF2B5EF4-FFF2-40B4-BE49-F238E27FC236}">
              <a16:creationId xmlns:a16="http://schemas.microsoft.com/office/drawing/2014/main" id="{C9D8AACF-0CDD-415F-AE7E-9C5B746A1520}"/>
            </a:ext>
          </a:extLst>
        </xdr:cNvPr>
        <xdr:cNvPicPr>
          <a:picLocks/>
        </xdr:cNvPicPr>
      </xdr:nvPicPr>
      <xdr:blipFill>
        <a:blip xmlns:r="http://schemas.openxmlformats.org/officeDocument/2006/relationships" r:embed="rId65">
          <a:extLst>
            <a:ext uri="{28A0092B-C50C-407E-A947-70E740481C1C}">
              <a14:useLocalDpi xmlns:a14="http://schemas.microsoft.com/office/drawing/2010/main" val="0"/>
            </a:ext>
          </a:extLst>
        </a:blip>
        <a:stretch>
          <a:fillRect/>
        </a:stretch>
      </xdr:blipFill>
      <xdr:spPr>
        <a:xfrm>
          <a:off x="6057900" y="119170450"/>
          <a:ext cx="4171950" cy="736600"/>
        </a:xfrm>
        <a:prstGeom prst="rect">
          <a:avLst/>
        </a:prstGeom>
      </xdr:spPr>
    </xdr:pic>
    <xdr:clientData/>
  </xdr:twoCellAnchor>
  <xdr:twoCellAnchor>
    <xdr:from>
      <xdr:col>1</xdr:col>
      <xdr:colOff>5149850</xdr:colOff>
      <xdr:row>465</xdr:row>
      <xdr:rowOff>50800</xdr:rowOff>
    </xdr:from>
    <xdr:to>
      <xdr:col>1</xdr:col>
      <xdr:colOff>6508750</xdr:colOff>
      <xdr:row>465</xdr:row>
      <xdr:rowOff>787400</xdr:rowOff>
    </xdr:to>
    <xdr:pic>
      <xdr:nvPicPr>
        <xdr:cNvPr id="133" name="NDMHelpFormula_066" descr="δ_p = (δ) / (φ_p)">
          <a:extLst>
            <a:ext uri="{FF2B5EF4-FFF2-40B4-BE49-F238E27FC236}">
              <a16:creationId xmlns:a16="http://schemas.microsoft.com/office/drawing/2014/main" id="{8917CC1B-29FD-4710-8C24-D70233681439}"/>
            </a:ext>
          </a:extLst>
        </xdr:cNvPr>
        <xdr:cNvPicPr>
          <a:picLocks/>
        </xdr:cNvPicPr>
      </xdr:nvPicPr>
      <xdr:blipFill>
        <a:blip xmlns:r="http://schemas.openxmlformats.org/officeDocument/2006/relationships" r:embed="rId66">
          <a:extLst>
            <a:ext uri="{28A0092B-C50C-407E-A947-70E740481C1C}">
              <a14:useLocalDpi xmlns:a14="http://schemas.microsoft.com/office/drawing/2010/main" val="0"/>
            </a:ext>
          </a:extLst>
        </a:blip>
        <a:stretch>
          <a:fillRect/>
        </a:stretch>
      </xdr:blipFill>
      <xdr:spPr>
        <a:xfrm>
          <a:off x="7464425" y="120170575"/>
          <a:ext cx="1358900" cy="736600"/>
        </a:xfrm>
        <a:prstGeom prst="rect">
          <a:avLst/>
        </a:prstGeom>
      </xdr:spPr>
    </xdr:pic>
    <xdr:clientData/>
  </xdr:twoCellAnchor>
  <xdr:twoCellAnchor>
    <xdr:from>
      <xdr:col>1</xdr:col>
      <xdr:colOff>4657725</xdr:colOff>
      <xdr:row>467</xdr:row>
      <xdr:rowOff>50800</xdr:rowOff>
    </xdr:from>
    <xdr:to>
      <xdr:col>1</xdr:col>
      <xdr:colOff>7000875</xdr:colOff>
      <xdr:row>467</xdr:row>
      <xdr:rowOff>787400</xdr:rowOff>
    </xdr:to>
    <xdr:pic>
      <xdr:nvPicPr>
        <xdr:cNvPr id="135" name="NDMHelpFormula_067" descr="k_1 = (0.11) / (0.1 + δ_p) + 0.1">
          <a:extLst>
            <a:ext uri="{FF2B5EF4-FFF2-40B4-BE49-F238E27FC236}">
              <a16:creationId xmlns:a16="http://schemas.microsoft.com/office/drawing/2014/main" id="{27FD9604-6F25-449A-B715-F819141D314F}"/>
            </a:ext>
          </a:extLst>
        </xdr:cNvPr>
        <xdr:cNvPicPr>
          <a:picLocks/>
        </xdr:cNvPicPr>
      </xdr:nvPicPr>
      <xdr:blipFill>
        <a:blip xmlns:r="http://schemas.openxmlformats.org/officeDocument/2006/relationships" r:embed="rId67">
          <a:extLst>
            <a:ext uri="{28A0092B-C50C-407E-A947-70E740481C1C}">
              <a14:useLocalDpi xmlns:a14="http://schemas.microsoft.com/office/drawing/2010/main" val="0"/>
            </a:ext>
          </a:extLst>
        </a:blip>
        <a:stretch>
          <a:fillRect/>
        </a:stretch>
      </xdr:blipFill>
      <xdr:spPr>
        <a:xfrm>
          <a:off x="6972300" y="121170700"/>
          <a:ext cx="2343150" cy="736600"/>
        </a:xfrm>
        <a:prstGeom prst="rect">
          <a:avLst/>
        </a:prstGeom>
      </xdr:spPr>
    </xdr:pic>
    <xdr:clientData/>
  </xdr:twoCellAnchor>
  <xdr:twoCellAnchor>
    <xdr:from>
      <xdr:col>1</xdr:col>
      <xdr:colOff>3594100</xdr:colOff>
      <xdr:row>469</xdr:row>
      <xdr:rowOff>50800</xdr:rowOff>
    </xdr:from>
    <xdr:to>
      <xdr:col>2</xdr:col>
      <xdr:colOff>149225</xdr:colOff>
      <xdr:row>469</xdr:row>
      <xdr:rowOff>787400</xdr:rowOff>
    </xdr:to>
    <xdr:pic>
      <xdr:nvPicPr>
        <xdr:cNvPr id="137" name="NDMHelpFormula_068" descr="D = 6.4·E_b·[I_b/φ_l·k_1 + (E_s/E_b)·I_s]">
          <a:extLst>
            <a:ext uri="{FF2B5EF4-FFF2-40B4-BE49-F238E27FC236}">
              <a16:creationId xmlns:a16="http://schemas.microsoft.com/office/drawing/2014/main" id="{EF22183A-453D-4C68-BA46-D5BFDABE3935}"/>
            </a:ext>
          </a:extLst>
        </xdr:cNvPr>
        <xdr:cNvPicPr>
          <a:picLocks/>
        </xdr:cNvPicPr>
      </xdr:nvPicPr>
      <xdr:blipFill>
        <a:blip xmlns:r="http://schemas.openxmlformats.org/officeDocument/2006/relationships" r:embed="rId68">
          <a:extLst>
            <a:ext uri="{28A0092B-C50C-407E-A947-70E740481C1C}">
              <a14:useLocalDpi xmlns:a14="http://schemas.microsoft.com/office/drawing/2010/main" val="0"/>
            </a:ext>
          </a:extLst>
        </a:blip>
        <a:stretch>
          <a:fillRect/>
        </a:stretch>
      </xdr:blipFill>
      <xdr:spPr>
        <a:xfrm>
          <a:off x="5908675" y="122170825"/>
          <a:ext cx="4470400" cy="736600"/>
        </a:xfrm>
        <a:prstGeom prst="rect">
          <a:avLst/>
        </a:prstGeom>
      </xdr:spPr>
    </xdr:pic>
    <xdr:clientData/>
  </xdr:twoCellAnchor>
  <xdr:twoCellAnchor>
    <xdr:from>
      <xdr:col>1</xdr:col>
      <xdr:colOff>4498975</xdr:colOff>
      <xdr:row>471</xdr:row>
      <xdr:rowOff>50800</xdr:rowOff>
    </xdr:from>
    <xdr:to>
      <xdr:col>1</xdr:col>
      <xdr:colOff>7159625</xdr:colOff>
      <xdr:row>471</xdr:row>
      <xdr:rowOff>787400</xdr:rowOff>
    </xdr:to>
    <xdr:pic>
      <xdr:nvPicPr>
        <xdr:cNvPr id="139" name="NDMHelpFormula_069" descr="N_cr = (D) / (l_0^2)       СП 35, п. 7.54, ф. (7.10)">
          <a:extLst>
            <a:ext uri="{FF2B5EF4-FFF2-40B4-BE49-F238E27FC236}">
              <a16:creationId xmlns:a16="http://schemas.microsoft.com/office/drawing/2014/main" id="{E12E2913-4101-4BEA-B5BB-D6DD5DBACDED}"/>
            </a:ext>
          </a:extLst>
        </xdr:cNvPr>
        <xdr:cNvPicPr>
          <a:picLocks/>
        </xdr:cNvPicPr>
      </xdr:nvPicPr>
      <xdr:blipFill>
        <a:blip xmlns:r="http://schemas.openxmlformats.org/officeDocument/2006/relationships" r:embed="rId69">
          <a:extLst>
            <a:ext uri="{28A0092B-C50C-407E-A947-70E740481C1C}">
              <a14:useLocalDpi xmlns:a14="http://schemas.microsoft.com/office/drawing/2010/main" val="0"/>
            </a:ext>
          </a:extLst>
        </a:blip>
        <a:stretch>
          <a:fillRect/>
        </a:stretch>
      </xdr:blipFill>
      <xdr:spPr>
        <a:xfrm>
          <a:off x="6813550" y="123170950"/>
          <a:ext cx="2660650" cy="736600"/>
        </a:xfrm>
        <a:prstGeom prst="rect">
          <a:avLst/>
        </a:prstGeom>
      </xdr:spPr>
    </xdr:pic>
    <xdr:clientData/>
  </xdr:twoCellAnchor>
  <xdr:twoCellAnchor>
    <xdr:from>
      <xdr:col>1</xdr:col>
      <xdr:colOff>5187950</xdr:colOff>
      <xdr:row>476</xdr:row>
      <xdr:rowOff>50800</xdr:rowOff>
    </xdr:from>
    <xdr:to>
      <xdr:col>1</xdr:col>
      <xdr:colOff>6470650</xdr:colOff>
      <xdr:row>476</xdr:row>
      <xdr:rowOff>787400</xdr:rowOff>
    </xdr:to>
    <xdr:pic>
      <xdr:nvPicPr>
        <xdr:cNvPr id="141" name="NDMHelpFormula_070" descr="q_l = (N_l) / (N)">
          <a:extLst>
            <a:ext uri="{FF2B5EF4-FFF2-40B4-BE49-F238E27FC236}">
              <a16:creationId xmlns:a16="http://schemas.microsoft.com/office/drawing/2014/main" id="{9EC33850-1E25-4C1C-978D-BE64136B9B4A}"/>
            </a:ext>
          </a:extLst>
        </xdr:cNvPr>
        <xdr:cNvPicPr>
          <a:picLocks/>
        </xdr:cNvPicPr>
      </xdr:nvPicPr>
      <xdr:blipFill>
        <a:blip xmlns:r="http://schemas.openxmlformats.org/officeDocument/2006/relationships" r:embed="rId70">
          <a:extLst>
            <a:ext uri="{28A0092B-C50C-407E-A947-70E740481C1C}">
              <a14:useLocalDpi xmlns:a14="http://schemas.microsoft.com/office/drawing/2010/main" val="0"/>
            </a:ext>
          </a:extLst>
        </a:blip>
        <a:stretch>
          <a:fillRect/>
        </a:stretch>
      </xdr:blipFill>
      <xdr:spPr>
        <a:xfrm>
          <a:off x="7502525" y="124704475"/>
          <a:ext cx="1282700" cy="736600"/>
        </a:xfrm>
        <a:prstGeom prst="rect">
          <a:avLst/>
        </a:prstGeom>
      </xdr:spPr>
    </xdr:pic>
    <xdr:clientData/>
  </xdr:twoCellAnchor>
  <xdr:twoCellAnchor>
    <xdr:from>
      <xdr:col>1</xdr:col>
      <xdr:colOff>5073650</xdr:colOff>
      <xdr:row>478</xdr:row>
      <xdr:rowOff>50800</xdr:rowOff>
    </xdr:from>
    <xdr:to>
      <xdr:col>1</xdr:col>
      <xdr:colOff>6584950</xdr:colOff>
      <xdr:row>478</xdr:row>
      <xdr:rowOff>787400</xdr:rowOff>
    </xdr:to>
    <xdr:pic>
      <xdr:nvPicPr>
        <xdr:cNvPr id="143" name="NDMHelpFormula_071" descr="φ_{ml} = (φ_m) / (φ_l)">
          <a:extLst>
            <a:ext uri="{FF2B5EF4-FFF2-40B4-BE49-F238E27FC236}">
              <a16:creationId xmlns:a16="http://schemas.microsoft.com/office/drawing/2014/main" id="{1973A7B4-9DC9-4644-A016-615E27D12CDD}"/>
            </a:ext>
          </a:extLst>
        </xdr:cNvPr>
        <xdr:cNvPicPr>
          <a:picLocks/>
        </xdr:cNvPicPr>
      </xdr:nvPicPr>
      <xdr:blipFill>
        <a:blip xmlns:r="http://schemas.openxmlformats.org/officeDocument/2006/relationships" r:embed="rId71">
          <a:extLst>
            <a:ext uri="{28A0092B-C50C-407E-A947-70E740481C1C}">
              <a14:useLocalDpi xmlns:a14="http://schemas.microsoft.com/office/drawing/2010/main" val="0"/>
            </a:ext>
          </a:extLst>
        </a:blip>
        <a:stretch>
          <a:fillRect/>
        </a:stretch>
      </xdr:blipFill>
      <xdr:spPr>
        <a:xfrm>
          <a:off x="7388225" y="125704600"/>
          <a:ext cx="1511300" cy="736600"/>
        </a:xfrm>
        <a:prstGeom prst="rect">
          <a:avLst/>
        </a:prstGeom>
      </xdr:spPr>
    </xdr:pic>
    <xdr:clientData/>
  </xdr:twoCellAnchor>
  <xdr:twoCellAnchor>
    <xdr:from>
      <xdr:col>1</xdr:col>
      <xdr:colOff>3987800</xdr:colOff>
      <xdr:row>480</xdr:row>
      <xdr:rowOff>50800</xdr:rowOff>
    </xdr:from>
    <xdr:to>
      <xdr:col>1</xdr:col>
      <xdr:colOff>7670800</xdr:colOff>
      <xdr:row>480</xdr:row>
      <xdr:rowOff>787400</xdr:rowOff>
    </xdr:to>
    <xdr:pic>
      <xdr:nvPicPr>
        <xdr:cNvPr id="145" name="NDMHelpFormula_072" descr="φ = (φ_m) / (q_l·φ_{ml} + (1 - q_l))       СП 35, п. 7.55, ф. (7.15)">
          <a:extLst>
            <a:ext uri="{FF2B5EF4-FFF2-40B4-BE49-F238E27FC236}">
              <a16:creationId xmlns:a16="http://schemas.microsoft.com/office/drawing/2014/main" id="{627266AB-CD3B-47DE-B804-EB9206432291}"/>
            </a:ext>
          </a:extLst>
        </xdr:cNvPr>
        <xdr:cNvPicPr>
          <a:picLocks/>
        </xdr:cNvPicPr>
      </xdr:nvPicPr>
      <xdr:blipFill>
        <a:blip xmlns:r="http://schemas.openxmlformats.org/officeDocument/2006/relationships" r:embed="rId72">
          <a:extLst>
            <a:ext uri="{28A0092B-C50C-407E-A947-70E740481C1C}">
              <a14:useLocalDpi xmlns:a14="http://schemas.microsoft.com/office/drawing/2010/main" val="0"/>
            </a:ext>
          </a:extLst>
        </a:blip>
        <a:stretch>
          <a:fillRect/>
        </a:stretch>
      </xdr:blipFill>
      <xdr:spPr>
        <a:xfrm>
          <a:off x="6302375" y="126704725"/>
          <a:ext cx="3683000" cy="736600"/>
        </a:xfrm>
        <a:prstGeom prst="rect">
          <a:avLst/>
        </a:prstGeom>
      </xdr:spPr>
    </xdr:pic>
    <xdr:clientData/>
  </xdr:twoCellAnchor>
  <xdr:twoCellAnchor>
    <xdr:from>
      <xdr:col>1</xdr:col>
      <xdr:colOff>4095750</xdr:colOff>
      <xdr:row>482</xdr:row>
      <xdr:rowOff>47625</xdr:rowOff>
    </xdr:from>
    <xdr:to>
      <xdr:col>1</xdr:col>
      <xdr:colOff>7562850</xdr:colOff>
      <xdr:row>482</xdr:row>
      <xdr:rowOff>485775</xdr:rowOff>
    </xdr:to>
    <xdr:pic>
      <xdr:nvPicPr>
        <xdr:cNvPr id="147" name="NDMHelpFormula_073" descr="N_ult,stab = φ·(R_b·A_b,stab + R_sc·A_s)">
          <a:extLst>
            <a:ext uri="{FF2B5EF4-FFF2-40B4-BE49-F238E27FC236}">
              <a16:creationId xmlns:a16="http://schemas.microsoft.com/office/drawing/2014/main" id="{2FA39858-1D16-4C93-9EF8-715E1C1EE2A0}"/>
            </a:ext>
          </a:extLst>
        </xdr:cNvPr>
        <xdr:cNvPicPr>
          <a:picLocks/>
        </xdr:cNvPicPr>
      </xdr:nvPicPr>
      <xdr:blipFill>
        <a:blip xmlns:r="http://schemas.openxmlformats.org/officeDocument/2006/relationships" r:embed="rId73">
          <a:extLst>
            <a:ext uri="{28A0092B-C50C-407E-A947-70E740481C1C}">
              <a14:useLocalDpi xmlns:a14="http://schemas.microsoft.com/office/drawing/2010/main" val="0"/>
            </a:ext>
          </a:extLst>
        </a:blip>
        <a:stretch>
          <a:fillRect/>
        </a:stretch>
      </xdr:blipFill>
      <xdr:spPr>
        <a:xfrm>
          <a:off x="6410325" y="127701675"/>
          <a:ext cx="3467100" cy="438150"/>
        </a:xfrm>
        <a:prstGeom prst="rect">
          <a:avLst/>
        </a:prstGeom>
      </xdr:spPr>
    </xdr:pic>
    <xdr:clientData/>
  </xdr:twoCellAnchor>
  <xdr:twoCellAnchor>
    <xdr:from>
      <xdr:col>1</xdr:col>
      <xdr:colOff>4854575</xdr:colOff>
      <xdr:row>486</xdr:row>
      <xdr:rowOff>50800</xdr:rowOff>
    </xdr:from>
    <xdr:to>
      <xdr:col>1</xdr:col>
      <xdr:colOff>6804025</xdr:colOff>
      <xdr:row>486</xdr:row>
      <xdr:rowOff>787400</xdr:rowOff>
    </xdr:to>
    <xdr:pic>
      <xdr:nvPicPr>
        <xdr:cNvPr id="149" name="NDMHelpFormula_074" descr="SF_stab = (N_ult,stab) / (N)">
          <a:extLst>
            <a:ext uri="{FF2B5EF4-FFF2-40B4-BE49-F238E27FC236}">
              <a16:creationId xmlns:a16="http://schemas.microsoft.com/office/drawing/2014/main" id="{F4B70A8B-A703-43A0-AA8A-16EDEA0B36B1}"/>
            </a:ext>
          </a:extLst>
        </xdr:cNvPr>
        <xdr:cNvPicPr>
          <a:picLocks/>
        </xdr:cNvPicPr>
      </xdr:nvPicPr>
      <xdr:blipFill>
        <a:blip xmlns:r="http://schemas.openxmlformats.org/officeDocument/2006/relationships" r:embed="rId74">
          <a:extLst>
            <a:ext uri="{28A0092B-C50C-407E-A947-70E740481C1C}">
              <a14:useLocalDpi xmlns:a14="http://schemas.microsoft.com/office/drawing/2010/main" val="0"/>
            </a:ext>
          </a:extLst>
        </a:blip>
        <a:stretch>
          <a:fillRect/>
        </a:stretch>
      </xdr:blipFill>
      <xdr:spPr>
        <a:xfrm>
          <a:off x="7169150" y="128724025"/>
          <a:ext cx="1949450" cy="736600"/>
        </a:xfrm>
        <a:prstGeom prst="rect">
          <a:avLst/>
        </a:prstGeom>
      </xdr:spPr>
    </xdr:pic>
    <xdr:clientData/>
  </xdr:twoCellAnchor>
  <xdr:twoCellAnchor>
    <xdr:from>
      <xdr:col>1</xdr:col>
      <xdr:colOff>5168900</xdr:colOff>
      <xdr:row>528</xdr:row>
      <xdr:rowOff>50800</xdr:rowOff>
    </xdr:from>
    <xdr:to>
      <xdr:col>1</xdr:col>
      <xdr:colOff>6489700</xdr:colOff>
      <xdr:row>528</xdr:row>
      <xdr:rowOff>787400</xdr:rowOff>
    </xdr:to>
    <xdr:pic>
      <xdr:nvPicPr>
        <xdr:cNvPr id="151" name="NDMHelpFormula_075" descr="n_s = (E_s) / (E_b)">
          <a:extLst>
            <a:ext uri="{FF2B5EF4-FFF2-40B4-BE49-F238E27FC236}">
              <a16:creationId xmlns:a16="http://schemas.microsoft.com/office/drawing/2014/main" id="{E0C8B363-7663-4625-9551-0CD5017BF4D1}"/>
            </a:ext>
          </a:extLst>
        </xdr:cNvPr>
        <xdr:cNvPicPr>
          <a:picLocks/>
        </xdr:cNvPicPr>
      </xdr:nvPicPr>
      <xdr:blipFill>
        <a:blip xmlns:r="http://schemas.openxmlformats.org/officeDocument/2006/relationships" r:embed="rId48">
          <a:extLst>
            <a:ext uri="{28A0092B-C50C-407E-A947-70E740481C1C}">
              <a14:useLocalDpi xmlns:a14="http://schemas.microsoft.com/office/drawing/2010/main" val="0"/>
            </a:ext>
          </a:extLst>
        </a:blip>
        <a:stretch>
          <a:fillRect/>
        </a:stretch>
      </xdr:blipFill>
      <xdr:spPr>
        <a:xfrm>
          <a:off x="7483475" y="136534525"/>
          <a:ext cx="1320800" cy="736600"/>
        </a:xfrm>
        <a:prstGeom prst="rect">
          <a:avLst/>
        </a:prstGeom>
      </xdr:spPr>
    </xdr:pic>
    <xdr:clientData/>
  </xdr:twoCellAnchor>
  <xdr:twoCellAnchor>
    <xdr:from>
      <xdr:col>1</xdr:col>
      <xdr:colOff>5216525</xdr:colOff>
      <xdr:row>537</xdr:row>
      <xdr:rowOff>50800</xdr:rowOff>
    </xdr:from>
    <xdr:to>
      <xdr:col>1</xdr:col>
      <xdr:colOff>6442075</xdr:colOff>
      <xdr:row>537</xdr:row>
      <xdr:rowOff>787400</xdr:rowOff>
    </xdr:to>
    <xdr:pic>
      <xdr:nvPicPr>
        <xdr:cNvPr id="153" name="NDMHelpFormula_076" descr="r = (I) / (A·c)">
          <a:extLst>
            <a:ext uri="{FF2B5EF4-FFF2-40B4-BE49-F238E27FC236}">
              <a16:creationId xmlns:a16="http://schemas.microsoft.com/office/drawing/2014/main" id="{331F0580-196B-4326-BC80-4B46D1CB46BB}"/>
            </a:ext>
          </a:extLst>
        </xdr:cNvPr>
        <xdr:cNvPicPr>
          <a:picLocks/>
        </xdr:cNvPicPr>
      </xdr:nvPicPr>
      <xdr:blipFill>
        <a:blip xmlns:r="http://schemas.openxmlformats.org/officeDocument/2006/relationships" r:embed="rId75">
          <a:extLst>
            <a:ext uri="{28A0092B-C50C-407E-A947-70E740481C1C}">
              <a14:useLocalDpi xmlns:a14="http://schemas.microsoft.com/office/drawing/2010/main" val="0"/>
            </a:ext>
          </a:extLst>
        </a:blip>
        <a:stretch>
          <a:fillRect/>
        </a:stretch>
      </xdr:blipFill>
      <xdr:spPr>
        <a:xfrm>
          <a:off x="7531100" y="138715750"/>
          <a:ext cx="1225550" cy="7366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37</xdr:col>
      <xdr:colOff>0</xdr:colOff>
      <xdr:row>3</xdr:row>
      <xdr:rowOff>0</xdr:rowOff>
    </xdr:from>
    <xdr:to>
      <xdr:col>41</xdr:col>
      <xdr:colOff>546100</xdr:colOff>
      <xdr:row>5</xdr:row>
      <xdr:rowOff>63500</xdr:rowOff>
    </xdr:to>
    <xdr:sp macro="RunSectionCalculation" textlink="">
      <xdr:nvSpPr>
        <xdr:cNvPr id="2" name="btnRunSectionCalculation">
          <a:extLst>
            <a:ext uri="{FF2B5EF4-FFF2-40B4-BE49-F238E27FC236}">
              <a16:creationId xmlns:a16="http://schemas.microsoft.com/office/drawing/2014/main" id="{CA95C2FA-96DC-4AB1-9BE1-955F0383D7BD}"/>
            </a:ext>
          </a:extLst>
        </xdr:cNvPr>
        <xdr:cNvSpPr/>
      </xdr:nvSpPr>
      <xdr:spPr>
        <a:xfrm>
          <a:off x="11239500" y="781050"/>
          <a:ext cx="2984500" cy="406400"/>
        </a:xfrm>
        <a:prstGeom prst="rect">
          <a:avLst/>
        </a:prstGeom>
        <a:solidFill>
          <a:srgbClr val="162652"/>
        </a:solidFill>
        <a:ln>
          <a:solidFill>
            <a:srgbClr val="16265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Выполнить расчет</a:t>
          </a:r>
        </a:p>
      </xdr:txBody>
    </xdr:sp>
    <xdr:clientData/>
  </xdr:twoCellAnchor>
  <xdr:twoCellAnchor>
    <xdr:from>
      <xdr:col>37</xdr:col>
      <xdr:colOff>0</xdr:colOff>
      <xdr:row>5</xdr:row>
      <xdr:rowOff>165100</xdr:rowOff>
    </xdr:from>
    <xdr:to>
      <xdr:col>41</xdr:col>
      <xdr:colOff>546100</xdr:colOff>
      <xdr:row>8</xdr:row>
      <xdr:rowOff>57150</xdr:rowOff>
    </xdr:to>
    <xdr:sp macro="ImportGeometryFromAutoCAD" textlink="">
      <xdr:nvSpPr>
        <xdr:cNvPr id="3" name="btnImportGeometryFromAutoCAD">
          <a:extLst>
            <a:ext uri="{FF2B5EF4-FFF2-40B4-BE49-F238E27FC236}">
              <a16:creationId xmlns:a16="http://schemas.microsoft.com/office/drawing/2014/main" id="{47DF4BE4-4758-401E-AAC6-C031A7DE1E45}"/>
            </a:ext>
          </a:extLst>
        </xdr:cNvPr>
        <xdr:cNvSpPr/>
      </xdr:nvSpPr>
      <xdr:spPr>
        <a:xfrm>
          <a:off x="11239500" y="1289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Импортировать геометрию из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8</xdr:row>
      <xdr:rowOff>158750</xdr:rowOff>
    </xdr:from>
    <xdr:to>
      <xdr:col>41</xdr:col>
      <xdr:colOff>546100</xdr:colOff>
      <xdr:row>11</xdr:row>
      <xdr:rowOff>50800</xdr:rowOff>
    </xdr:to>
    <xdr:sp macro="ClearAutoCADDrawing" textlink="">
      <xdr:nvSpPr>
        <xdr:cNvPr id="4" name="btnClearAutoCADDrawing">
          <a:extLst>
            <a:ext uri="{FF2B5EF4-FFF2-40B4-BE49-F238E27FC236}">
              <a16:creationId xmlns:a16="http://schemas.microsoft.com/office/drawing/2014/main" id="{B773F423-27F7-409D-8EDB-5FAAAF52CDE2}"/>
            </a:ext>
          </a:extLst>
        </xdr:cNvPr>
        <xdr:cNvSpPr/>
      </xdr:nvSpPr>
      <xdr:spPr>
        <a:xfrm>
          <a:off x="11239500" y="1797050"/>
          <a:ext cx="2984500" cy="406400"/>
        </a:xfrm>
        <a:prstGeom prst="rect">
          <a:avLst/>
        </a:prstGeom>
        <a:solidFill>
          <a:srgbClr val="7F7F7F"/>
        </a:solidFill>
        <a:ln>
          <a:solidFill>
            <a:srgbClr val="7F7F7F"/>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Очистить чертеж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11</xdr:row>
      <xdr:rowOff>152400</xdr:rowOff>
    </xdr:from>
    <xdr:to>
      <xdr:col>41</xdr:col>
      <xdr:colOff>546100</xdr:colOff>
      <xdr:row>14</xdr:row>
      <xdr:rowOff>44450</xdr:rowOff>
    </xdr:to>
    <xdr:sp macro="ExportSectionStressToAutoCAD" textlink="">
      <xdr:nvSpPr>
        <xdr:cNvPr id="5" name="btnExportStressToAutoCAD">
          <a:extLst>
            <a:ext uri="{FF2B5EF4-FFF2-40B4-BE49-F238E27FC236}">
              <a16:creationId xmlns:a16="http://schemas.microsoft.com/office/drawing/2014/main" id="{BD1744DE-336A-4951-ADF4-31425C5071BE}"/>
            </a:ext>
          </a:extLst>
        </xdr:cNvPr>
        <xdr:cNvSpPr/>
      </xdr:nvSpPr>
      <xdr:spPr>
        <a:xfrm>
          <a:off x="11239500" y="2305050"/>
          <a:ext cx="2984500" cy="406400"/>
        </a:xfrm>
        <a:prstGeom prst="rect">
          <a:avLst/>
        </a:prstGeom>
        <a:solidFill>
          <a:srgbClr val="336699"/>
        </a:solidFill>
        <a:ln>
          <a:solidFill>
            <a:srgbClr val="33669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Экспорт в </a:t>
          </a:r>
          <a:r>
            <a:rPr lang="en-US" sz="900" b="1">
              <a:solidFill>
                <a:srgbClr val="FFFFFF"/>
              </a:solidFill>
            </a:rPr>
            <a:t>AutoCAD</a:t>
          </a:r>
          <a:endParaRPr lang="ru-RU" sz="900" b="1">
            <a:solidFill>
              <a:srgbClr val="FFFFFF"/>
            </a:solidFill>
          </a:endParaRPr>
        </a:p>
      </xdr:txBody>
    </xdr:sp>
    <xdr:clientData/>
  </xdr:twoCellAnchor>
  <xdr:twoCellAnchor>
    <xdr:from>
      <xdr:col>37</xdr:col>
      <xdr:colOff>0</xdr:colOff>
      <xdr:row>14</xdr:row>
      <xdr:rowOff>146050</xdr:rowOff>
    </xdr:from>
    <xdr:to>
      <xdr:col>41</xdr:col>
      <xdr:colOff>546100</xdr:colOff>
      <xdr:row>17</xdr:row>
      <xdr:rowOff>38100</xdr:rowOff>
    </xdr:to>
    <xdr:sp macro="UpdateSectionPlot" textlink="">
      <xdr:nvSpPr>
        <xdr:cNvPr id="6" name="btnUpdateSectionPlot">
          <a:extLst>
            <a:ext uri="{FF2B5EF4-FFF2-40B4-BE49-F238E27FC236}">
              <a16:creationId xmlns:a16="http://schemas.microsoft.com/office/drawing/2014/main" id="{6D699031-7083-4E82-A3B4-2D88B30F84A6}"/>
            </a:ext>
          </a:extLst>
        </xdr:cNvPr>
        <xdr:cNvSpPr/>
      </xdr:nvSpPr>
      <xdr:spPr>
        <a:xfrm>
          <a:off x="11239500" y="2813050"/>
          <a:ext cx="2984500" cy="406400"/>
        </a:xfrm>
        <a:prstGeom prst="rect">
          <a:avLst/>
        </a:prstGeom>
        <a:solidFill>
          <a:srgbClr val="00B050"/>
        </a:solidFill>
        <a:ln>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0" tIns="0" rIns="0" bIns="0" rtlCol="0" anchor="ctr"/>
        <a:lstStyle/>
        <a:p>
          <a:pPr algn="ctr"/>
          <a:r>
            <a:rPr lang="ru-RU" sz="900" b="1">
              <a:solidFill>
                <a:srgbClr val="FFFFFF"/>
              </a:solidFill>
            </a:rPr>
            <a:t>Обновить схему</a:t>
          </a:r>
        </a:p>
      </xdr:txBody>
    </xdr:sp>
    <xdr:clientData/>
  </xdr:twoCellAnchor>
  <xdr:twoCellAnchor>
    <xdr:from>
      <xdr:col>41</xdr:col>
      <xdr:colOff>0</xdr:colOff>
      <xdr:row>0</xdr:row>
      <xdr:rowOff>0</xdr:rowOff>
    </xdr:from>
    <xdr:to>
      <xdr:col>58</xdr:col>
      <xdr:colOff>50800</xdr:colOff>
      <xdr:row>38</xdr:row>
      <xdr:rowOff>76200</xdr:rowOff>
    </xdr:to>
    <xdr:graphicFrame macro="">
      <xdr:nvGraphicFramePr>
        <xdr:cNvPr id="7" name="chtNDMSectionPlot">
          <a:extLst>
            <a:ext uri="{FF2B5EF4-FFF2-40B4-BE49-F238E27FC236}">
              <a16:creationId xmlns:a16="http://schemas.microsoft.com/office/drawing/2014/main" id="{98F34FC6-8816-4979-9F62-18937384A0B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0.24399</cdr:x>
      <cdr:y>0.74815</cdr:y>
    </cdr:from>
    <cdr:to>
      <cdr:x>0.27073</cdr:x>
      <cdr:y>0.78875</cdr:y>
    </cdr:to>
    <cdr:sp macro="" textlink="">
      <cdr:nvSpPr>
        <cdr:cNvPr id="2171" name="NDMPlot_ElementConcrete1">
          <a:extLst xmlns:a="http://schemas.openxmlformats.org/drawingml/2006/main">
            <a:ext uri="{FF2B5EF4-FFF2-40B4-BE49-F238E27FC236}">
              <a16:creationId xmlns:a16="http://schemas.microsoft.com/office/drawing/2014/main" id="{B1CF8864-FCB1-49DE-8F30-02D0765EDF16}"/>
            </a:ext>
          </a:extLst>
        </cdr:cNvPr>
        <cdr:cNvSpPr/>
      </cdr:nvSpPr>
      <cdr:spPr>
        <a:xfrm xmlns:a="http://schemas.openxmlformats.org/drawingml/2006/main">
          <a:off x="2540940" y="5130781"/>
          <a:ext cx="278479" cy="278479"/>
        </a:xfrm>
        <a:prstGeom xmlns:a="http://schemas.openxmlformats.org/drawingml/2006/main" prst="rect">
          <a:avLst/>
        </a:prstGeom>
        <a:solidFill xmlns:a="http://schemas.openxmlformats.org/drawingml/2006/main">
          <a:srgbClr val="7D23D2"/>
        </a:solidFill>
        <a:ln xmlns:a="http://schemas.openxmlformats.org/drawingml/2006/main" w="1905">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0.74815</cdr:y>
    </cdr:from>
    <cdr:to>
      <cdr:x>0.30893</cdr:x>
      <cdr:y>0.78875</cdr:y>
    </cdr:to>
    <cdr:sp macro="" textlink="">
      <cdr:nvSpPr>
        <cdr:cNvPr id="2172" name="NDMPlot_ElementConcrete2">
          <a:extLst xmlns:a="http://schemas.openxmlformats.org/drawingml/2006/main">
            <a:ext uri="{FF2B5EF4-FFF2-40B4-BE49-F238E27FC236}">
              <a16:creationId xmlns:a16="http://schemas.microsoft.com/office/drawing/2014/main" id="{3E8EE0B4-A538-43D4-819E-E9B14F47E0F6}"/>
            </a:ext>
          </a:extLst>
        </cdr:cNvPr>
        <cdr:cNvSpPr/>
      </cdr:nvSpPr>
      <cdr:spPr>
        <a:xfrm xmlns:a="http://schemas.openxmlformats.org/drawingml/2006/main">
          <a:off x="2938767" y="5130781"/>
          <a:ext cx="278479" cy="278479"/>
        </a:xfrm>
        <a:prstGeom xmlns:a="http://schemas.openxmlformats.org/drawingml/2006/main" prst="rect">
          <a:avLst/>
        </a:prstGeom>
        <a:solidFill xmlns:a="http://schemas.openxmlformats.org/drawingml/2006/main">
          <a:srgbClr val="7E25D2"/>
        </a:solidFill>
        <a:ln xmlns:a="http://schemas.openxmlformats.org/drawingml/2006/main" w="1905">
          <a:solidFill>
            <a:srgbClr val="7E25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0.74815</cdr:y>
    </cdr:from>
    <cdr:to>
      <cdr:x>0.34714</cdr:x>
      <cdr:y>0.78875</cdr:y>
    </cdr:to>
    <cdr:sp macro="" textlink="">
      <cdr:nvSpPr>
        <cdr:cNvPr id="2173" name="NDMPlot_ElementConcrete3">
          <a:extLst xmlns:a="http://schemas.openxmlformats.org/drawingml/2006/main">
            <a:ext uri="{FF2B5EF4-FFF2-40B4-BE49-F238E27FC236}">
              <a16:creationId xmlns:a16="http://schemas.microsoft.com/office/drawing/2014/main" id="{42F2B8ED-0CCB-41F2-8855-10B6CF3A6073}"/>
            </a:ext>
          </a:extLst>
        </cdr:cNvPr>
        <cdr:cNvSpPr/>
      </cdr:nvSpPr>
      <cdr:spPr>
        <a:xfrm xmlns:a="http://schemas.openxmlformats.org/drawingml/2006/main">
          <a:off x="3336594" y="5130781"/>
          <a:ext cx="278478" cy="278479"/>
        </a:xfrm>
        <a:prstGeom xmlns:a="http://schemas.openxmlformats.org/drawingml/2006/main" prst="rect">
          <a:avLst/>
        </a:prstGeom>
        <a:solidFill xmlns:a="http://schemas.openxmlformats.org/drawingml/2006/main">
          <a:srgbClr val="7F27D2"/>
        </a:solidFill>
        <a:ln xmlns:a="http://schemas.openxmlformats.org/drawingml/2006/main" w="1905">
          <a:solidFill>
            <a:srgbClr val="7F27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0.74815</cdr:y>
    </cdr:from>
    <cdr:to>
      <cdr:x>0.38534</cdr:x>
      <cdr:y>0.78875</cdr:y>
    </cdr:to>
    <cdr:sp macro="" textlink="">
      <cdr:nvSpPr>
        <cdr:cNvPr id="2174" name="NDMPlot_ElementConcrete4">
          <a:extLst xmlns:a="http://schemas.openxmlformats.org/drawingml/2006/main">
            <a:ext uri="{FF2B5EF4-FFF2-40B4-BE49-F238E27FC236}">
              <a16:creationId xmlns:a16="http://schemas.microsoft.com/office/drawing/2014/main" id="{731ACADD-3648-433E-9C83-5A8A492E88A6}"/>
            </a:ext>
          </a:extLst>
        </cdr:cNvPr>
        <cdr:cNvSpPr/>
      </cdr:nvSpPr>
      <cdr:spPr>
        <a:xfrm xmlns:a="http://schemas.openxmlformats.org/drawingml/2006/main">
          <a:off x="3734421" y="5130781"/>
          <a:ext cx="278478" cy="278479"/>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0.74815</cdr:y>
    </cdr:from>
    <cdr:to>
      <cdr:x>0.42354</cdr:x>
      <cdr:y>0.78875</cdr:y>
    </cdr:to>
    <cdr:sp macro="" textlink="">
      <cdr:nvSpPr>
        <cdr:cNvPr id="2175" name="NDMPlot_ElementConcrete5">
          <a:extLst xmlns:a="http://schemas.openxmlformats.org/drawingml/2006/main">
            <a:ext uri="{FF2B5EF4-FFF2-40B4-BE49-F238E27FC236}">
              <a16:creationId xmlns:a16="http://schemas.microsoft.com/office/drawing/2014/main" id="{B2A2AB86-BC08-4873-B073-7A96122AFFB2}"/>
            </a:ext>
          </a:extLst>
        </cdr:cNvPr>
        <cdr:cNvSpPr/>
      </cdr:nvSpPr>
      <cdr:spPr>
        <a:xfrm xmlns:a="http://schemas.openxmlformats.org/drawingml/2006/main">
          <a:off x="4132247" y="5130781"/>
          <a:ext cx="278479" cy="278479"/>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0.74815</cdr:y>
    </cdr:from>
    <cdr:to>
      <cdr:x>0.46174</cdr:x>
      <cdr:y>0.78875</cdr:y>
    </cdr:to>
    <cdr:sp macro="" textlink="">
      <cdr:nvSpPr>
        <cdr:cNvPr id="2176" name="NDMPlot_ElementConcrete6">
          <a:extLst xmlns:a="http://schemas.openxmlformats.org/drawingml/2006/main">
            <a:ext uri="{FF2B5EF4-FFF2-40B4-BE49-F238E27FC236}">
              <a16:creationId xmlns:a16="http://schemas.microsoft.com/office/drawing/2014/main" id="{0CAD2E10-D1EF-423F-86B9-6876A71CE622}"/>
            </a:ext>
          </a:extLst>
        </cdr:cNvPr>
        <cdr:cNvSpPr/>
      </cdr:nvSpPr>
      <cdr:spPr>
        <a:xfrm xmlns:a="http://schemas.openxmlformats.org/drawingml/2006/main">
          <a:off x="4530074" y="5130781"/>
          <a:ext cx="278479" cy="278479"/>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0.74815</cdr:y>
    </cdr:from>
    <cdr:to>
      <cdr:x>0.49994</cdr:x>
      <cdr:y>0.78875</cdr:y>
    </cdr:to>
    <cdr:sp macro="" textlink="">
      <cdr:nvSpPr>
        <cdr:cNvPr id="2177" name="NDMPlot_ElementConcrete7">
          <a:extLst xmlns:a="http://schemas.openxmlformats.org/drawingml/2006/main">
            <a:ext uri="{FF2B5EF4-FFF2-40B4-BE49-F238E27FC236}">
              <a16:creationId xmlns:a16="http://schemas.microsoft.com/office/drawing/2014/main" id="{49BAF91C-7E74-4ED9-A890-BCF46D1A1F7F}"/>
            </a:ext>
          </a:extLst>
        </cdr:cNvPr>
        <cdr:cNvSpPr/>
      </cdr:nvSpPr>
      <cdr:spPr>
        <a:xfrm xmlns:a="http://schemas.openxmlformats.org/drawingml/2006/main">
          <a:off x="4927901" y="5130781"/>
          <a:ext cx="278478" cy="278479"/>
        </a:xfrm>
        <a:prstGeom xmlns:a="http://schemas.openxmlformats.org/drawingml/2006/main" prst="rect">
          <a:avLst/>
        </a:prstGeom>
        <a:solidFill xmlns:a="http://schemas.openxmlformats.org/drawingml/2006/main">
          <a:srgbClr val="832FD3"/>
        </a:solidFill>
        <a:ln xmlns:a="http://schemas.openxmlformats.org/drawingml/2006/main" w="1905">
          <a:solidFill>
            <a:srgbClr val="832F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0.74815</cdr:y>
    </cdr:from>
    <cdr:to>
      <cdr:x>0.53814</cdr:x>
      <cdr:y>0.78875</cdr:y>
    </cdr:to>
    <cdr:sp macro="" textlink="">
      <cdr:nvSpPr>
        <cdr:cNvPr id="2178" name="NDMPlot_ElementConcrete8">
          <a:extLst xmlns:a="http://schemas.openxmlformats.org/drawingml/2006/main">
            <a:ext uri="{FF2B5EF4-FFF2-40B4-BE49-F238E27FC236}">
              <a16:creationId xmlns:a16="http://schemas.microsoft.com/office/drawing/2014/main" id="{085B0FA2-B161-4283-960B-0B5192F94A45}"/>
            </a:ext>
          </a:extLst>
        </cdr:cNvPr>
        <cdr:cNvSpPr/>
      </cdr:nvSpPr>
      <cdr:spPr>
        <a:xfrm xmlns:a="http://schemas.openxmlformats.org/drawingml/2006/main">
          <a:off x="5325728" y="5130781"/>
          <a:ext cx="278478" cy="278479"/>
        </a:xfrm>
        <a:prstGeom xmlns:a="http://schemas.openxmlformats.org/drawingml/2006/main" prst="rect">
          <a:avLst/>
        </a:prstGeom>
        <a:solidFill xmlns:a="http://schemas.openxmlformats.org/drawingml/2006/main">
          <a:srgbClr val="8431D3"/>
        </a:solidFill>
        <a:ln xmlns:a="http://schemas.openxmlformats.org/drawingml/2006/main" w="1905">
          <a:solidFill>
            <a:srgbClr val="843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0.74815</cdr:y>
    </cdr:from>
    <cdr:to>
      <cdr:x>0.57634</cdr:x>
      <cdr:y>0.78875</cdr:y>
    </cdr:to>
    <cdr:sp macro="" textlink="">
      <cdr:nvSpPr>
        <cdr:cNvPr id="2179" name="NDMPlot_ElementConcrete9">
          <a:extLst xmlns:a="http://schemas.openxmlformats.org/drawingml/2006/main">
            <a:ext uri="{FF2B5EF4-FFF2-40B4-BE49-F238E27FC236}">
              <a16:creationId xmlns:a16="http://schemas.microsoft.com/office/drawing/2014/main" id="{C965B1C2-D50C-417C-9090-4C29CE99DFDF}"/>
            </a:ext>
          </a:extLst>
        </cdr:cNvPr>
        <cdr:cNvSpPr/>
      </cdr:nvSpPr>
      <cdr:spPr>
        <a:xfrm xmlns:a="http://schemas.openxmlformats.org/drawingml/2006/main">
          <a:off x="5723555" y="5130781"/>
          <a:ext cx="278478" cy="278479"/>
        </a:xfrm>
        <a:prstGeom xmlns:a="http://schemas.openxmlformats.org/drawingml/2006/main" prst="rect">
          <a:avLst/>
        </a:prstGeom>
        <a:solidFill xmlns:a="http://schemas.openxmlformats.org/drawingml/2006/main">
          <a:srgbClr val="8533D3"/>
        </a:solidFill>
        <a:ln xmlns:a="http://schemas.openxmlformats.org/drawingml/2006/main" w="1905">
          <a:solidFill>
            <a:srgbClr val="8533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0.74815</cdr:y>
    </cdr:from>
    <cdr:to>
      <cdr:x>0.61454</cdr:x>
      <cdr:y>0.78875</cdr:y>
    </cdr:to>
    <cdr:sp macro="" textlink="">
      <cdr:nvSpPr>
        <cdr:cNvPr id="2180" name="NDMPlot_ElementConcrete10">
          <a:extLst xmlns:a="http://schemas.openxmlformats.org/drawingml/2006/main">
            <a:ext uri="{FF2B5EF4-FFF2-40B4-BE49-F238E27FC236}">
              <a16:creationId xmlns:a16="http://schemas.microsoft.com/office/drawing/2014/main" id="{940F1414-3173-43F6-B165-334B9E7558C3}"/>
            </a:ext>
          </a:extLst>
        </cdr:cNvPr>
        <cdr:cNvSpPr/>
      </cdr:nvSpPr>
      <cdr:spPr>
        <a:xfrm xmlns:a="http://schemas.openxmlformats.org/drawingml/2006/main">
          <a:off x="6121381" y="5130781"/>
          <a:ext cx="278479" cy="278479"/>
        </a:xfrm>
        <a:prstGeom xmlns:a="http://schemas.openxmlformats.org/drawingml/2006/main" prst="rect">
          <a:avLst/>
        </a:prstGeom>
        <a:solidFill xmlns:a="http://schemas.openxmlformats.org/drawingml/2006/main">
          <a:srgbClr val="8635D3"/>
        </a:solidFill>
        <a:ln xmlns:a="http://schemas.openxmlformats.org/drawingml/2006/main" w="1905">
          <a:solidFill>
            <a:srgbClr val="863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0.69014</cdr:y>
    </cdr:from>
    <cdr:to>
      <cdr:x>0.27073</cdr:x>
      <cdr:y>0.73074</cdr:y>
    </cdr:to>
    <cdr:sp macro="" textlink="">
      <cdr:nvSpPr>
        <cdr:cNvPr id="2181" name="NDMPlot_ElementConcrete11">
          <a:extLst xmlns:a="http://schemas.openxmlformats.org/drawingml/2006/main">
            <a:ext uri="{FF2B5EF4-FFF2-40B4-BE49-F238E27FC236}">
              <a16:creationId xmlns:a16="http://schemas.microsoft.com/office/drawing/2014/main" id="{5CD84BC6-D0B1-42DD-8A35-5E8E4C5FDFE9}"/>
            </a:ext>
          </a:extLst>
        </cdr:cNvPr>
        <cdr:cNvSpPr/>
      </cdr:nvSpPr>
      <cdr:spPr>
        <a:xfrm xmlns:a="http://schemas.openxmlformats.org/drawingml/2006/main">
          <a:off x="2540940" y="4732955"/>
          <a:ext cx="278479" cy="278478"/>
        </a:xfrm>
        <a:prstGeom xmlns:a="http://schemas.openxmlformats.org/drawingml/2006/main" prst="rect">
          <a:avLst/>
        </a:prstGeom>
        <a:solidFill xmlns:a="http://schemas.openxmlformats.org/drawingml/2006/main">
          <a:srgbClr val="8029D2"/>
        </a:solidFill>
        <a:ln xmlns:a="http://schemas.openxmlformats.org/drawingml/2006/main" w="1905">
          <a:solidFill>
            <a:srgbClr val="8029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0.69014</cdr:y>
    </cdr:from>
    <cdr:to>
      <cdr:x>0.30893</cdr:x>
      <cdr:y>0.73074</cdr:y>
    </cdr:to>
    <cdr:sp macro="" textlink="">
      <cdr:nvSpPr>
        <cdr:cNvPr id="2182" name="NDMPlot_ElementConcrete12">
          <a:extLst xmlns:a="http://schemas.openxmlformats.org/drawingml/2006/main">
            <a:ext uri="{FF2B5EF4-FFF2-40B4-BE49-F238E27FC236}">
              <a16:creationId xmlns:a16="http://schemas.microsoft.com/office/drawing/2014/main" id="{D236927C-4780-45BC-9E08-2377F332FD8E}"/>
            </a:ext>
          </a:extLst>
        </cdr:cNvPr>
        <cdr:cNvSpPr/>
      </cdr:nvSpPr>
      <cdr:spPr>
        <a:xfrm xmlns:a="http://schemas.openxmlformats.org/drawingml/2006/main">
          <a:off x="2938767" y="4732955"/>
          <a:ext cx="278479" cy="278478"/>
        </a:xfrm>
        <a:prstGeom xmlns:a="http://schemas.openxmlformats.org/drawingml/2006/main" prst="rect">
          <a:avLst/>
        </a:prstGeom>
        <a:solidFill xmlns:a="http://schemas.openxmlformats.org/drawingml/2006/main">
          <a:srgbClr val="812BD2"/>
        </a:solidFill>
        <a:ln xmlns:a="http://schemas.openxmlformats.org/drawingml/2006/main" w="1905">
          <a:solidFill>
            <a:srgbClr val="812B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0.69014</cdr:y>
    </cdr:from>
    <cdr:to>
      <cdr:x>0.34714</cdr:x>
      <cdr:y>0.73074</cdr:y>
    </cdr:to>
    <cdr:sp macro="" textlink="">
      <cdr:nvSpPr>
        <cdr:cNvPr id="2183" name="NDMPlot_ElementConcrete13">
          <a:extLst xmlns:a="http://schemas.openxmlformats.org/drawingml/2006/main">
            <a:ext uri="{FF2B5EF4-FFF2-40B4-BE49-F238E27FC236}">
              <a16:creationId xmlns:a16="http://schemas.microsoft.com/office/drawing/2014/main" id="{EEAA72BA-A0EF-4BEF-8E08-A6BF3B8A69AB}"/>
            </a:ext>
          </a:extLst>
        </cdr:cNvPr>
        <cdr:cNvSpPr/>
      </cdr:nvSpPr>
      <cdr:spPr>
        <a:xfrm xmlns:a="http://schemas.openxmlformats.org/drawingml/2006/main">
          <a:off x="3336594" y="4732955"/>
          <a:ext cx="278478" cy="278478"/>
        </a:xfrm>
        <a:prstGeom xmlns:a="http://schemas.openxmlformats.org/drawingml/2006/main" prst="rect">
          <a:avLst/>
        </a:prstGeom>
        <a:solidFill xmlns:a="http://schemas.openxmlformats.org/drawingml/2006/main">
          <a:srgbClr val="822DD2"/>
        </a:solidFill>
        <a:ln xmlns:a="http://schemas.openxmlformats.org/drawingml/2006/main" w="1905">
          <a:solidFill>
            <a:srgbClr val="822D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0.69014</cdr:y>
    </cdr:from>
    <cdr:to>
      <cdr:x>0.38534</cdr:x>
      <cdr:y>0.73074</cdr:y>
    </cdr:to>
    <cdr:sp macro="" textlink="">
      <cdr:nvSpPr>
        <cdr:cNvPr id="2184" name="NDMPlot_ElementConcrete14">
          <a:extLst xmlns:a="http://schemas.openxmlformats.org/drawingml/2006/main">
            <a:ext uri="{FF2B5EF4-FFF2-40B4-BE49-F238E27FC236}">
              <a16:creationId xmlns:a16="http://schemas.microsoft.com/office/drawing/2014/main" id="{5F73F0D0-EFA2-440F-BF76-452D4AE00A1F}"/>
            </a:ext>
          </a:extLst>
        </cdr:cNvPr>
        <cdr:cNvSpPr/>
      </cdr:nvSpPr>
      <cdr:spPr>
        <a:xfrm xmlns:a="http://schemas.openxmlformats.org/drawingml/2006/main">
          <a:off x="3734421" y="4732955"/>
          <a:ext cx="278478" cy="278478"/>
        </a:xfrm>
        <a:prstGeom xmlns:a="http://schemas.openxmlformats.org/drawingml/2006/main" prst="rect">
          <a:avLst/>
        </a:prstGeom>
        <a:solidFill xmlns:a="http://schemas.openxmlformats.org/drawingml/2006/main">
          <a:srgbClr val="832FD3"/>
        </a:solidFill>
        <a:ln xmlns:a="http://schemas.openxmlformats.org/drawingml/2006/main" w="1905">
          <a:solidFill>
            <a:srgbClr val="832F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0.69014</cdr:y>
    </cdr:from>
    <cdr:to>
      <cdr:x>0.42354</cdr:x>
      <cdr:y>0.73074</cdr:y>
    </cdr:to>
    <cdr:sp macro="" textlink="">
      <cdr:nvSpPr>
        <cdr:cNvPr id="2185" name="NDMPlot_ElementConcrete15">
          <a:extLst xmlns:a="http://schemas.openxmlformats.org/drawingml/2006/main">
            <a:ext uri="{FF2B5EF4-FFF2-40B4-BE49-F238E27FC236}">
              <a16:creationId xmlns:a16="http://schemas.microsoft.com/office/drawing/2014/main" id="{D9806EAB-3D59-4E0B-9529-91948098EBC8}"/>
            </a:ext>
          </a:extLst>
        </cdr:cNvPr>
        <cdr:cNvSpPr/>
      </cdr:nvSpPr>
      <cdr:spPr>
        <a:xfrm xmlns:a="http://schemas.openxmlformats.org/drawingml/2006/main">
          <a:off x="4132247" y="4732955"/>
          <a:ext cx="278479" cy="278478"/>
        </a:xfrm>
        <a:prstGeom xmlns:a="http://schemas.openxmlformats.org/drawingml/2006/main" prst="rect">
          <a:avLst/>
        </a:prstGeom>
        <a:solidFill xmlns:a="http://schemas.openxmlformats.org/drawingml/2006/main">
          <a:srgbClr val="8431D3"/>
        </a:solidFill>
        <a:ln xmlns:a="http://schemas.openxmlformats.org/drawingml/2006/main" w="1905">
          <a:solidFill>
            <a:srgbClr val="8431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0.69014</cdr:y>
    </cdr:from>
    <cdr:to>
      <cdr:x>0.46174</cdr:x>
      <cdr:y>0.73074</cdr:y>
    </cdr:to>
    <cdr:sp macro="" textlink="">
      <cdr:nvSpPr>
        <cdr:cNvPr id="2186" name="NDMPlot_ElementConcrete16">
          <a:extLst xmlns:a="http://schemas.openxmlformats.org/drawingml/2006/main">
            <a:ext uri="{FF2B5EF4-FFF2-40B4-BE49-F238E27FC236}">
              <a16:creationId xmlns:a16="http://schemas.microsoft.com/office/drawing/2014/main" id="{82A9CA31-6E2E-4E42-81E2-3CAA6FEF8ABB}"/>
            </a:ext>
          </a:extLst>
        </cdr:cNvPr>
        <cdr:cNvSpPr/>
      </cdr:nvSpPr>
      <cdr:spPr>
        <a:xfrm xmlns:a="http://schemas.openxmlformats.org/drawingml/2006/main">
          <a:off x="4530074" y="4732955"/>
          <a:ext cx="278479" cy="278478"/>
        </a:xfrm>
        <a:prstGeom xmlns:a="http://schemas.openxmlformats.org/drawingml/2006/main" prst="rect">
          <a:avLst/>
        </a:prstGeom>
        <a:solidFill xmlns:a="http://schemas.openxmlformats.org/drawingml/2006/main">
          <a:srgbClr val="8533D3"/>
        </a:solidFill>
        <a:ln xmlns:a="http://schemas.openxmlformats.org/drawingml/2006/main" w="1905">
          <a:solidFill>
            <a:srgbClr val="8533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0.69014</cdr:y>
    </cdr:from>
    <cdr:to>
      <cdr:x>0.49994</cdr:x>
      <cdr:y>0.73074</cdr:y>
    </cdr:to>
    <cdr:sp macro="" textlink="">
      <cdr:nvSpPr>
        <cdr:cNvPr id="2187" name="NDMPlot_ElementConcrete17">
          <a:extLst xmlns:a="http://schemas.openxmlformats.org/drawingml/2006/main">
            <a:ext uri="{FF2B5EF4-FFF2-40B4-BE49-F238E27FC236}">
              <a16:creationId xmlns:a16="http://schemas.microsoft.com/office/drawing/2014/main" id="{DBDAD631-1C3D-4A13-A60A-F7972E62D3A4}"/>
            </a:ext>
          </a:extLst>
        </cdr:cNvPr>
        <cdr:cNvSpPr/>
      </cdr:nvSpPr>
      <cdr:spPr>
        <a:xfrm xmlns:a="http://schemas.openxmlformats.org/drawingml/2006/main">
          <a:off x="4927901" y="4732955"/>
          <a:ext cx="278478" cy="278478"/>
        </a:xfrm>
        <a:prstGeom xmlns:a="http://schemas.openxmlformats.org/drawingml/2006/main" prst="rect">
          <a:avLst/>
        </a:prstGeom>
        <a:solidFill xmlns:a="http://schemas.openxmlformats.org/drawingml/2006/main">
          <a:srgbClr val="8635D3"/>
        </a:solidFill>
        <a:ln xmlns:a="http://schemas.openxmlformats.org/drawingml/2006/main" w="1905">
          <a:solidFill>
            <a:srgbClr val="8635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0.69014</cdr:y>
    </cdr:from>
    <cdr:to>
      <cdr:x>0.53814</cdr:x>
      <cdr:y>0.73074</cdr:y>
    </cdr:to>
    <cdr:sp macro="" textlink="">
      <cdr:nvSpPr>
        <cdr:cNvPr id="2188" name="NDMPlot_ElementConcrete18">
          <a:extLst xmlns:a="http://schemas.openxmlformats.org/drawingml/2006/main">
            <a:ext uri="{FF2B5EF4-FFF2-40B4-BE49-F238E27FC236}">
              <a16:creationId xmlns:a16="http://schemas.microsoft.com/office/drawing/2014/main" id="{442D8AE9-E9B5-4D57-9F2D-A1E17A96CBDF}"/>
            </a:ext>
          </a:extLst>
        </cdr:cNvPr>
        <cdr:cNvSpPr/>
      </cdr:nvSpPr>
      <cdr:spPr>
        <a:xfrm xmlns:a="http://schemas.openxmlformats.org/drawingml/2006/main">
          <a:off x="5325728" y="4732955"/>
          <a:ext cx="278478" cy="278478"/>
        </a:xfrm>
        <a:prstGeom xmlns:a="http://schemas.openxmlformats.org/drawingml/2006/main" prst="rect">
          <a:avLst/>
        </a:prstGeom>
        <a:solidFill xmlns:a="http://schemas.openxmlformats.org/drawingml/2006/main">
          <a:srgbClr val="8737D3"/>
        </a:solidFill>
        <a:ln xmlns:a="http://schemas.openxmlformats.org/drawingml/2006/main" w="1905">
          <a:solidFill>
            <a:srgbClr val="8737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0.69014</cdr:y>
    </cdr:from>
    <cdr:to>
      <cdr:x>0.57634</cdr:x>
      <cdr:y>0.73074</cdr:y>
    </cdr:to>
    <cdr:sp macro="" textlink="">
      <cdr:nvSpPr>
        <cdr:cNvPr id="2189" name="NDMPlot_ElementConcrete19">
          <a:extLst xmlns:a="http://schemas.openxmlformats.org/drawingml/2006/main">
            <a:ext uri="{FF2B5EF4-FFF2-40B4-BE49-F238E27FC236}">
              <a16:creationId xmlns:a16="http://schemas.microsoft.com/office/drawing/2014/main" id="{A2386237-65F3-442C-B619-0421A8D4D536}"/>
            </a:ext>
          </a:extLst>
        </cdr:cNvPr>
        <cdr:cNvSpPr/>
      </cdr:nvSpPr>
      <cdr:spPr>
        <a:xfrm xmlns:a="http://schemas.openxmlformats.org/drawingml/2006/main">
          <a:off x="5723555" y="4732955"/>
          <a:ext cx="278478" cy="278478"/>
        </a:xfrm>
        <a:prstGeom xmlns:a="http://schemas.openxmlformats.org/drawingml/2006/main" prst="rect">
          <a:avLst/>
        </a:prstGeom>
        <a:solidFill xmlns:a="http://schemas.openxmlformats.org/drawingml/2006/main">
          <a:srgbClr val="8839D3"/>
        </a:solidFill>
        <a:ln xmlns:a="http://schemas.openxmlformats.org/drawingml/2006/main" w="1905">
          <a:solidFill>
            <a:srgbClr val="8839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0.69014</cdr:y>
    </cdr:from>
    <cdr:to>
      <cdr:x>0.61454</cdr:x>
      <cdr:y>0.73074</cdr:y>
    </cdr:to>
    <cdr:sp macro="" textlink="">
      <cdr:nvSpPr>
        <cdr:cNvPr id="2190" name="NDMPlot_ElementConcrete20">
          <a:extLst xmlns:a="http://schemas.openxmlformats.org/drawingml/2006/main">
            <a:ext uri="{FF2B5EF4-FFF2-40B4-BE49-F238E27FC236}">
              <a16:creationId xmlns:a16="http://schemas.microsoft.com/office/drawing/2014/main" id="{BA90F0E7-26EA-4CC5-A177-C94DE1B58AEB}"/>
            </a:ext>
          </a:extLst>
        </cdr:cNvPr>
        <cdr:cNvSpPr/>
      </cdr:nvSpPr>
      <cdr:spPr>
        <a:xfrm xmlns:a="http://schemas.openxmlformats.org/drawingml/2006/main">
          <a:off x="6121381" y="4732955"/>
          <a:ext cx="278479" cy="278478"/>
        </a:xfrm>
        <a:prstGeom xmlns:a="http://schemas.openxmlformats.org/drawingml/2006/main" prst="rect">
          <a:avLst/>
        </a:prstGeom>
        <a:solidFill xmlns:a="http://schemas.openxmlformats.org/drawingml/2006/main">
          <a:srgbClr val="8E44D3"/>
        </a:solidFill>
        <a:ln xmlns:a="http://schemas.openxmlformats.org/drawingml/2006/main" w="1905">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0.63213</cdr:y>
    </cdr:from>
    <cdr:to>
      <cdr:x>0.27073</cdr:x>
      <cdr:y>0.67273</cdr:y>
    </cdr:to>
    <cdr:sp macro="" textlink="">
      <cdr:nvSpPr>
        <cdr:cNvPr id="2191" name="NDMPlot_ElementConcrete21">
          <a:extLst xmlns:a="http://schemas.openxmlformats.org/drawingml/2006/main">
            <a:ext uri="{FF2B5EF4-FFF2-40B4-BE49-F238E27FC236}">
              <a16:creationId xmlns:a16="http://schemas.microsoft.com/office/drawing/2014/main" id="{A158ABFF-3416-47FF-A5D7-C3FE8AE28D88}"/>
            </a:ext>
          </a:extLst>
        </cdr:cNvPr>
        <cdr:cNvSpPr/>
      </cdr:nvSpPr>
      <cdr:spPr>
        <a:xfrm xmlns:a="http://schemas.openxmlformats.org/drawingml/2006/main">
          <a:off x="2540940" y="4335128"/>
          <a:ext cx="278479" cy="278478"/>
        </a:xfrm>
        <a:prstGeom xmlns:a="http://schemas.openxmlformats.org/drawingml/2006/main" prst="rect">
          <a:avLst/>
        </a:prstGeom>
        <a:solidFill xmlns:a="http://schemas.openxmlformats.org/drawingml/2006/main">
          <a:srgbClr val="832ED2"/>
        </a:solidFill>
        <a:ln xmlns:a="http://schemas.openxmlformats.org/drawingml/2006/main" w="1905">
          <a:solidFill>
            <a:srgbClr val="832E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0.63213</cdr:y>
    </cdr:from>
    <cdr:to>
      <cdr:x>0.30893</cdr:x>
      <cdr:y>0.67273</cdr:y>
    </cdr:to>
    <cdr:sp macro="" textlink="">
      <cdr:nvSpPr>
        <cdr:cNvPr id="2192" name="NDMPlot_ElementConcrete22">
          <a:extLst xmlns:a="http://schemas.openxmlformats.org/drawingml/2006/main">
            <a:ext uri="{FF2B5EF4-FFF2-40B4-BE49-F238E27FC236}">
              <a16:creationId xmlns:a16="http://schemas.microsoft.com/office/drawing/2014/main" id="{B53F670B-0EED-44E3-9544-5E0C7BF5978C}"/>
            </a:ext>
          </a:extLst>
        </cdr:cNvPr>
        <cdr:cNvSpPr/>
      </cdr:nvSpPr>
      <cdr:spPr>
        <a:xfrm xmlns:a="http://schemas.openxmlformats.org/drawingml/2006/main">
          <a:off x="2938767" y="4335128"/>
          <a:ext cx="278479" cy="278478"/>
        </a:xfrm>
        <a:prstGeom xmlns:a="http://schemas.openxmlformats.org/drawingml/2006/main" prst="rect">
          <a:avLst/>
        </a:prstGeom>
        <a:solidFill xmlns:a="http://schemas.openxmlformats.org/drawingml/2006/main">
          <a:srgbClr val="8430D3"/>
        </a:solidFill>
        <a:ln xmlns:a="http://schemas.openxmlformats.org/drawingml/2006/main" w="1905">
          <a:solidFill>
            <a:srgbClr val="8430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0.63213</cdr:y>
    </cdr:from>
    <cdr:to>
      <cdr:x>0.34714</cdr:x>
      <cdr:y>0.67273</cdr:y>
    </cdr:to>
    <cdr:sp macro="" textlink="">
      <cdr:nvSpPr>
        <cdr:cNvPr id="2193" name="NDMPlot_ElementConcrete23">
          <a:extLst xmlns:a="http://schemas.openxmlformats.org/drawingml/2006/main">
            <a:ext uri="{FF2B5EF4-FFF2-40B4-BE49-F238E27FC236}">
              <a16:creationId xmlns:a16="http://schemas.microsoft.com/office/drawing/2014/main" id="{A00D02E2-3F32-43AB-A4AA-C9A3D1FE56F7}"/>
            </a:ext>
          </a:extLst>
        </cdr:cNvPr>
        <cdr:cNvSpPr/>
      </cdr:nvSpPr>
      <cdr:spPr>
        <a:xfrm xmlns:a="http://schemas.openxmlformats.org/drawingml/2006/main">
          <a:off x="3336594" y="4335128"/>
          <a:ext cx="278478" cy="278478"/>
        </a:xfrm>
        <a:prstGeom xmlns:a="http://schemas.openxmlformats.org/drawingml/2006/main" prst="rect">
          <a:avLst/>
        </a:prstGeom>
        <a:solidFill xmlns:a="http://schemas.openxmlformats.org/drawingml/2006/main">
          <a:srgbClr val="8532D3"/>
        </a:solidFill>
        <a:ln xmlns:a="http://schemas.openxmlformats.org/drawingml/2006/main" w="1905">
          <a:solidFill>
            <a:srgbClr val="8532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0.63213</cdr:y>
    </cdr:from>
    <cdr:to>
      <cdr:x>0.38534</cdr:x>
      <cdr:y>0.67273</cdr:y>
    </cdr:to>
    <cdr:sp macro="" textlink="">
      <cdr:nvSpPr>
        <cdr:cNvPr id="2194" name="NDMPlot_ElementConcrete24">
          <a:extLst xmlns:a="http://schemas.openxmlformats.org/drawingml/2006/main">
            <a:ext uri="{FF2B5EF4-FFF2-40B4-BE49-F238E27FC236}">
              <a16:creationId xmlns:a16="http://schemas.microsoft.com/office/drawing/2014/main" id="{423F44DE-F393-4134-B552-E6663F756FE7}"/>
            </a:ext>
          </a:extLst>
        </cdr:cNvPr>
        <cdr:cNvSpPr/>
      </cdr:nvSpPr>
      <cdr:spPr>
        <a:xfrm xmlns:a="http://schemas.openxmlformats.org/drawingml/2006/main">
          <a:off x="3734421" y="4335128"/>
          <a:ext cx="278478" cy="278478"/>
        </a:xfrm>
        <a:prstGeom xmlns:a="http://schemas.openxmlformats.org/drawingml/2006/main" prst="rect">
          <a:avLst/>
        </a:prstGeom>
        <a:solidFill xmlns:a="http://schemas.openxmlformats.org/drawingml/2006/main">
          <a:srgbClr val="8634D3"/>
        </a:solidFill>
        <a:ln xmlns:a="http://schemas.openxmlformats.org/drawingml/2006/main" w="1905">
          <a:solidFill>
            <a:srgbClr val="86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0.63213</cdr:y>
    </cdr:from>
    <cdr:to>
      <cdr:x>0.42354</cdr:x>
      <cdr:y>0.67273</cdr:y>
    </cdr:to>
    <cdr:sp macro="" textlink="">
      <cdr:nvSpPr>
        <cdr:cNvPr id="2195" name="NDMPlot_ElementConcrete25">
          <a:extLst xmlns:a="http://schemas.openxmlformats.org/drawingml/2006/main">
            <a:ext uri="{FF2B5EF4-FFF2-40B4-BE49-F238E27FC236}">
              <a16:creationId xmlns:a16="http://schemas.microsoft.com/office/drawing/2014/main" id="{6EDC51CE-73C8-4C22-94E7-616354AFB31A}"/>
            </a:ext>
          </a:extLst>
        </cdr:cNvPr>
        <cdr:cNvSpPr/>
      </cdr:nvSpPr>
      <cdr:spPr>
        <a:xfrm xmlns:a="http://schemas.openxmlformats.org/drawingml/2006/main">
          <a:off x="4132247" y="4335128"/>
          <a:ext cx="278479" cy="278478"/>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0.63213</cdr:y>
    </cdr:from>
    <cdr:to>
      <cdr:x>0.46174</cdr:x>
      <cdr:y>0.67273</cdr:y>
    </cdr:to>
    <cdr:sp macro="" textlink="">
      <cdr:nvSpPr>
        <cdr:cNvPr id="2196" name="NDMPlot_ElementConcrete26">
          <a:extLst xmlns:a="http://schemas.openxmlformats.org/drawingml/2006/main">
            <a:ext uri="{FF2B5EF4-FFF2-40B4-BE49-F238E27FC236}">
              <a16:creationId xmlns:a16="http://schemas.microsoft.com/office/drawing/2014/main" id="{6FC41320-5827-466F-B064-D34045D0343F}"/>
            </a:ext>
          </a:extLst>
        </cdr:cNvPr>
        <cdr:cNvSpPr/>
      </cdr:nvSpPr>
      <cdr:spPr>
        <a:xfrm xmlns:a="http://schemas.openxmlformats.org/drawingml/2006/main">
          <a:off x="4530074" y="4335128"/>
          <a:ext cx="278479" cy="278478"/>
        </a:xfrm>
        <a:prstGeom xmlns:a="http://schemas.openxmlformats.org/drawingml/2006/main" prst="rect">
          <a:avLst/>
        </a:prstGeom>
        <a:solidFill xmlns:a="http://schemas.openxmlformats.org/drawingml/2006/main">
          <a:srgbClr val="8838D3"/>
        </a:solidFill>
        <a:ln xmlns:a="http://schemas.openxmlformats.org/drawingml/2006/main" w="1905">
          <a:solidFill>
            <a:srgbClr val="8838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0.63213</cdr:y>
    </cdr:from>
    <cdr:to>
      <cdr:x>0.49994</cdr:x>
      <cdr:y>0.67273</cdr:y>
    </cdr:to>
    <cdr:sp macro="" textlink="">
      <cdr:nvSpPr>
        <cdr:cNvPr id="2197" name="NDMPlot_ElementConcrete27">
          <a:extLst xmlns:a="http://schemas.openxmlformats.org/drawingml/2006/main">
            <a:ext uri="{FF2B5EF4-FFF2-40B4-BE49-F238E27FC236}">
              <a16:creationId xmlns:a16="http://schemas.microsoft.com/office/drawing/2014/main" id="{0B6F92CC-BA27-4A01-99CE-49F68B9B8E68}"/>
            </a:ext>
          </a:extLst>
        </cdr:cNvPr>
        <cdr:cNvSpPr/>
      </cdr:nvSpPr>
      <cdr:spPr>
        <a:xfrm xmlns:a="http://schemas.openxmlformats.org/drawingml/2006/main">
          <a:off x="4927901" y="4335128"/>
          <a:ext cx="278478" cy="278478"/>
        </a:xfrm>
        <a:prstGeom xmlns:a="http://schemas.openxmlformats.org/drawingml/2006/main" prst="rect">
          <a:avLst/>
        </a:prstGeom>
        <a:solidFill xmlns:a="http://schemas.openxmlformats.org/drawingml/2006/main">
          <a:srgbClr val="8B3FD3"/>
        </a:solidFill>
        <a:ln xmlns:a="http://schemas.openxmlformats.org/drawingml/2006/main" w="1905">
          <a:solidFill>
            <a:srgbClr val="8B3F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0.63213</cdr:y>
    </cdr:from>
    <cdr:to>
      <cdr:x>0.53814</cdr:x>
      <cdr:y>0.67273</cdr:y>
    </cdr:to>
    <cdr:sp macro="" textlink="">
      <cdr:nvSpPr>
        <cdr:cNvPr id="2198" name="NDMPlot_ElementConcrete28">
          <a:extLst xmlns:a="http://schemas.openxmlformats.org/drawingml/2006/main">
            <a:ext uri="{FF2B5EF4-FFF2-40B4-BE49-F238E27FC236}">
              <a16:creationId xmlns:a16="http://schemas.microsoft.com/office/drawing/2014/main" id="{AAB40ACB-0BCF-4E7F-8CD1-B21ACD184836}"/>
            </a:ext>
          </a:extLst>
        </cdr:cNvPr>
        <cdr:cNvSpPr/>
      </cdr:nvSpPr>
      <cdr:spPr>
        <a:xfrm xmlns:a="http://schemas.openxmlformats.org/drawingml/2006/main">
          <a:off x="5325728" y="4335128"/>
          <a:ext cx="278478" cy="278478"/>
        </a:xfrm>
        <a:prstGeom xmlns:a="http://schemas.openxmlformats.org/drawingml/2006/main" prst="rect">
          <a:avLst/>
        </a:prstGeom>
        <a:solidFill xmlns:a="http://schemas.openxmlformats.org/drawingml/2006/main">
          <a:srgbClr val="9552D4"/>
        </a:solidFill>
        <a:ln xmlns:a="http://schemas.openxmlformats.org/drawingml/2006/main" w="1905">
          <a:solidFill>
            <a:srgbClr val="9552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0.63213</cdr:y>
    </cdr:from>
    <cdr:to>
      <cdr:x>0.57634</cdr:x>
      <cdr:y>0.67273</cdr:y>
    </cdr:to>
    <cdr:sp macro="" textlink="">
      <cdr:nvSpPr>
        <cdr:cNvPr id="2199" name="NDMPlot_ElementConcrete29">
          <a:extLst xmlns:a="http://schemas.openxmlformats.org/drawingml/2006/main">
            <a:ext uri="{FF2B5EF4-FFF2-40B4-BE49-F238E27FC236}">
              <a16:creationId xmlns:a16="http://schemas.microsoft.com/office/drawing/2014/main" id="{638D0BBA-6648-49A9-B6C0-A33D79199DB4}"/>
            </a:ext>
          </a:extLst>
        </cdr:cNvPr>
        <cdr:cNvSpPr/>
      </cdr:nvSpPr>
      <cdr:spPr>
        <a:xfrm xmlns:a="http://schemas.openxmlformats.org/drawingml/2006/main">
          <a:off x="5723555" y="4335128"/>
          <a:ext cx="278478" cy="278478"/>
        </a:xfrm>
        <a:prstGeom xmlns:a="http://schemas.openxmlformats.org/drawingml/2006/main" prst="rect">
          <a:avLst/>
        </a:prstGeom>
        <a:solidFill xmlns:a="http://schemas.openxmlformats.org/drawingml/2006/main">
          <a:srgbClr val="9E64D5"/>
        </a:solidFill>
        <a:ln xmlns:a="http://schemas.openxmlformats.org/drawingml/2006/main" w="1905">
          <a:solidFill>
            <a:srgbClr val="9E64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0.63213</cdr:y>
    </cdr:from>
    <cdr:to>
      <cdr:x>0.61454</cdr:x>
      <cdr:y>0.67273</cdr:y>
    </cdr:to>
    <cdr:sp macro="" textlink="">
      <cdr:nvSpPr>
        <cdr:cNvPr id="2200" name="NDMPlot_ElementConcrete30">
          <a:extLst xmlns:a="http://schemas.openxmlformats.org/drawingml/2006/main">
            <a:ext uri="{FF2B5EF4-FFF2-40B4-BE49-F238E27FC236}">
              <a16:creationId xmlns:a16="http://schemas.microsoft.com/office/drawing/2014/main" id="{F474E589-5DB8-4894-99B8-699BC6ADFBF4}"/>
            </a:ext>
          </a:extLst>
        </cdr:cNvPr>
        <cdr:cNvSpPr/>
      </cdr:nvSpPr>
      <cdr:spPr>
        <a:xfrm xmlns:a="http://schemas.openxmlformats.org/drawingml/2006/main">
          <a:off x="6121381" y="4335128"/>
          <a:ext cx="278479" cy="278478"/>
        </a:xfrm>
        <a:prstGeom xmlns:a="http://schemas.openxmlformats.org/drawingml/2006/main" prst="rect">
          <a:avLst/>
        </a:prstGeom>
        <a:solidFill xmlns:a="http://schemas.openxmlformats.org/drawingml/2006/main">
          <a:srgbClr val="A776D6"/>
        </a:solidFill>
        <a:ln xmlns:a="http://schemas.openxmlformats.org/drawingml/2006/main" w="1905">
          <a:solidFill>
            <a:srgbClr val="A776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0.57412</cdr:y>
    </cdr:from>
    <cdr:to>
      <cdr:x>0.27073</cdr:x>
      <cdr:y>0.61472</cdr:y>
    </cdr:to>
    <cdr:sp macro="" textlink="">
      <cdr:nvSpPr>
        <cdr:cNvPr id="2201" name="NDMPlot_ElementConcrete31">
          <a:extLst xmlns:a="http://schemas.openxmlformats.org/drawingml/2006/main">
            <a:ext uri="{FF2B5EF4-FFF2-40B4-BE49-F238E27FC236}">
              <a16:creationId xmlns:a16="http://schemas.microsoft.com/office/drawing/2014/main" id="{619D95EE-1A57-439B-872F-FA0BB78B2442}"/>
            </a:ext>
          </a:extLst>
        </cdr:cNvPr>
        <cdr:cNvSpPr/>
      </cdr:nvSpPr>
      <cdr:spPr>
        <a:xfrm xmlns:a="http://schemas.openxmlformats.org/drawingml/2006/main">
          <a:off x="2540940" y="3937301"/>
          <a:ext cx="278479" cy="278478"/>
        </a:xfrm>
        <a:prstGeom xmlns:a="http://schemas.openxmlformats.org/drawingml/2006/main" prst="rect">
          <a:avLst/>
        </a:prstGeom>
        <a:solidFill xmlns:a="http://schemas.openxmlformats.org/drawingml/2006/main">
          <a:srgbClr val="8534D3"/>
        </a:solidFill>
        <a:ln xmlns:a="http://schemas.openxmlformats.org/drawingml/2006/main" w="1905">
          <a:solidFill>
            <a:srgbClr val="853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0.57412</cdr:y>
    </cdr:from>
    <cdr:to>
      <cdr:x>0.30893</cdr:x>
      <cdr:y>0.61472</cdr:y>
    </cdr:to>
    <cdr:sp macro="" textlink="">
      <cdr:nvSpPr>
        <cdr:cNvPr id="2202" name="NDMPlot_ElementConcrete32">
          <a:extLst xmlns:a="http://schemas.openxmlformats.org/drawingml/2006/main">
            <a:ext uri="{FF2B5EF4-FFF2-40B4-BE49-F238E27FC236}">
              <a16:creationId xmlns:a16="http://schemas.microsoft.com/office/drawing/2014/main" id="{08D047B4-D527-4E70-8859-3C5D10BA3578}"/>
            </a:ext>
          </a:extLst>
        </cdr:cNvPr>
        <cdr:cNvSpPr/>
      </cdr:nvSpPr>
      <cdr:spPr>
        <a:xfrm xmlns:a="http://schemas.openxmlformats.org/drawingml/2006/main">
          <a:off x="2938767" y="3937301"/>
          <a:ext cx="278479" cy="278478"/>
        </a:xfrm>
        <a:prstGeom xmlns:a="http://schemas.openxmlformats.org/drawingml/2006/main" prst="rect">
          <a:avLst/>
        </a:prstGeom>
        <a:solidFill xmlns:a="http://schemas.openxmlformats.org/drawingml/2006/main">
          <a:srgbClr val="8736D3"/>
        </a:solidFill>
        <a:ln xmlns:a="http://schemas.openxmlformats.org/drawingml/2006/main" w="1905">
          <a:solidFill>
            <a:srgbClr val="8736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0.57412</cdr:y>
    </cdr:from>
    <cdr:to>
      <cdr:x>0.34714</cdr:x>
      <cdr:y>0.61472</cdr:y>
    </cdr:to>
    <cdr:sp macro="" textlink="">
      <cdr:nvSpPr>
        <cdr:cNvPr id="2203" name="NDMPlot_ElementConcrete33">
          <a:extLst xmlns:a="http://schemas.openxmlformats.org/drawingml/2006/main">
            <a:ext uri="{FF2B5EF4-FFF2-40B4-BE49-F238E27FC236}">
              <a16:creationId xmlns:a16="http://schemas.microsoft.com/office/drawing/2014/main" id="{B476DA92-37F3-470B-AE21-6B7D1B8BCB75}"/>
            </a:ext>
          </a:extLst>
        </cdr:cNvPr>
        <cdr:cNvSpPr/>
      </cdr:nvSpPr>
      <cdr:spPr>
        <a:xfrm xmlns:a="http://schemas.openxmlformats.org/drawingml/2006/main">
          <a:off x="3336594" y="3937301"/>
          <a:ext cx="278478" cy="278478"/>
        </a:xfrm>
        <a:prstGeom xmlns:a="http://schemas.openxmlformats.org/drawingml/2006/main" prst="rect">
          <a:avLst/>
        </a:prstGeom>
        <a:solidFill xmlns:a="http://schemas.openxmlformats.org/drawingml/2006/main">
          <a:srgbClr val="8838D3"/>
        </a:solidFill>
        <a:ln xmlns:a="http://schemas.openxmlformats.org/drawingml/2006/main" w="1905">
          <a:solidFill>
            <a:srgbClr val="8838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0.57412</cdr:y>
    </cdr:from>
    <cdr:to>
      <cdr:x>0.53814</cdr:x>
      <cdr:y>0.61472</cdr:y>
    </cdr:to>
    <cdr:sp macro="" textlink="">
      <cdr:nvSpPr>
        <cdr:cNvPr id="2204" name="NDMPlot_ElementConcrete34">
          <a:extLst xmlns:a="http://schemas.openxmlformats.org/drawingml/2006/main">
            <a:ext uri="{FF2B5EF4-FFF2-40B4-BE49-F238E27FC236}">
              <a16:creationId xmlns:a16="http://schemas.microsoft.com/office/drawing/2014/main" id="{71F9827E-FB71-4F49-A9DC-8799C9CA2C70}"/>
            </a:ext>
          </a:extLst>
        </cdr:cNvPr>
        <cdr:cNvSpPr/>
      </cdr:nvSpPr>
      <cdr:spPr>
        <a:xfrm xmlns:a="http://schemas.openxmlformats.org/drawingml/2006/main">
          <a:off x="5325728" y="3937301"/>
          <a:ext cx="278478" cy="278478"/>
        </a:xfrm>
        <a:prstGeom xmlns:a="http://schemas.openxmlformats.org/drawingml/2006/main" prst="rect">
          <a:avLst/>
        </a:prstGeom>
        <a:solidFill xmlns:a="http://schemas.openxmlformats.org/drawingml/2006/main">
          <a:srgbClr val="AE84D6"/>
        </a:solidFill>
        <a:ln xmlns:a="http://schemas.openxmlformats.org/drawingml/2006/main" w="1905">
          <a:solidFill>
            <a:srgbClr val="AE84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0.57412</cdr:y>
    </cdr:from>
    <cdr:to>
      <cdr:x>0.57634</cdr:x>
      <cdr:y>0.61472</cdr:y>
    </cdr:to>
    <cdr:sp macro="" textlink="">
      <cdr:nvSpPr>
        <cdr:cNvPr id="2205" name="NDMPlot_ElementConcrete35">
          <a:extLst xmlns:a="http://schemas.openxmlformats.org/drawingml/2006/main">
            <a:ext uri="{FF2B5EF4-FFF2-40B4-BE49-F238E27FC236}">
              <a16:creationId xmlns:a16="http://schemas.microsoft.com/office/drawing/2014/main" id="{38F83B8B-FEF7-4D50-81ED-428DE0FB7ED9}"/>
            </a:ext>
          </a:extLst>
        </cdr:cNvPr>
        <cdr:cNvSpPr/>
      </cdr:nvSpPr>
      <cdr:spPr>
        <a:xfrm xmlns:a="http://schemas.openxmlformats.org/drawingml/2006/main">
          <a:off x="5723555" y="3937301"/>
          <a:ext cx="278478" cy="278478"/>
        </a:xfrm>
        <a:prstGeom xmlns:a="http://schemas.openxmlformats.org/drawingml/2006/main" prst="rect">
          <a:avLst/>
        </a:prstGeom>
        <a:solidFill xmlns:a="http://schemas.openxmlformats.org/drawingml/2006/main">
          <a:srgbClr val="B796D7"/>
        </a:solidFill>
        <a:ln xmlns:a="http://schemas.openxmlformats.org/drawingml/2006/main" w="1905">
          <a:solidFill>
            <a:srgbClr val="B796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0.57412</cdr:y>
    </cdr:from>
    <cdr:to>
      <cdr:x>0.61454</cdr:x>
      <cdr:y>0.61472</cdr:y>
    </cdr:to>
    <cdr:sp macro="" textlink="">
      <cdr:nvSpPr>
        <cdr:cNvPr id="2206" name="NDMPlot_ElementConcrete36">
          <a:extLst xmlns:a="http://schemas.openxmlformats.org/drawingml/2006/main">
            <a:ext uri="{FF2B5EF4-FFF2-40B4-BE49-F238E27FC236}">
              <a16:creationId xmlns:a16="http://schemas.microsoft.com/office/drawing/2014/main" id="{9C2F5A0F-6F83-475E-8D89-1A1766F15A7F}"/>
            </a:ext>
          </a:extLst>
        </cdr:cNvPr>
        <cdr:cNvSpPr/>
      </cdr:nvSpPr>
      <cdr:spPr>
        <a:xfrm xmlns:a="http://schemas.openxmlformats.org/drawingml/2006/main">
          <a:off x="6121381" y="3937301"/>
          <a:ext cx="278479" cy="278478"/>
        </a:xfrm>
        <a:prstGeom xmlns:a="http://schemas.openxmlformats.org/drawingml/2006/main" prst="rect">
          <a:avLst/>
        </a:prstGeom>
        <a:solidFill xmlns:a="http://schemas.openxmlformats.org/drawingml/2006/main">
          <a:srgbClr val="C1A8D8"/>
        </a:solidFill>
        <a:ln xmlns:a="http://schemas.openxmlformats.org/drawingml/2006/main" w="1905">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0.51611</cdr:y>
    </cdr:from>
    <cdr:to>
      <cdr:x>0.27073</cdr:x>
      <cdr:y>0.55672</cdr:y>
    </cdr:to>
    <cdr:sp macro="" textlink="">
      <cdr:nvSpPr>
        <cdr:cNvPr id="2207" name="NDMPlot_ElementConcrete37">
          <a:extLst xmlns:a="http://schemas.openxmlformats.org/drawingml/2006/main">
            <a:ext uri="{FF2B5EF4-FFF2-40B4-BE49-F238E27FC236}">
              <a16:creationId xmlns:a16="http://schemas.microsoft.com/office/drawing/2014/main" id="{7EBB88C4-B745-4404-8B65-7A385A762A8C}"/>
            </a:ext>
          </a:extLst>
        </cdr:cNvPr>
        <cdr:cNvSpPr/>
      </cdr:nvSpPr>
      <cdr:spPr>
        <a:xfrm xmlns:a="http://schemas.openxmlformats.org/drawingml/2006/main">
          <a:off x="2540940" y="3539474"/>
          <a:ext cx="278479" cy="278479"/>
        </a:xfrm>
        <a:prstGeom xmlns:a="http://schemas.openxmlformats.org/drawingml/2006/main" prst="rect">
          <a:avLst/>
        </a:prstGeom>
        <a:solidFill xmlns:a="http://schemas.openxmlformats.org/drawingml/2006/main">
          <a:srgbClr val="8839D3"/>
        </a:solidFill>
        <a:ln xmlns:a="http://schemas.openxmlformats.org/drawingml/2006/main" w="1905">
          <a:solidFill>
            <a:srgbClr val="8839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0.51611</cdr:y>
    </cdr:from>
    <cdr:to>
      <cdr:x>0.30893</cdr:x>
      <cdr:y>0.55672</cdr:y>
    </cdr:to>
    <cdr:sp macro="" textlink="">
      <cdr:nvSpPr>
        <cdr:cNvPr id="2208" name="NDMPlot_ElementConcrete38">
          <a:extLst xmlns:a="http://schemas.openxmlformats.org/drawingml/2006/main">
            <a:ext uri="{FF2B5EF4-FFF2-40B4-BE49-F238E27FC236}">
              <a16:creationId xmlns:a16="http://schemas.microsoft.com/office/drawing/2014/main" id="{C33A469E-D503-4ADA-8A36-DC9D7031E0B1}"/>
            </a:ext>
          </a:extLst>
        </cdr:cNvPr>
        <cdr:cNvSpPr/>
      </cdr:nvSpPr>
      <cdr:spPr>
        <a:xfrm xmlns:a="http://schemas.openxmlformats.org/drawingml/2006/main">
          <a:off x="2938767" y="3539474"/>
          <a:ext cx="278479" cy="278479"/>
        </a:xfrm>
        <a:prstGeom xmlns:a="http://schemas.openxmlformats.org/drawingml/2006/main" prst="rect">
          <a:avLst/>
        </a:prstGeom>
        <a:solidFill xmlns:a="http://schemas.openxmlformats.org/drawingml/2006/main">
          <a:srgbClr val="8F47D4"/>
        </a:solidFill>
        <a:ln xmlns:a="http://schemas.openxmlformats.org/drawingml/2006/main" w="1905">
          <a:solidFill>
            <a:srgbClr val="8F47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0.51611</cdr:y>
    </cdr:from>
    <cdr:to>
      <cdr:x>0.34714</cdr:x>
      <cdr:y>0.55672</cdr:y>
    </cdr:to>
    <cdr:sp macro="" textlink="">
      <cdr:nvSpPr>
        <cdr:cNvPr id="2209" name="NDMPlot_ElementConcrete39">
          <a:extLst xmlns:a="http://schemas.openxmlformats.org/drawingml/2006/main">
            <a:ext uri="{FF2B5EF4-FFF2-40B4-BE49-F238E27FC236}">
              <a16:creationId xmlns:a16="http://schemas.microsoft.com/office/drawing/2014/main" id="{A1602748-3812-4D23-B317-439386E89D87}"/>
            </a:ext>
          </a:extLst>
        </cdr:cNvPr>
        <cdr:cNvSpPr/>
      </cdr:nvSpPr>
      <cdr:spPr>
        <a:xfrm xmlns:a="http://schemas.openxmlformats.org/drawingml/2006/main">
          <a:off x="3336594" y="3539474"/>
          <a:ext cx="278478" cy="278479"/>
        </a:xfrm>
        <a:prstGeom xmlns:a="http://schemas.openxmlformats.org/drawingml/2006/main" prst="rect">
          <a:avLst/>
        </a:prstGeom>
        <a:solidFill xmlns:a="http://schemas.openxmlformats.org/drawingml/2006/main">
          <a:srgbClr val="9959D4"/>
        </a:solidFill>
        <a:ln xmlns:a="http://schemas.openxmlformats.org/drawingml/2006/main" w="1905">
          <a:solidFill>
            <a:srgbClr val="9959D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0.51611</cdr:y>
    </cdr:from>
    <cdr:to>
      <cdr:x>0.53814</cdr:x>
      <cdr:y>0.55672</cdr:y>
    </cdr:to>
    <cdr:sp macro="" textlink="">
      <cdr:nvSpPr>
        <cdr:cNvPr id="2210" name="NDMPlot_ElementConcrete40">
          <a:extLst xmlns:a="http://schemas.openxmlformats.org/drawingml/2006/main">
            <a:ext uri="{FF2B5EF4-FFF2-40B4-BE49-F238E27FC236}">
              <a16:creationId xmlns:a16="http://schemas.microsoft.com/office/drawing/2014/main" id="{9B9AE738-9C99-4480-84EE-D6FFEE45FCDB}"/>
            </a:ext>
          </a:extLst>
        </cdr:cNvPr>
        <cdr:cNvSpPr/>
      </cdr:nvSpPr>
      <cdr:spPr>
        <a:xfrm xmlns:a="http://schemas.openxmlformats.org/drawingml/2006/main">
          <a:off x="5325728" y="3539474"/>
          <a:ext cx="278478" cy="278479"/>
        </a:xfrm>
        <a:prstGeom xmlns:a="http://schemas.openxmlformats.org/drawingml/2006/main" prst="rect">
          <a:avLst/>
        </a:prstGeom>
        <a:solidFill xmlns:a="http://schemas.openxmlformats.org/drawingml/2006/main">
          <a:srgbClr val="C7B6D8"/>
        </a:solidFill>
        <a:ln xmlns:a="http://schemas.openxmlformats.org/drawingml/2006/main" w="1905">
          <a:solidFill>
            <a:srgbClr val="C7B6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0.51611</cdr:y>
    </cdr:from>
    <cdr:to>
      <cdr:x>0.57634</cdr:x>
      <cdr:y>0.55672</cdr:y>
    </cdr:to>
    <cdr:sp macro="" textlink="">
      <cdr:nvSpPr>
        <cdr:cNvPr id="2211" name="NDMPlot_ElementConcrete41">
          <a:extLst xmlns:a="http://schemas.openxmlformats.org/drawingml/2006/main">
            <a:ext uri="{FF2B5EF4-FFF2-40B4-BE49-F238E27FC236}">
              <a16:creationId xmlns:a16="http://schemas.microsoft.com/office/drawing/2014/main" id="{DA84225A-6E0A-499D-A6D6-58655318F483}"/>
            </a:ext>
          </a:extLst>
        </cdr:cNvPr>
        <cdr:cNvSpPr/>
      </cdr:nvSpPr>
      <cdr:spPr>
        <a:xfrm xmlns:a="http://schemas.openxmlformats.org/drawingml/2006/main">
          <a:off x="5723555" y="3539474"/>
          <a:ext cx="278478" cy="278479"/>
        </a:xfrm>
        <a:prstGeom xmlns:a="http://schemas.openxmlformats.org/drawingml/2006/main" prst="rect">
          <a:avLst/>
        </a:prstGeom>
        <a:solidFill xmlns:a="http://schemas.openxmlformats.org/drawingml/2006/main">
          <a:srgbClr val="D1C8D9"/>
        </a:solidFill>
        <a:ln xmlns:a="http://schemas.openxmlformats.org/drawingml/2006/main" w="1905">
          <a:solidFill>
            <a:srgbClr val="D1C8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0.51611</cdr:y>
    </cdr:from>
    <cdr:to>
      <cdr:x>0.61454</cdr:x>
      <cdr:y>0.55672</cdr:y>
    </cdr:to>
    <cdr:sp macro="" textlink="">
      <cdr:nvSpPr>
        <cdr:cNvPr id="2212" name="NDMPlot_ElementConcrete42">
          <a:extLst xmlns:a="http://schemas.openxmlformats.org/drawingml/2006/main">
            <a:ext uri="{FF2B5EF4-FFF2-40B4-BE49-F238E27FC236}">
              <a16:creationId xmlns:a16="http://schemas.microsoft.com/office/drawing/2014/main" id="{02445BB1-9760-4E56-A59B-3E7DFE5D538F}"/>
            </a:ext>
          </a:extLst>
        </cdr:cNvPr>
        <cdr:cNvSpPr/>
      </cdr:nvSpPr>
      <cdr:spPr>
        <a:xfrm xmlns:a="http://schemas.openxmlformats.org/drawingml/2006/main">
          <a:off x="6121381" y="3539474"/>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0.4581</cdr:y>
    </cdr:from>
    <cdr:to>
      <cdr:x>0.27073</cdr:x>
      <cdr:y>0.49871</cdr:y>
    </cdr:to>
    <cdr:sp macro="" textlink="">
      <cdr:nvSpPr>
        <cdr:cNvPr id="2213" name="NDMPlot_ElementConcrete43">
          <a:extLst xmlns:a="http://schemas.openxmlformats.org/drawingml/2006/main">
            <a:ext uri="{FF2B5EF4-FFF2-40B4-BE49-F238E27FC236}">
              <a16:creationId xmlns:a16="http://schemas.microsoft.com/office/drawing/2014/main" id="{72B36E46-D5EC-4F1D-B4E0-584A01756B87}"/>
            </a:ext>
          </a:extLst>
        </cdr:cNvPr>
        <cdr:cNvSpPr/>
      </cdr:nvSpPr>
      <cdr:spPr>
        <a:xfrm xmlns:a="http://schemas.openxmlformats.org/drawingml/2006/main">
          <a:off x="2540940" y="3141647"/>
          <a:ext cx="278479" cy="278479"/>
        </a:xfrm>
        <a:prstGeom xmlns:a="http://schemas.openxmlformats.org/drawingml/2006/main" prst="rect">
          <a:avLst/>
        </a:prstGeom>
        <a:solidFill xmlns:a="http://schemas.openxmlformats.org/drawingml/2006/main">
          <a:srgbClr val="9F67D5"/>
        </a:solidFill>
        <a:ln xmlns:a="http://schemas.openxmlformats.org/drawingml/2006/main" w="1905">
          <a:solidFill>
            <a:srgbClr val="9F67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0.4581</cdr:y>
    </cdr:from>
    <cdr:to>
      <cdr:x>0.30893</cdr:x>
      <cdr:y>0.49871</cdr:y>
    </cdr:to>
    <cdr:sp macro="" textlink="">
      <cdr:nvSpPr>
        <cdr:cNvPr id="2214" name="NDMPlot_ElementConcrete44">
          <a:extLst xmlns:a="http://schemas.openxmlformats.org/drawingml/2006/main">
            <a:ext uri="{FF2B5EF4-FFF2-40B4-BE49-F238E27FC236}">
              <a16:creationId xmlns:a16="http://schemas.microsoft.com/office/drawing/2014/main" id="{E8F95B17-5150-4E66-BDC2-6D3A2AE22343}"/>
            </a:ext>
          </a:extLst>
        </cdr:cNvPr>
        <cdr:cNvSpPr/>
      </cdr:nvSpPr>
      <cdr:spPr>
        <a:xfrm xmlns:a="http://schemas.openxmlformats.org/drawingml/2006/main">
          <a:off x="2938767" y="3141647"/>
          <a:ext cx="278479" cy="278479"/>
        </a:xfrm>
        <a:prstGeom xmlns:a="http://schemas.openxmlformats.org/drawingml/2006/main" prst="rect">
          <a:avLst/>
        </a:prstGeom>
        <a:solidFill xmlns:a="http://schemas.openxmlformats.org/drawingml/2006/main">
          <a:srgbClr val="A979D6"/>
        </a:solidFill>
        <a:ln xmlns:a="http://schemas.openxmlformats.org/drawingml/2006/main" w="1905">
          <a:solidFill>
            <a:srgbClr val="A979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0.4581</cdr:y>
    </cdr:from>
    <cdr:to>
      <cdr:x>0.34714</cdr:x>
      <cdr:y>0.49871</cdr:y>
    </cdr:to>
    <cdr:sp macro="" textlink="">
      <cdr:nvSpPr>
        <cdr:cNvPr id="2215" name="NDMPlot_ElementConcrete45">
          <a:extLst xmlns:a="http://schemas.openxmlformats.org/drawingml/2006/main">
            <a:ext uri="{FF2B5EF4-FFF2-40B4-BE49-F238E27FC236}">
              <a16:creationId xmlns:a16="http://schemas.microsoft.com/office/drawing/2014/main" id="{9D4EDDF5-32E2-432B-A4A4-9D215B11FC08}"/>
            </a:ext>
          </a:extLst>
        </cdr:cNvPr>
        <cdr:cNvSpPr/>
      </cdr:nvSpPr>
      <cdr:spPr>
        <a:xfrm xmlns:a="http://schemas.openxmlformats.org/drawingml/2006/main">
          <a:off x="3336594" y="3141647"/>
          <a:ext cx="278478" cy="278479"/>
        </a:xfrm>
        <a:prstGeom xmlns:a="http://schemas.openxmlformats.org/drawingml/2006/main" prst="rect">
          <a:avLst/>
        </a:prstGeom>
        <a:solidFill xmlns:a="http://schemas.openxmlformats.org/drawingml/2006/main">
          <a:srgbClr val="B28CD7"/>
        </a:solidFill>
        <a:ln xmlns:a="http://schemas.openxmlformats.org/drawingml/2006/main" w="1905">
          <a:solidFill>
            <a:srgbClr val="B28C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0.4581</cdr:y>
    </cdr:from>
    <cdr:to>
      <cdr:x>0.53814</cdr:x>
      <cdr:y>0.49871</cdr:y>
    </cdr:to>
    <cdr:sp macro="" textlink="">
      <cdr:nvSpPr>
        <cdr:cNvPr id="2216" name="NDMPlot_ElementConcrete46">
          <a:extLst xmlns:a="http://schemas.openxmlformats.org/drawingml/2006/main">
            <a:ext uri="{FF2B5EF4-FFF2-40B4-BE49-F238E27FC236}">
              <a16:creationId xmlns:a16="http://schemas.microsoft.com/office/drawing/2014/main" id="{DD028E2E-FB01-44EC-ACC3-5B55C3D4EAA5}"/>
            </a:ext>
          </a:extLst>
        </cdr:cNvPr>
        <cdr:cNvSpPr/>
      </cdr:nvSpPr>
      <cdr:spPr>
        <a:xfrm xmlns:a="http://schemas.openxmlformats.org/drawingml/2006/main">
          <a:off x="5325728" y="314164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0.4581</cdr:y>
    </cdr:from>
    <cdr:to>
      <cdr:x>0.57634</cdr:x>
      <cdr:y>0.49871</cdr:y>
    </cdr:to>
    <cdr:sp macro="" textlink="">
      <cdr:nvSpPr>
        <cdr:cNvPr id="2217" name="NDMPlot_ElementConcrete47">
          <a:extLst xmlns:a="http://schemas.openxmlformats.org/drawingml/2006/main">
            <a:ext uri="{FF2B5EF4-FFF2-40B4-BE49-F238E27FC236}">
              <a16:creationId xmlns:a16="http://schemas.microsoft.com/office/drawing/2014/main" id="{A12D28FE-A495-4706-A3A1-AF92EB8F4D1E}"/>
            </a:ext>
          </a:extLst>
        </cdr:cNvPr>
        <cdr:cNvSpPr/>
      </cdr:nvSpPr>
      <cdr:spPr>
        <a:xfrm xmlns:a="http://schemas.openxmlformats.org/drawingml/2006/main">
          <a:off x="5723555" y="314164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0.4581</cdr:y>
    </cdr:from>
    <cdr:to>
      <cdr:x>0.61454</cdr:x>
      <cdr:y>0.49871</cdr:y>
    </cdr:to>
    <cdr:sp macro="" textlink="">
      <cdr:nvSpPr>
        <cdr:cNvPr id="2218" name="NDMPlot_ElementConcrete48">
          <a:extLst xmlns:a="http://schemas.openxmlformats.org/drawingml/2006/main">
            <a:ext uri="{FF2B5EF4-FFF2-40B4-BE49-F238E27FC236}">
              <a16:creationId xmlns:a16="http://schemas.microsoft.com/office/drawing/2014/main" id="{0BD3800A-1ABB-4BC0-B8B1-79CF3329DDD5}"/>
            </a:ext>
          </a:extLst>
        </cdr:cNvPr>
        <cdr:cNvSpPr/>
      </cdr:nvSpPr>
      <cdr:spPr>
        <a:xfrm xmlns:a="http://schemas.openxmlformats.org/drawingml/2006/main">
          <a:off x="6121381" y="314164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0.40009</cdr:y>
    </cdr:from>
    <cdr:to>
      <cdr:x>0.27073</cdr:x>
      <cdr:y>0.4407</cdr:y>
    </cdr:to>
    <cdr:sp macro="" textlink="">
      <cdr:nvSpPr>
        <cdr:cNvPr id="2219" name="NDMPlot_ElementConcrete49">
          <a:extLst xmlns:a="http://schemas.openxmlformats.org/drawingml/2006/main">
            <a:ext uri="{FF2B5EF4-FFF2-40B4-BE49-F238E27FC236}">
              <a16:creationId xmlns:a16="http://schemas.microsoft.com/office/drawing/2014/main" id="{2F900B75-C92A-4812-B253-986262A1DEEF}"/>
            </a:ext>
          </a:extLst>
        </cdr:cNvPr>
        <cdr:cNvSpPr/>
      </cdr:nvSpPr>
      <cdr:spPr>
        <a:xfrm xmlns:a="http://schemas.openxmlformats.org/drawingml/2006/main">
          <a:off x="2540940" y="2743821"/>
          <a:ext cx="278479" cy="278478"/>
        </a:xfrm>
        <a:prstGeom xmlns:a="http://schemas.openxmlformats.org/drawingml/2006/main" prst="rect">
          <a:avLst/>
        </a:prstGeom>
        <a:solidFill xmlns:a="http://schemas.openxmlformats.org/drawingml/2006/main">
          <a:srgbClr val="B999D7"/>
        </a:solidFill>
        <a:ln xmlns:a="http://schemas.openxmlformats.org/drawingml/2006/main" w="1905">
          <a:solidFill>
            <a:srgbClr val="B999D7"/>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0.40009</cdr:y>
    </cdr:from>
    <cdr:to>
      <cdr:x>0.30893</cdr:x>
      <cdr:y>0.4407</cdr:y>
    </cdr:to>
    <cdr:sp macro="" textlink="">
      <cdr:nvSpPr>
        <cdr:cNvPr id="2220" name="NDMPlot_ElementConcrete50">
          <a:extLst xmlns:a="http://schemas.openxmlformats.org/drawingml/2006/main">
            <a:ext uri="{FF2B5EF4-FFF2-40B4-BE49-F238E27FC236}">
              <a16:creationId xmlns:a16="http://schemas.microsoft.com/office/drawing/2014/main" id="{A03F4617-B736-4D98-92B9-8F7EC847701A}"/>
            </a:ext>
          </a:extLst>
        </cdr:cNvPr>
        <cdr:cNvSpPr/>
      </cdr:nvSpPr>
      <cdr:spPr>
        <a:xfrm xmlns:a="http://schemas.openxmlformats.org/drawingml/2006/main">
          <a:off x="2938767" y="2743821"/>
          <a:ext cx="278479" cy="278478"/>
        </a:xfrm>
        <a:prstGeom xmlns:a="http://schemas.openxmlformats.org/drawingml/2006/main" prst="rect">
          <a:avLst/>
        </a:prstGeom>
        <a:solidFill xmlns:a="http://schemas.openxmlformats.org/drawingml/2006/main">
          <a:srgbClr val="C2ABD8"/>
        </a:solidFill>
        <a:ln xmlns:a="http://schemas.openxmlformats.org/drawingml/2006/main" w="1905">
          <a:solidFill>
            <a:srgbClr val="C2AB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0.40009</cdr:y>
    </cdr:from>
    <cdr:to>
      <cdr:x>0.34714</cdr:x>
      <cdr:y>0.4407</cdr:y>
    </cdr:to>
    <cdr:sp macro="" textlink="">
      <cdr:nvSpPr>
        <cdr:cNvPr id="2221" name="NDMPlot_ElementConcrete51">
          <a:extLst xmlns:a="http://schemas.openxmlformats.org/drawingml/2006/main">
            <a:ext uri="{FF2B5EF4-FFF2-40B4-BE49-F238E27FC236}">
              <a16:creationId xmlns:a16="http://schemas.microsoft.com/office/drawing/2014/main" id="{90FE83AD-47C8-4E92-A4E8-A131CCBBDE89}"/>
            </a:ext>
          </a:extLst>
        </cdr:cNvPr>
        <cdr:cNvSpPr/>
      </cdr:nvSpPr>
      <cdr:spPr>
        <a:xfrm xmlns:a="http://schemas.openxmlformats.org/drawingml/2006/main">
          <a:off x="3336594" y="2743821"/>
          <a:ext cx="278478" cy="278478"/>
        </a:xfrm>
        <a:prstGeom xmlns:a="http://schemas.openxmlformats.org/drawingml/2006/main" prst="rect">
          <a:avLst/>
        </a:prstGeom>
        <a:solidFill xmlns:a="http://schemas.openxmlformats.org/drawingml/2006/main">
          <a:srgbClr val="CCBED9"/>
        </a:solidFill>
        <a:ln xmlns:a="http://schemas.openxmlformats.org/drawingml/2006/main" w="1905">
          <a:solidFill>
            <a:srgbClr val="CCBE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0.40009</cdr:y>
    </cdr:from>
    <cdr:to>
      <cdr:x>0.53814</cdr:x>
      <cdr:y>0.4407</cdr:y>
    </cdr:to>
    <cdr:sp macro="" textlink="">
      <cdr:nvSpPr>
        <cdr:cNvPr id="2222" name="NDMPlot_ElementConcrete52">
          <a:extLst xmlns:a="http://schemas.openxmlformats.org/drawingml/2006/main">
            <a:ext uri="{FF2B5EF4-FFF2-40B4-BE49-F238E27FC236}">
              <a16:creationId xmlns:a16="http://schemas.microsoft.com/office/drawing/2014/main" id="{6EB56116-F7BA-47B0-94A7-D6322AAA9338}"/>
            </a:ext>
          </a:extLst>
        </cdr:cNvPr>
        <cdr:cNvSpPr/>
      </cdr:nvSpPr>
      <cdr:spPr>
        <a:xfrm xmlns:a="http://schemas.openxmlformats.org/drawingml/2006/main">
          <a:off x="5325728" y="2743821"/>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0.40009</cdr:y>
    </cdr:from>
    <cdr:to>
      <cdr:x>0.57634</cdr:x>
      <cdr:y>0.4407</cdr:y>
    </cdr:to>
    <cdr:sp macro="" textlink="">
      <cdr:nvSpPr>
        <cdr:cNvPr id="2223" name="NDMPlot_ElementConcrete53">
          <a:extLst xmlns:a="http://schemas.openxmlformats.org/drawingml/2006/main">
            <a:ext uri="{FF2B5EF4-FFF2-40B4-BE49-F238E27FC236}">
              <a16:creationId xmlns:a16="http://schemas.microsoft.com/office/drawing/2014/main" id="{C4EEFFD7-5F83-43BA-BD61-0ABF8035780A}"/>
            </a:ext>
          </a:extLst>
        </cdr:cNvPr>
        <cdr:cNvSpPr/>
      </cdr:nvSpPr>
      <cdr:spPr>
        <a:xfrm xmlns:a="http://schemas.openxmlformats.org/drawingml/2006/main">
          <a:off x="5723555" y="2743821"/>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0.40009</cdr:y>
    </cdr:from>
    <cdr:to>
      <cdr:x>0.61454</cdr:x>
      <cdr:y>0.4407</cdr:y>
    </cdr:to>
    <cdr:sp macro="" textlink="">
      <cdr:nvSpPr>
        <cdr:cNvPr id="2224" name="NDMPlot_ElementConcrete54">
          <a:extLst xmlns:a="http://schemas.openxmlformats.org/drawingml/2006/main">
            <a:ext uri="{FF2B5EF4-FFF2-40B4-BE49-F238E27FC236}">
              <a16:creationId xmlns:a16="http://schemas.microsoft.com/office/drawing/2014/main" id="{AF3AC19B-3FB9-40B8-BD69-E13A2FDBCFD7}"/>
            </a:ext>
          </a:extLst>
        </cdr:cNvPr>
        <cdr:cNvSpPr/>
      </cdr:nvSpPr>
      <cdr:spPr>
        <a:xfrm xmlns:a="http://schemas.openxmlformats.org/drawingml/2006/main">
          <a:off x="6121381" y="2743821"/>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0.34208</cdr:y>
    </cdr:from>
    <cdr:to>
      <cdr:x>0.27073</cdr:x>
      <cdr:y>0.38269</cdr:y>
    </cdr:to>
    <cdr:sp macro="" textlink="">
      <cdr:nvSpPr>
        <cdr:cNvPr id="2225" name="NDMPlot_ElementConcrete55">
          <a:extLst xmlns:a="http://schemas.openxmlformats.org/drawingml/2006/main">
            <a:ext uri="{FF2B5EF4-FFF2-40B4-BE49-F238E27FC236}">
              <a16:creationId xmlns:a16="http://schemas.microsoft.com/office/drawing/2014/main" id="{02242C10-3E91-44DF-825B-4155F2E671C1}"/>
            </a:ext>
          </a:extLst>
        </cdr:cNvPr>
        <cdr:cNvSpPr/>
      </cdr:nvSpPr>
      <cdr:spPr>
        <a:xfrm xmlns:a="http://schemas.openxmlformats.org/drawingml/2006/main">
          <a:off x="2540940" y="2345994"/>
          <a:ext cx="278479" cy="278478"/>
        </a:xfrm>
        <a:prstGeom xmlns:a="http://schemas.openxmlformats.org/drawingml/2006/main" prst="rect">
          <a:avLst/>
        </a:prstGeom>
        <a:solidFill xmlns:a="http://schemas.openxmlformats.org/drawingml/2006/main">
          <a:srgbClr val="D2CBD9"/>
        </a:solidFill>
        <a:ln xmlns:a="http://schemas.openxmlformats.org/drawingml/2006/main" w="1905">
          <a:solidFill>
            <a:srgbClr val="D2CB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0.34208</cdr:y>
    </cdr:from>
    <cdr:to>
      <cdr:x>0.30893</cdr:x>
      <cdr:y>0.38269</cdr:y>
    </cdr:to>
    <cdr:sp macro="" textlink="">
      <cdr:nvSpPr>
        <cdr:cNvPr id="2226" name="NDMPlot_ElementConcrete56">
          <a:extLst xmlns:a="http://schemas.openxmlformats.org/drawingml/2006/main">
            <a:ext uri="{FF2B5EF4-FFF2-40B4-BE49-F238E27FC236}">
              <a16:creationId xmlns:a16="http://schemas.microsoft.com/office/drawing/2014/main" id="{9314302C-9A0C-4D29-AB4E-A76B0DC66392}"/>
            </a:ext>
          </a:extLst>
        </cdr:cNvPr>
        <cdr:cNvSpPr/>
      </cdr:nvSpPr>
      <cdr:spPr>
        <a:xfrm xmlns:a="http://schemas.openxmlformats.org/drawingml/2006/main">
          <a:off x="2938767"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0.34208</cdr:y>
    </cdr:from>
    <cdr:to>
      <cdr:x>0.34714</cdr:x>
      <cdr:y>0.38269</cdr:y>
    </cdr:to>
    <cdr:sp macro="" textlink="">
      <cdr:nvSpPr>
        <cdr:cNvPr id="2227" name="NDMPlot_ElementConcrete57">
          <a:extLst xmlns:a="http://schemas.openxmlformats.org/drawingml/2006/main">
            <a:ext uri="{FF2B5EF4-FFF2-40B4-BE49-F238E27FC236}">
              <a16:creationId xmlns:a16="http://schemas.microsoft.com/office/drawing/2014/main" id="{04CC1BFD-0B39-4F95-AA34-25A7BC474087}"/>
            </a:ext>
          </a:extLst>
        </cdr:cNvPr>
        <cdr:cNvSpPr/>
      </cdr:nvSpPr>
      <cdr:spPr>
        <a:xfrm xmlns:a="http://schemas.openxmlformats.org/drawingml/2006/main">
          <a:off x="3336594"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0.34208</cdr:y>
    </cdr:from>
    <cdr:to>
      <cdr:x>0.38534</cdr:x>
      <cdr:y>0.38269</cdr:y>
    </cdr:to>
    <cdr:sp macro="" textlink="">
      <cdr:nvSpPr>
        <cdr:cNvPr id="2228" name="NDMPlot_ElementConcrete58">
          <a:extLst xmlns:a="http://schemas.openxmlformats.org/drawingml/2006/main">
            <a:ext uri="{FF2B5EF4-FFF2-40B4-BE49-F238E27FC236}">
              <a16:creationId xmlns:a16="http://schemas.microsoft.com/office/drawing/2014/main" id="{D23C2C7B-F3C7-44E6-9D2E-691D4579F93E}"/>
            </a:ext>
          </a:extLst>
        </cdr:cNvPr>
        <cdr:cNvSpPr/>
      </cdr:nvSpPr>
      <cdr:spPr>
        <a:xfrm xmlns:a="http://schemas.openxmlformats.org/drawingml/2006/main">
          <a:off x="3734421"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0.34208</cdr:y>
    </cdr:from>
    <cdr:to>
      <cdr:x>0.42354</cdr:x>
      <cdr:y>0.38269</cdr:y>
    </cdr:to>
    <cdr:sp macro="" textlink="">
      <cdr:nvSpPr>
        <cdr:cNvPr id="2229" name="NDMPlot_ElementConcrete59">
          <a:extLst xmlns:a="http://schemas.openxmlformats.org/drawingml/2006/main">
            <a:ext uri="{FF2B5EF4-FFF2-40B4-BE49-F238E27FC236}">
              <a16:creationId xmlns:a16="http://schemas.microsoft.com/office/drawing/2014/main" id="{845B08F9-0467-41F8-9EDE-D4A9B6FB6BE8}"/>
            </a:ext>
          </a:extLst>
        </cdr:cNvPr>
        <cdr:cNvSpPr/>
      </cdr:nvSpPr>
      <cdr:spPr>
        <a:xfrm xmlns:a="http://schemas.openxmlformats.org/drawingml/2006/main">
          <a:off x="4132247"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0.34208</cdr:y>
    </cdr:from>
    <cdr:to>
      <cdr:x>0.46174</cdr:x>
      <cdr:y>0.38269</cdr:y>
    </cdr:to>
    <cdr:sp macro="" textlink="">
      <cdr:nvSpPr>
        <cdr:cNvPr id="2230" name="NDMPlot_ElementConcrete60">
          <a:extLst xmlns:a="http://schemas.openxmlformats.org/drawingml/2006/main">
            <a:ext uri="{FF2B5EF4-FFF2-40B4-BE49-F238E27FC236}">
              <a16:creationId xmlns:a16="http://schemas.microsoft.com/office/drawing/2014/main" id="{0EAE508F-9840-40BC-A593-A909DFA4B4B9}"/>
            </a:ext>
          </a:extLst>
        </cdr:cNvPr>
        <cdr:cNvSpPr/>
      </cdr:nvSpPr>
      <cdr:spPr>
        <a:xfrm xmlns:a="http://schemas.openxmlformats.org/drawingml/2006/main">
          <a:off x="4530074"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0.34208</cdr:y>
    </cdr:from>
    <cdr:to>
      <cdr:x>0.49994</cdr:x>
      <cdr:y>0.38269</cdr:y>
    </cdr:to>
    <cdr:sp macro="" textlink="">
      <cdr:nvSpPr>
        <cdr:cNvPr id="2231" name="NDMPlot_ElementConcrete61">
          <a:extLst xmlns:a="http://schemas.openxmlformats.org/drawingml/2006/main">
            <a:ext uri="{FF2B5EF4-FFF2-40B4-BE49-F238E27FC236}">
              <a16:creationId xmlns:a16="http://schemas.microsoft.com/office/drawing/2014/main" id="{88260596-79E6-4AC9-A43D-0A0FC8D6D8BF}"/>
            </a:ext>
          </a:extLst>
        </cdr:cNvPr>
        <cdr:cNvSpPr/>
      </cdr:nvSpPr>
      <cdr:spPr>
        <a:xfrm xmlns:a="http://schemas.openxmlformats.org/drawingml/2006/main">
          <a:off x="4927901"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0.34208</cdr:y>
    </cdr:from>
    <cdr:to>
      <cdr:x>0.53814</cdr:x>
      <cdr:y>0.38269</cdr:y>
    </cdr:to>
    <cdr:sp macro="" textlink="">
      <cdr:nvSpPr>
        <cdr:cNvPr id="2232" name="NDMPlot_ElementConcrete62">
          <a:extLst xmlns:a="http://schemas.openxmlformats.org/drawingml/2006/main">
            <a:ext uri="{FF2B5EF4-FFF2-40B4-BE49-F238E27FC236}">
              <a16:creationId xmlns:a16="http://schemas.microsoft.com/office/drawing/2014/main" id="{61EADCD7-75BB-414F-83FC-1C0CC0E2B53F}"/>
            </a:ext>
          </a:extLst>
        </cdr:cNvPr>
        <cdr:cNvSpPr/>
      </cdr:nvSpPr>
      <cdr:spPr>
        <a:xfrm xmlns:a="http://schemas.openxmlformats.org/drawingml/2006/main">
          <a:off x="5325728"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0.34208</cdr:y>
    </cdr:from>
    <cdr:to>
      <cdr:x>0.57634</cdr:x>
      <cdr:y>0.38269</cdr:y>
    </cdr:to>
    <cdr:sp macro="" textlink="">
      <cdr:nvSpPr>
        <cdr:cNvPr id="2233" name="NDMPlot_ElementConcrete63">
          <a:extLst xmlns:a="http://schemas.openxmlformats.org/drawingml/2006/main">
            <a:ext uri="{FF2B5EF4-FFF2-40B4-BE49-F238E27FC236}">
              <a16:creationId xmlns:a16="http://schemas.microsoft.com/office/drawing/2014/main" id="{3FF810A0-4B90-44FB-9A91-4AD20620A9EC}"/>
            </a:ext>
          </a:extLst>
        </cdr:cNvPr>
        <cdr:cNvSpPr/>
      </cdr:nvSpPr>
      <cdr:spPr>
        <a:xfrm xmlns:a="http://schemas.openxmlformats.org/drawingml/2006/main">
          <a:off x="5723555" y="2345994"/>
          <a:ext cx="278478"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0.34208</cdr:y>
    </cdr:from>
    <cdr:to>
      <cdr:x>0.61454</cdr:x>
      <cdr:y>0.38269</cdr:y>
    </cdr:to>
    <cdr:sp macro="" textlink="">
      <cdr:nvSpPr>
        <cdr:cNvPr id="2234" name="NDMPlot_ElementConcrete64">
          <a:extLst xmlns:a="http://schemas.openxmlformats.org/drawingml/2006/main">
            <a:ext uri="{FF2B5EF4-FFF2-40B4-BE49-F238E27FC236}">
              <a16:creationId xmlns:a16="http://schemas.microsoft.com/office/drawing/2014/main" id="{0C82FF29-027C-4B15-B0BE-64B89D65D575}"/>
            </a:ext>
          </a:extLst>
        </cdr:cNvPr>
        <cdr:cNvSpPr/>
      </cdr:nvSpPr>
      <cdr:spPr>
        <a:xfrm xmlns:a="http://schemas.openxmlformats.org/drawingml/2006/main">
          <a:off x="6121381" y="2345994"/>
          <a:ext cx="278479" cy="278478"/>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0.28407</cdr:y>
    </cdr:from>
    <cdr:to>
      <cdr:x>0.27073</cdr:x>
      <cdr:y>0.32468</cdr:y>
    </cdr:to>
    <cdr:sp macro="" textlink="">
      <cdr:nvSpPr>
        <cdr:cNvPr id="2235" name="NDMPlot_ElementConcrete65">
          <a:extLst xmlns:a="http://schemas.openxmlformats.org/drawingml/2006/main">
            <a:ext uri="{FF2B5EF4-FFF2-40B4-BE49-F238E27FC236}">
              <a16:creationId xmlns:a16="http://schemas.microsoft.com/office/drawing/2014/main" id="{6AE98422-215F-4F48-B43B-BFE28BE58A6A}"/>
            </a:ext>
          </a:extLst>
        </cdr:cNvPr>
        <cdr:cNvSpPr/>
      </cdr:nvSpPr>
      <cdr:spPr>
        <a:xfrm xmlns:a="http://schemas.openxmlformats.org/drawingml/2006/main">
          <a:off x="2540940"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0.28407</cdr:y>
    </cdr:from>
    <cdr:to>
      <cdr:x>0.30893</cdr:x>
      <cdr:y>0.32468</cdr:y>
    </cdr:to>
    <cdr:sp macro="" textlink="">
      <cdr:nvSpPr>
        <cdr:cNvPr id="2236" name="NDMPlot_ElementConcrete66">
          <a:extLst xmlns:a="http://schemas.openxmlformats.org/drawingml/2006/main">
            <a:ext uri="{FF2B5EF4-FFF2-40B4-BE49-F238E27FC236}">
              <a16:creationId xmlns:a16="http://schemas.microsoft.com/office/drawing/2014/main" id="{F5A049D4-B937-4D5B-B52E-8E74B94C282C}"/>
            </a:ext>
          </a:extLst>
        </cdr:cNvPr>
        <cdr:cNvSpPr/>
      </cdr:nvSpPr>
      <cdr:spPr>
        <a:xfrm xmlns:a="http://schemas.openxmlformats.org/drawingml/2006/main">
          <a:off x="2938767"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0.28407</cdr:y>
    </cdr:from>
    <cdr:to>
      <cdr:x>0.34714</cdr:x>
      <cdr:y>0.32468</cdr:y>
    </cdr:to>
    <cdr:sp macro="" textlink="">
      <cdr:nvSpPr>
        <cdr:cNvPr id="2237" name="NDMPlot_ElementConcrete67">
          <a:extLst xmlns:a="http://schemas.openxmlformats.org/drawingml/2006/main">
            <a:ext uri="{FF2B5EF4-FFF2-40B4-BE49-F238E27FC236}">
              <a16:creationId xmlns:a16="http://schemas.microsoft.com/office/drawing/2014/main" id="{C331D356-6E8F-4EE1-9284-774B81B47761}"/>
            </a:ext>
          </a:extLst>
        </cdr:cNvPr>
        <cdr:cNvSpPr/>
      </cdr:nvSpPr>
      <cdr:spPr>
        <a:xfrm xmlns:a="http://schemas.openxmlformats.org/drawingml/2006/main">
          <a:off x="3336594"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0.28407</cdr:y>
    </cdr:from>
    <cdr:to>
      <cdr:x>0.38534</cdr:x>
      <cdr:y>0.32468</cdr:y>
    </cdr:to>
    <cdr:sp macro="" textlink="">
      <cdr:nvSpPr>
        <cdr:cNvPr id="2238" name="NDMPlot_ElementConcrete68">
          <a:extLst xmlns:a="http://schemas.openxmlformats.org/drawingml/2006/main">
            <a:ext uri="{FF2B5EF4-FFF2-40B4-BE49-F238E27FC236}">
              <a16:creationId xmlns:a16="http://schemas.microsoft.com/office/drawing/2014/main" id="{E3600A1B-DC85-4A4D-939B-97DE7D5E1F80}"/>
            </a:ext>
          </a:extLst>
        </cdr:cNvPr>
        <cdr:cNvSpPr/>
      </cdr:nvSpPr>
      <cdr:spPr>
        <a:xfrm xmlns:a="http://schemas.openxmlformats.org/drawingml/2006/main">
          <a:off x="3734421"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0.28407</cdr:y>
    </cdr:from>
    <cdr:to>
      <cdr:x>0.42354</cdr:x>
      <cdr:y>0.32468</cdr:y>
    </cdr:to>
    <cdr:sp macro="" textlink="">
      <cdr:nvSpPr>
        <cdr:cNvPr id="2239" name="NDMPlot_ElementConcrete69">
          <a:extLst xmlns:a="http://schemas.openxmlformats.org/drawingml/2006/main">
            <a:ext uri="{FF2B5EF4-FFF2-40B4-BE49-F238E27FC236}">
              <a16:creationId xmlns:a16="http://schemas.microsoft.com/office/drawing/2014/main" id="{7FA9E928-DFE2-404A-9BC6-967DCE2B0F2F}"/>
            </a:ext>
          </a:extLst>
        </cdr:cNvPr>
        <cdr:cNvSpPr/>
      </cdr:nvSpPr>
      <cdr:spPr>
        <a:xfrm xmlns:a="http://schemas.openxmlformats.org/drawingml/2006/main">
          <a:off x="4132247"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0.28407</cdr:y>
    </cdr:from>
    <cdr:to>
      <cdr:x>0.46174</cdr:x>
      <cdr:y>0.32468</cdr:y>
    </cdr:to>
    <cdr:sp macro="" textlink="">
      <cdr:nvSpPr>
        <cdr:cNvPr id="2240" name="NDMPlot_ElementConcrete70">
          <a:extLst xmlns:a="http://schemas.openxmlformats.org/drawingml/2006/main">
            <a:ext uri="{FF2B5EF4-FFF2-40B4-BE49-F238E27FC236}">
              <a16:creationId xmlns:a16="http://schemas.microsoft.com/office/drawing/2014/main" id="{88C4EAFA-CBCC-4290-BC7E-DD8BD808DBEB}"/>
            </a:ext>
          </a:extLst>
        </cdr:cNvPr>
        <cdr:cNvSpPr/>
      </cdr:nvSpPr>
      <cdr:spPr>
        <a:xfrm xmlns:a="http://schemas.openxmlformats.org/drawingml/2006/main">
          <a:off x="4530074"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0.28407</cdr:y>
    </cdr:from>
    <cdr:to>
      <cdr:x>0.49994</cdr:x>
      <cdr:y>0.32468</cdr:y>
    </cdr:to>
    <cdr:sp macro="" textlink="">
      <cdr:nvSpPr>
        <cdr:cNvPr id="2241" name="NDMPlot_ElementConcrete71">
          <a:extLst xmlns:a="http://schemas.openxmlformats.org/drawingml/2006/main">
            <a:ext uri="{FF2B5EF4-FFF2-40B4-BE49-F238E27FC236}">
              <a16:creationId xmlns:a16="http://schemas.microsoft.com/office/drawing/2014/main" id="{C1E4A45C-3626-4564-90CF-35CADBB16E0B}"/>
            </a:ext>
          </a:extLst>
        </cdr:cNvPr>
        <cdr:cNvSpPr/>
      </cdr:nvSpPr>
      <cdr:spPr>
        <a:xfrm xmlns:a="http://schemas.openxmlformats.org/drawingml/2006/main">
          <a:off x="4927901"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0.28407</cdr:y>
    </cdr:from>
    <cdr:to>
      <cdr:x>0.53814</cdr:x>
      <cdr:y>0.32468</cdr:y>
    </cdr:to>
    <cdr:sp macro="" textlink="">
      <cdr:nvSpPr>
        <cdr:cNvPr id="2242" name="NDMPlot_ElementConcrete72">
          <a:extLst xmlns:a="http://schemas.openxmlformats.org/drawingml/2006/main">
            <a:ext uri="{FF2B5EF4-FFF2-40B4-BE49-F238E27FC236}">
              <a16:creationId xmlns:a16="http://schemas.microsoft.com/office/drawing/2014/main" id="{BDB92D1F-5288-462D-ABA2-C24E4E8B6D5A}"/>
            </a:ext>
          </a:extLst>
        </cdr:cNvPr>
        <cdr:cNvSpPr/>
      </cdr:nvSpPr>
      <cdr:spPr>
        <a:xfrm xmlns:a="http://schemas.openxmlformats.org/drawingml/2006/main">
          <a:off x="5325728"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0.28407</cdr:y>
    </cdr:from>
    <cdr:to>
      <cdr:x>0.57634</cdr:x>
      <cdr:y>0.32468</cdr:y>
    </cdr:to>
    <cdr:sp macro="" textlink="">
      <cdr:nvSpPr>
        <cdr:cNvPr id="2243" name="NDMPlot_ElementConcrete73">
          <a:extLst xmlns:a="http://schemas.openxmlformats.org/drawingml/2006/main">
            <a:ext uri="{FF2B5EF4-FFF2-40B4-BE49-F238E27FC236}">
              <a16:creationId xmlns:a16="http://schemas.microsoft.com/office/drawing/2014/main" id="{AD374244-5D68-486D-BD7E-EFC8327BEA23}"/>
            </a:ext>
          </a:extLst>
        </cdr:cNvPr>
        <cdr:cNvSpPr/>
      </cdr:nvSpPr>
      <cdr:spPr>
        <a:xfrm xmlns:a="http://schemas.openxmlformats.org/drawingml/2006/main">
          <a:off x="5723555" y="1948167"/>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0.28407</cdr:y>
    </cdr:from>
    <cdr:to>
      <cdr:x>0.61454</cdr:x>
      <cdr:y>0.32468</cdr:y>
    </cdr:to>
    <cdr:sp macro="" textlink="">
      <cdr:nvSpPr>
        <cdr:cNvPr id="2244" name="NDMPlot_ElementConcrete74">
          <a:extLst xmlns:a="http://schemas.openxmlformats.org/drawingml/2006/main">
            <a:ext uri="{FF2B5EF4-FFF2-40B4-BE49-F238E27FC236}">
              <a16:creationId xmlns:a16="http://schemas.microsoft.com/office/drawing/2014/main" id="{B717690D-C648-4468-9DD4-8E310E834A62}"/>
            </a:ext>
          </a:extLst>
        </cdr:cNvPr>
        <cdr:cNvSpPr/>
      </cdr:nvSpPr>
      <cdr:spPr>
        <a:xfrm xmlns:a="http://schemas.openxmlformats.org/drawingml/2006/main">
          <a:off x="6121381" y="1948167"/>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0.24399</cdr:x>
      <cdr:y>0.22606</cdr:y>
    </cdr:from>
    <cdr:to>
      <cdr:x>0.27073</cdr:x>
      <cdr:y>0.26667</cdr:y>
    </cdr:to>
    <cdr:sp macro="" textlink="">
      <cdr:nvSpPr>
        <cdr:cNvPr id="2245" name="NDMPlot_ElementConcrete75">
          <a:extLst xmlns:a="http://schemas.openxmlformats.org/drawingml/2006/main">
            <a:ext uri="{FF2B5EF4-FFF2-40B4-BE49-F238E27FC236}">
              <a16:creationId xmlns:a16="http://schemas.microsoft.com/office/drawing/2014/main" id="{6526E856-0490-4752-9C53-F9CB6637F646}"/>
            </a:ext>
          </a:extLst>
        </cdr:cNvPr>
        <cdr:cNvSpPr/>
      </cdr:nvSpPr>
      <cdr:spPr>
        <a:xfrm xmlns:a="http://schemas.openxmlformats.org/drawingml/2006/main">
          <a:off x="2540940" y="1550340"/>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0.28219</cdr:x>
      <cdr:y>0.22606</cdr:y>
    </cdr:from>
    <cdr:to>
      <cdr:x>0.30893</cdr:x>
      <cdr:y>0.26667</cdr:y>
    </cdr:to>
    <cdr:sp macro="" textlink="">
      <cdr:nvSpPr>
        <cdr:cNvPr id="2246" name="NDMPlot_ElementConcrete76">
          <a:extLst xmlns:a="http://schemas.openxmlformats.org/drawingml/2006/main">
            <a:ext uri="{FF2B5EF4-FFF2-40B4-BE49-F238E27FC236}">
              <a16:creationId xmlns:a16="http://schemas.microsoft.com/office/drawing/2014/main" id="{6127DA75-DE9F-4A0A-A1DC-B37DFF81AB77}"/>
            </a:ext>
          </a:extLst>
        </cdr:cNvPr>
        <cdr:cNvSpPr/>
      </cdr:nvSpPr>
      <cdr:spPr>
        <a:xfrm xmlns:a="http://schemas.openxmlformats.org/drawingml/2006/main">
          <a:off x="2938767" y="1550340"/>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0.3204</cdr:x>
      <cdr:y>0.22606</cdr:y>
    </cdr:from>
    <cdr:to>
      <cdr:x>0.34714</cdr:x>
      <cdr:y>0.26667</cdr:y>
    </cdr:to>
    <cdr:sp macro="" textlink="">
      <cdr:nvSpPr>
        <cdr:cNvPr id="2247" name="NDMPlot_ElementConcrete77">
          <a:extLst xmlns:a="http://schemas.openxmlformats.org/drawingml/2006/main">
            <a:ext uri="{FF2B5EF4-FFF2-40B4-BE49-F238E27FC236}">
              <a16:creationId xmlns:a16="http://schemas.microsoft.com/office/drawing/2014/main" id="{AD7D65CC-8A2F-4D0D-9435-6AFF45F131E2}"/>
            </a:ext>
          </a:extLst>
        </cdr:cNvPr>
        <cdr:cNvSpPr/>
      </cdr:nvSpPr>
      <cdr:spPr>
        <a:xfrm xmlns:a="http://schemas.openxmlformats.org/drawingml/2006/main">
          <a:off x="3336594"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0.3586</cdr:x>
      <cdr:y>0.22606</cdr:y>
    </cdr:from>
    <cdr:to>
      <cdr:x>0.38534</cdr:x>
      <cdr:y>0.26667</cdr:y>
    </cdr:to>
    <cdr:sp macro="" textlink="">
      <cdr:nvSpPr>
        <cdr:cNvPr id="2248" name="NDMPlot_ElementConcrete78">
          <a:extLst xmlns:a="http://schemas.openxmlformats.org/drawingml/2006/main">
            <a:ext uri="{FF2B5EF4-FFF2-40B4-BE49-F238E27FC236}">
              <a16:creationId xmlns:a16="http://schemas.microsoft.com/office/drawing/2014/main" id="{E9B751BC-9E45-41F4-BB61-E4E98B689102}"/>
            </a:ext>
          </a:extLst>
        </cdr:cNvPr>
        <cdr:cNvSpPr/>
      </cdr:nvSpPr>
      <cdr:spPr>
        <a:xfrm xmlns:a="http://schemas.openxmlformats.org/drawingml/2006/main">
          <a:off x="3734421"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0.3968</cdr:x>
      <cdr:y>0.22606</cdr:y>
    </cdr:from>
    <cdr:to>
      <cdr:x>0.42354</cdr:x>
      <cdr:y>0.26667</cdr:y>
    </cdr:to>
    <cdr:sp macro="" textlink="">
      <cdr:nvSpPr>
        <cdr:cNvPr id="2249" name="NDMPlot_ElementConcrete79">
          <a:extLst xmlns:a="http://schemas.openxmlformats.org/drawingml/2006/main">
            <a:ext uri="{FF2B5EF4-FFF2-40B4-BE49-F238E27FC236}">
              <a16:creationId xmlns:a16="http://schemas.microsoft.com/office/drawing/2014/main" id="{3B5FB19E-E673-4166-8FF7-82516AAA8053}"/>
            </a:ext>
          </a:extLst>
        </cdr:cNvPr>
        <cdr:cNvSpPr/>
      </cdr:nvSpPr>
      <cdr:spPr>
        <a:xfrm xmlns:a="http://schemas.openxmlformats.org/drawingml/2006/main">
          <a:off x="4132247" y="1550340"/>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0.435</cdr:x>
      <cdr:y>0.22606</cdr:y>
    </cdr:from>
    <cdr:to>
      <cdr:x>0.46174</cdr:x>
      <cdr:y>0.26667</cdr:y>
    </cdr:to>
    <cdr:sp macro="" textlink="">
      <cdr:nvSpPr>
        <cdr:cNvPr id="2250" name="NDMPlot_ElementConcrete80">
          <a:extLst xmlns:a="http://schemas.openxmlformats.org/drawingml/2006/main">
            <a:ext uri="{FF2B5EF4-FFF2-40B4-BE49-F238E27FC236}">
              <a16:creationId xmlns:a16="http://schemas.microsoft.com/office/drawing/2014/main" id="{029D3C92-C932-4E1B-B7A3-2B585AEF9FB4}"/>
            </a:ext>
          </a:extLst>
        </cdr:cNvPr>
        <cdr:cNvSpPr/>
      </cdr:nvSpPr>
      <cdr:spPr>
        <a:xfrm xmlns:a="http://schemas.openxmlformats.org/drawingml/2006/main">
          <a:off x="4530074" y="1550340"/>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0.4732</cdr:x>
      <cdr:y>0.22606</cdr:y>
    </cdr:from>
    <cdr:to>
      <cdr:x>0.49994</cdr:x>
      <cdr:y>0.26667</cdr:y>
    </cdr:to>
    <cdr:sp macro="" textlink="">
      <cdr:nvSpPr>
        <cdr:cNvPr id="2251" name="NDMPlot_ElementConcrete81">
          <a:extLst xmlns:a="http://schemas.openxmlformats.org/drawingml/2006/main">
            <a:ext uri="{FF2B5EF4-FFF2-40B4-BE49-F238E27FC236}">
              <a16:creationId xmlns:a16="http://schemas.microsoft.com/office/drawing/2014/main" id="{BEBC4DB5-2C0D-4B7C-99CB-3FA08937E4F6}"/>
            </a:ext>
          </a:extLst>
        </cdr:cNvPr>
        <cdr:cNvSpPr/>
      </cdr:nvSpPr>
      <cdr:spPr>
        <a:xfrm xmlns:a="http://schemas.openxmlformats.org/drawingml/2006/main">
          <a:off x="4927901"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0.5114</cdr:x>
      <cdr:y>0.22606</cdr:y>
    </cdr:from>
    <cdr:to>
      <cdr:x>0.53814</cdr:x>
      <cdr:y>0.26667</cdr:y>
    </cdr:to>
    <cdr:sp macro="" textlink="">
      <cdr:nvSpPr>
        <cdr:cNvPr id="2252" name="NDMPlot_ElementConcrete82">
          <a:extLst xmlns:a="http://schemas.openxmlformats.org/drawingml/2006/main">
            <a:ext uri="{FF2B5EF4-FFF2-40B4-BE49-F238E27FC236}">
              <a16:creationId xmlns:a16="http://schemas.microsoft.com/office/drawing/2014/main" id="{93AF8729-D513-4056-B9E6-EF1CCFCAFCAC}"/>
            </a:ext>
          </a:extLst>
        </cdr:cNvPr>
        <cdr:cNvSpPr/>
      </cdr:nvSpPr>
      <cdr:spPr>
        <a:xfrm xmlns:a="http://schemas.openxmlformats.org/drawingml/2006/main">
          <a:off x="5325728"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0.5496</cdr:x>
      <cdr:y>0.22606</cdr:y>
    </cdr:from>
    <cdr:to>
      <cdr:x>0.57634</cdr:x>
      <cdr:y>0.26667</cdr:y>
    </cdr:to>
    <cdr:sp macro="" textlink="">
      <cdr:nvSpPr>
        <cdr:cNvPr id="2253" name="NDMPlot_ElementConcrete83">
          <a:extLst xmlns:a="http://schemas.openxmlformats.org/drawingml/2006/main">
            <a:ext uri="{FF2B5EF4-FFF2-40B4-BE49-F238E27FC236}">
              <a16:creationId xmlns:a16="http://schemas.microsoft.com/office/drawing/2014/main" id="{156D7F5B-BF5E-4D94-A4B4-65A417F94D4A}"/>
            </a:ext>
          </a:extLst>
        </cdr:cNvPr>
        <cdr:cNvSpPr/>
      </cdr:nvSpPr>
      <cdr:spPr>
        <a:xfrm xmlns:a="http://schemas.openxmlformats.org/drawingml/2006/main">
          <a:off x="5723555" y="1550340"/>
          <a:ext cx="278478"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0.5878</cdr:x>
      <cdr:y>0.22606</cdr:y>
    </cdr:from>
    <cdr:to>
      <cdr:x>0.61454</cdr:x>
      <cdr:y>0.26667</cdr:y>
    </cdr:to>
    <cdr:sp macro="" textlink="">
      <cdr:nvSpPr>
        <cdr:cNvPr id="2254" name="NDMPlot_ElementConcrete84">
          <a:extLst xmlns:a="http://schemas.openxmlformats.org/drawingml/2006/main">
            <a:ext uri="{FF2B5EF4-FFF2-40B4-BE49-F238E27FC236}">
              <a16:creationId xmlns:a16="http://schemas.microsoft.com/office/drawing/2014/main" id="{6A1726EA-8471-4F41-B4F5-A712ECEF0B44}"/>
            </a:ext>
          </a:extLst>
        </cdr:cNvPr>
        <cdr:cNvSpPr/>
      </cdr:nvSpPr>
      <cdr:spPr>
        <a:xfrm xmlns:a="http://schemas.openxmlformats.org/drawingml/2006/main">
          <a:off x="6121381" y="1550340"/>
          <a:ext cx="278479" cy="278479"/>
        </a:xfrm>
        <a:prstGeom xmlns:a="http://schemas.openxmlformats.org/drawingml/2006/main" prst="rect">
          <a:avLst/>
        </a:prstGeom>
        <a:solidFill xmlns:a="http://schemas.openxmlformats.org/drawingml/2006/main">
          <a:srgbClr val="DADADA"/>
        </a:solidFill>
        <a:ln xmlns:a="http://schemas.openxmlformats.org/drawingml/2006/main" w="1905">
          <a:solidFill>
            <a:srgbClr val="DADA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0.39012</cdr:x>
      <cdr:y>0.24521</cdr:y>
    </cdr:from>
    <cdr:to>
      <cdr:x>0.41457</cdr:x>
      <cdr:y>0.28233</cdr:y>
    </cdr:to>
    <cdr:sp macro="" textlink="">
      <cdr:nvSpPr>
        <cdr:cNvPr id="2255" name="NDMPlot_ElementRebar85">
          <a:extLst xmlns:a="http://schemas.openxmlformats.org/drawingml/2006/main">
            <a:ext uri="{FF2B5EF4-FFF2-40B4-BE49-F238E27FC236}">
              <a16:creationId xmlns:a16="http://schemas.microsoft.com/office/drawing/2014/main" id="{E539AD42-9F5D-4FB2-AA89-F8828B2C0BCD}"/>
            </a:ext>
          </a:extLst>
        </cdr:cNvPr>
        <cdr:cNvSpPr/>
      </cdr:nvSpPr>
      <cdr:spPr>
        <a:xfrm xmlns:a="http://schemas.openxmlformats.org/drawingml/2006/main">
          <a:off x="4062739" y="1681623"/>
          <a:ext cx="254609" cy="254609"/>
        </a:xfrm>
        <a:prstGeom xmlns:a="http://schemas.openxmlformats.org/drawingml/2006/main" prst="ellipse">
          <a:avLst/>
        </a:prstGeom>
        <a:solidFill xmlns:a="http://schemas.openxmlformats.org/drawingml/2006/main">
          <a:srgbClr val="D4453D"/>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0.46689</cdr:x>
      <cdr:y>0.24521</cdr:y>
    </cdr:from>
    <cdr:to>
      <cdr:x>0.49133</cdr:x>
      <cdr:y>0.28233</cdr:y>
    </cdr:to>
    <cdr:sp macro="" textlink="">
      <cdr:nvSpPr>
        <cdr:cNvPr id="2256" name="NDMPlot_ElementRebar86">
          <a:extLst xmlns:a="http://schemas.openxmlformats.org/drawingml/2006/main">
            <a:ext uri="{FF2B5EF4-FFF2-40B4-BE49-F238E27FC236}">
              <a16:creationId xmlns:a16="http://schemas.microsoft.com/office/drawing/2014/main" id="{4799DB28-A1AC-49C2-B7BF-A677EB3218ED}"/>
            </a:ext>
          </a:extLst>
        </cdr:cNvPr>
        <cdr:cNvSpPr/>
      </cdr:nvSpPr>
      <cdr:spPr>
        <a:xfrm xmlns:a="http://schemas.openxmlformats.org/drawingml/2006/main">
          <a:off x="4862148" y="1681623"/>
          <a:ext cx="254609" cy="254609"/>
        </a:xfrm>
        <a:prstGeom xmlns:a="http://schemas.openxmlformats.org/drawingml/2006/main" prst="ellipse">
          <a:avLst/>
        </a:prstGeom>
        <a:solidFill xmlns:a="http://schemas.openxmlformats.org/drawingml/2006/main">
          <a:srgbClr val="D21E14"/>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0.39012</cdr:x>
      <cdr:y>0.73248</cdr:y>
    </cdr:from>
    <cdr:to>
      <cdr:x>0.41457</cdr:x>
      <cdr:y>0.76961</cdr:y>
    </cdr:to>
    <cdr:sp macro="" textlink="">
      <cdr:nvSpPr>
        <cdr:cNvPr id="2257" name="NDMPlot_ElementRebar87">
          <a:extLst xmlns:a="http://schemas.openxmlformats.org/drawingml/2006/main">
            <a:ext uri="{FF2B5EF4-FFF2-40B4-BE49-F238E27FC236}">
              <a16:creationId xmlns:a16="http://schemas.microsoft.com/office/drawing/2014/main" id="{EFCA6DAD-A5C0-4E66-B6E1-DC72135F8CCC}"/>
            </a:ext>
          </a:extLst>
        </cdr:cNvPr>
        <cdr:cNvSpPr/>
      </cdr:nvSpPr>
      <cdr:spPr>
        <a:xfrm xmlns:a="http://schemas.openxmlformats.org/drawingml/2006/main">
          <a:off x="4062739" y="5023368"/>
          <a:ext cx="254609" cy="254609"/>
        </a:xfrm>
        <a:prstGeom xmlns:a="http://schemas.openxmlformats.org/drawingml/2006/main" prst="ellipse">
          <a:avLst/>
        </a:prstGeom>
        <a:solidFill xmlns:a="http://schemas.openxmlformats.org/drawingml/2006/main">
          <a:srgbClr val="1E50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0.46689</cdr:x>
      <cdr:y>0.73248</cdr:y>
    </cdr:from>
    <cdr:to>
      <cdr:x>0.49133</cdr:x>
      <cdr:y>0.76961</cdr:y>
    </cdr:to>
    <cdr:sp macro="" textlink="">
      <cdr:nvSpPr>
        <cdr:cNvPr id="2258" name="NDMPlot_ElementRebar88">
          <a:extLst xmlns:a="http://schemas.openxmlformats.org/drawingml/2006/main">
            <a:ext uri="{FF2B5EF4-FFF2-40B4-BE49-F238E27FC236}">
              <a16:creationId xmlns:a16="http://schemas.microsoft.com/office/drawing/2014/main" id="{19EC8773-1EB6-4393-8796-A8BC085D848E}"/>
            </a:ext>
          </a:extLst>
        </cdr:cNvPr>
        <cdr:cNvSpPr/>
      </cdr:nvSpPr>
      <cdr:spPr>
        <a:xfrm xmlns:a="http://schemas.openxmlformats.org/drawingml/2006/main">
          <a:off x="4862148" y="5023368"/>
          <a:ext cx="254609" cy="254609"/>
        </a:xfrm>
        <a:prstGeom xmlns:a="http://schemas.openxmlformats.org/drawingml/2006/main" prst="ellipse">
          <a:avLst/>
        </a:prstGeom>
        <a:solidFill xmlns:a="http://schemas.openxmlformats.org/drawingml/2006/main">
          <a:srgbClr val="376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0.57749</cdr:x>
      <cdr:y>0.62807</cdr:y>
    </cdr:from>
    <cdr:to>
      <cdr:x>0.60194</cdr:x>
      <cdr:y>0.66519</cdr:y>
    </cdr:to>
    <cdr:sp macro="" textlink="">
      <cdr:nvSpPr>
        <cdr:cNvPr id="2259" name="NDMPlot_ElementRebar89">
          <a:extLst xmlns:a="http://schemas.openxmlformats.org/drawingml/2006/main">
            <a:ext uri="{FF2B5EF4-FFF2-40B4-BE49-F238E27FC236}">
              <a16:creationId xmlns:a16="http://schemas.microsoft.com/office/drawing/2014/main" id="{51240D17-FB40-4D9E-B6AB-F6496AD38335}"/>
            </a:ext>
          </a:extLst>
        </cdr:cNvPr>
        <cdr:cNvSpPr/>
      </cdr:nvSpPr>
      <cdr:spPr>
        <a:xfrm xmlns:a="http://schemas.openxmlformats.org/drawingml/2006/main">
          <a:off x="6013968" y="4307280"/>
          <a:ext cx="254609" cy="254609"/>
        </a:xfrm>
        <a:prstGeom xmlns:a="http://schemas.openxmlformats.org/drawingml/2006/main" prst="ellipse">
          <a:avLst/>
        </a:prstGeom>
        <a:solidFill xmlns:a="http://schemas.openxmlformats.org/drawingml/2006/main">
          <a:srgbClr val="97A9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0.57749</cdr:x>
      <cdr:y>0.54975</cdr:y>
    </cdr:from>
    <cdr:to>
      <cdr:x>0.60194</cdr:x>
      <cdr:y>0.58688</cdr:y>
    </cdr:to>
    <cdr:sp macro="" textlink="">
      <cdr:nvSpPr>
        <cdr:cNvPr id="2260" name="NDMPlot_ElementRebar90">
          <a:extLst xmlns:a="http://schemas.openxmlformats.org/drawingml/2006/main">
            <a:ext uri="{FF2B5EF4-FFF2-40B4-BE49-F238E27FC236}">
              <a16:creationId xmlns:a16="http://schemas.microsoft.com/office/drawing/2014/main" id="{D15237FC-2868-4623-BC83-6073528E8619}"/>
            </a:ext>
          </a:extLst>
        </cdr:cNvPr>
        <cdr:cNvSpPr/>
      </cdr:nvSpPr>
      <cdr:spPr>
        <a:xfrm xmlns:a="http://schemas.openxmlformats.org/drawingml/2006/main">
          <a:off x="6013968" y="3770214"/>
          <a:ext cx="254609" cy="254609"/>
        </a:xfrm>
        <a:prstGeom xmlns:a="http://schemas.openxmlformats.org/drawingml/2006/main" prst="ellipse">
          <a:avLst/>
        </a:prstGeom>
        <a:solidFill xmlns:a="http://schemas.openxmlformats.org/drawingml/2006/main">
          <a:srgbClr val="C4CADA"/>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0.57749</cdr:x>
      <cdr:y>0.47144</cdr:y>
    </cdr:from>
    <cdr:to>
      <cdr:x>0.60194</cdr:x>
      <cdr:y>0.50857</cdr:y>
    </cdr:to>
    <cdr:sp macro="" textlink="">
      <cdr:nvSpPr>
        <cdr:cNvPr id="2261" name="NDMPlot_ElementRebar91">
          <a:extLst xmlns:a="http://schemas.openxmlformats.org/drawingml/2006/main">
            <a:ext uri="{FF2B5EF4-FFF2-40B4-BE49-F238E27FC236}">
              <a16:creationId xmlns:a16="http://schemas.microsoft.com/office/drawing/2014/main" id="{78720085-BEEA-4068-863E-D0F27E4A2897}"/>
            </a:ext>
          </a:extLst>
        </cdr:cNvPr>
        <cdr:cNvSpPr/>
      </cdr:nvSpPr>
      <cdr:spPr>
        <a:xfrm xmlns:a="http://schemas.openxmlformats.org/drawingml/2006/main">
          <a:off x="6013968" y="3233147"/>
          <a:ext cx="254609" cy="254609"/>
        </a:xfrm>
        <a:prstGeom xmlns:a="http://schemas.openxmlformats.org/drawingml/2006/main" prst="ellipse">
          <a:avLst/>
        </a:prstGeom>
        <a:solidFill xmlns:a="http://schemas.openxmlformats.org/drawingml/2006/main">
          <a:srgbClr val="D8B5B3"/>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0.57749</cdr:x>
      <cdr:y>0.39313</cdr:y>
    </cdr:from>
    <cdr:to>
      <cdr:x>0.60194</cdr:x>
      <cdr:y>0.43026</cdr:y>
    </cdr:to>
    <cdr:sp macro="" textlink="">
      <cdr:nvSpPr>
        <cdr:cNvPr id="2262" name="NDMPlot_ElementRebar92">
          <a:extLst xmlns:a="http://schemas.openxmlformats.org/drawingml/2006/main">
            <a:ext uri="{FF2B5EF4-FFF2-40B4-BE49-F238E27FC236}">
              <a16:creationId xmlns:a16="http://schemas.microsoft.com/office/drawing/2014/main" id="{690FF343-0F13-447C-973E-926FEA11A71F}"/>
            </a:ext>
          </a:extLst>
        </cdr:cNvPr>
        <cdr:cNvSpPr/>
      </cdr:nvSpPr>
      <cdr:spPr>
        <a:xfrm xmlns:a="http://schemas.openxmlformats.org/drawingml/2006/main">
          <a:off x="6013968" y="2696081"/>
          <a:ext cx="254609" cy="254609"/>
        </a:xfrm>
        <a:prstGeom xmlns:a="http://schemas.openxmlformats.org/drawingml/2006/main" prst="ellipse">
          <a:avLst/>
        </a:prstGeom>
        <a:solidFill xmlns:a="http://schemas.openxmlformats.org/drawingml/2006/main">
          <a:srgbClr val="D56D67"/>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0.57749</cdr:x>
      <cdr:y>0.31482</cdr:y>
    </cdr:from>
    <cdr:to>
      <cdr:x>0.60194</cdr:x>
      <cdr:y>0.35194</cdr:y>
    </cdr:to>
    <cdr:sp macro="" textlink="">
      <cdr:nvSpPr>
        <cdr:cNvPr id="2263" name="NDMPlot_ElementRebar93">
          <a:extLst xmlns:a="http://schemas.openxmlformats.org/drawingml/2006/main">
            <a:ext uri="{FF2B5EF4-FFF2-40B4-BE49-F238E27FC236}">
              <a16:creationId xmlns:a16="http://schemas.microsoft.com/office/drawing/2014/main" id="{E3B4F706-A041-4539-9442-87BB388CD69B}"/>
            </a:ext>
          </a:extLst>
        </cdr:cNvPr>
        <cdr:cNvSpPr/>
      </cdr:nvSpPr>
      <cdr:spPr>
        <a:xfrm xmlns:a="http://schemas.openxmlformats.org/drawingml/2006/main">
          <a:off x="6013968" y="2159015"/>
          <a:ext cx="254609" cy="254609"/>
        </a:xfrm>
        <a:prstGeom xmlns:a="http://schemas.openxmlformats.org/drawingml/2006/main" prst="ellipse">
          <a:avLst/>
        </a:prstGeom>
        <a:solidFill xmlns:a="http://schemas.openxmlformats.org/drawingml/2006/main">
          <a:srgbClr val="D2251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0.39012</cdr:x>
      <cdr:y>0.32642</cdr:y>
    </cdr:from>
    <cdr:to>
      <cdr:x>0.41457</cdr:x>
      <cdr:y>0.36354</cdr:y>
    </cdr:to>
    <cdr:sp macro="" textlink="">
      <cdr:nvSpPr>
        <cdr:cNvPr id="2264" name="NDMPlot_ElementRebar94">
          <a:extLst xmlns:a="http://schemas.openxmlformats.org/drawingml/2006/main">
            <a:ext uri="{FF2B5EF4-FFF2-40B4-BE49-F238E27FC236}">
              <a16:creationId xmlns:a16="http://schemas.microsoft.com/office/drawing/2014/main" id="{4CDB5E09-DCB0-4505-96BC-CC15E2D81FF5}"/>
            </a:ext>
          </a:extLst>
        </cdr:cNvPr>
        <cdr:cNvSpPr/>
      </cdr:nvSpPr>
      <cdr:spPr>
        <a:xfrm xmlns:a="http://schemas.openxmlformats.org/drawingml/2006/main">
          <a:off x="4062739" y="2238580"/>
          <a:ext cx="254609" cy="254609"/>
        </a:xfrm>
        <a:prstGeom xmlns:a="http://schemas.openxmlformats.org/drawingml/2006/main" prst="ellipse">
          <a:avLst/>
        </a:prstGeom>
        <a:solidFill xmlns:a="http://schemas.openxmlformats.org/drawingml/2006/main">
          <a:srgbClr val="D7908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0.46689</cdr:x>
      <cdr:y>0.32642</cdr:y>
    </cdr:from>
    <cdr:to>
      <cdr:x>0.49133</cdr:x>
      <cdr:y>0.36354</cdr:y>
    </cdr:to>
    <cdr:sp macro="" textlink="">
      <cdr:nvSpPr>
        <cdr:cNvPr id="2265" name="NDMPlot_ElementRebar95">
          <a:extLst xmlns:a="http://schemas.openxmlformats.org/drawingml/2006/main">
            <a:ext uri="{FF2B5EF4-FFF2-40B4-BE49-F238E27FC236}">
              <a16:creationId xmlns:a16="http://schemas.microsoft.com/office/drawing/2014/main" id="{8CE7BD67-1849-44D2-A871-7F5E034ECB2C}"/>
            </a:ext>
          </a:extLst>
        </cdr:cNvPr>
        <cdr:cNvSpPr/>
      </cdr:nvSpPr>
      <cdr:spPr>
        <a:xfrm xmlns:a="http://schemas.openxmlformats.org/drawingml/2006/main">
          <a:off x="4862148" y="2238580"/>
          <a:ext cx="254609" cy="254609"/>
        </a:xfrm>
        <a:prstGeom xmlns:a="http://schemas.openxmlformats.org/drawingml/2006/main" prst="ellipse">
          <a:avLst/>
        </a:prstGeom>
        <a:solidFill xmlns:a="http://schemas.openxmlformats.org/drawingml/2006/main">
          <a:srgbClr val="D56962"/>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0.39012</cdr:x>
      <cdr:y>0.65127</cdr:y>
    </cdr:from>
    <cdr:to>
      <cdr:x>0.41457</cdr:x>
      <cdr:y>0.6884</cdr:y>
    </cdr:to>
    <cdr:sp macro="" textlink="">
      <cdr:nvSpPr>
        <cdr:cNvPr id="2266" name="NDMPlot_ElementRebar96">
          <a:extLst xmlns:a="http://schemas.openxmlformats.org/drawingml/2006/main">
            <a:ext uri="{FF2B5EF4-FFF2-40B4-BE49-F238E27FC236}">
              <a16:creationId xmlns:a16="http://schemas.microsoft.com/office/drawing/2014/main" id="{BE0D9334-17D4-4CBD-BDD4-D7335FFC6346}"/>
            </a:ext>
          </a:extLst>
        </cdr:cNvPr>
        <cdr:cNvSpPr/>
      </cdr:nvSpPr>
      <cdr:spPr>
        <a:xfrm xmlns:a="http://schemas.openxmlformats.org/drawingml/2006/main">
          <a:off x="4062739" y="4466410"/>
          <a:ext cx="254609" cy="254610"/>
        </a:xfrm>
        <a:prstGeom xmlns:a="http://schemas.openxmlformats.org/drawingml/2006/main" prst="ellipse">
          <a:avLst/>
        </a:prstGeom>
        <a:solidFill xmlns:a="http://schemas.openxmlformats.org/drawingml/2006/main">
          <a:srgbClr val="4D72DC"/>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0.46689</cdr:x>
      <cdr:y>0.65127</cdr:y>
    </cdr:from>
    <cdr:to>
      <cdr:x>0.49133</cdr:x>
      <cdr:y>0.6884</cdr:y>
    </cdr:to>
    <cdr:sp macro="" textlink="">
      <cdr:nvSpPr>
        <cdr:cNvPr id="2267" name="NDMPlot_ElementRebar97">
          <a:extLst xmlns:a="http://schemas.openxmlformats.org/drawingml/2006/main">
            <a:ext uri="{FF2B5EF4-FFF2-40B4-BE49-F238E27FC236}">
              <a16:creationId xmlns:a16="http://schemas.microsoft.com/office/drawing/2014/main" id="{43AF5B69-444C-45A4-8BCF-D2A5225B2B0A}"/>
            </a:ext>
          </a:extLst>
        </cdr:cNvPr>
        <cdr:cNvSpPr/>
      </cdr:nvSpPr>
      <cdr:spPr>
        <a:xfrm xmlns:a="http://schemas.openxmlformats.org/drawingml/2006/main">
          <a:off x="4862148" y="4466410"/>
          <a:ext cx="254609" cy="254610"/>
        </a:xfrm>
        <a:prstGeom xmlns:a="http://schemas.openxmlformats.org/drawingml/2006/main" prst="ellipse">
          <a:avLst/>
        </a:prstGeom>
        <a:solidFill xmlns:a="http://schemas.openxmlformats.org/drawingml/2006/main">
          <a:srgbClr val="6685DB"/>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0.52401</cdr:x>
      <cdr:y>0.47144</cdr:y>
    </cdr:from>
    <cdr:to>
      <cdr:x>0.54846</cdr:x>
      <cdr:y>0.50857</cdr:y>
    </cdr:to>
    <cdr:sp macro="" textlink="">
      <cdr:nvSpPr>
        <cdr:cNvPr id="2268" name="NDMPlot_ElementRebar98">
          <a:extLst xmlns:a="http://schemas.openxmlformats.org/drawingml/2006/main">
            <a:ext uri="{FF2B5EF4-FFF2-40B4-BE49-F238E27FC236}">
              <a16:creationId xmlns:a16="http://schemas.microsoft.com/office/drawing/2014/main" id="{7A4FEBA5-2672-43FA-931E-A54A6A747985}"/>
            </a:ext>
          </a:extLst>
        </cdr:cNvPr>
        <cdr:cNvSpPr/>
      </cdr:nvSpPr>
      <cdr:spPr>
        <a:xfrm xmlns:a="http://schemas.openxmlformats.org/drawingml/2006/main">
          <a:off x="5457010" y="3233147"/>
          <a:ext cx="254610" cy="254609"/>
        </a:xfrm>
        <a:prstGeom xmlns:a="http://schemas.openxmlformats.org/drawingml/2006/main" prst="ellipse">
          <a:avLst/>
        </a:prstGeom>
        <a:solidFill xmlns:a="http://schemas.openxmlformats.org/drawingml/2006/main">
          <a:srgbClr val="DAD0D0"/>
        </a:solidFill>
        <a:ln xmlns:a="http://schemas.openxmlformats.org/drawingml/2006/main" w="6985">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0.23826</cdr:x>
      <cdr:y>0.21736</cdr:y>
    </cdr:from>
    <cdr:to>
      <cdr:x>0.27646</cdr:x>
      <cdr:y>0.27537</cdr:y>
    </cdr:to>
    <cdr:sp macro="" textlink="">
      <cdr:nvSpPr>
        <cdr:cNvPr id="2269" name="NDMPlot_ContourArcLine99">
          <a:extLst xmlns:a="http://schemas.openxmlformats.org/drawingml/2006/main">
            <a:ext uri="{FF2B5EF4-FFF2-40B4-BE49-F238E27FC236}">
              <a16:creationId xmlns:a16="http://schemas.microsoft.com/office/drawing/2014/main" id="{E526B30C-D343-43C3-89D3-13F31E1430D2}"/>
            </a:ext>
          </a:extLst>
        </cdr:cNvPr>
        <cdr:cNvSpPr/>
      </cdr:nvSpPr>
      <cdr:spPr>
        <a:xfrm xmlns:a="http://schemas.openxmlformats.org/drawingml/2006/main">
          <a:off x="2481266" y="1490666"/>
          <a:ext cx="397828" cy="397828"/>
        </a:xfrm>
        <a:custGeom xmlns:a="http://schemas.openxmlformats.org/drawingml/2006/main">
          <a:avLst/>
          <a:gdLst/>
          <a:ahLst/>
          <a:cxnLst/>
          <a:rect l="0" t="0" r="0" b="0"/>
          <a:pathLst>
            <a:path w="397828" h="397828">
              <a:moveTo>
                <a:pt x="0" y="397827"/>
              </a:moveTo>
              <a:lnTo>
                <a:pt x="1514" y="363154"/>
              </a:lnTo>
              <a:lnTo>
                <a:pt x="6044" y="328745"/>
              </a:lnTo>
              <a:lnTo>
                <a:pt x="13556" y="294862"/>
              </a:lnTo>
              <a:lnTo>
                <a:pt x="23992" y="261762"/>
              </a:lnTo>
              <a:lnTo>
                <a:pt x="37273" y="229698"/>
              </a:lnTo>
              <a:lnTo>
                <a:pt x="53299" y="198913"/>
              </a:lnTo>
              <a:lnTo>
                <a:pt x="71946" y="169643"/>
              </a:lnTo>
              <a:lnTo>
                <a:pt x="93074" y="142109"/>
              </a:lnTo>
              <a:lnTo>
                <a:pt x="116521" y="116521"/>
              </a:lnTo>
              <a:lnTo>
                <a:pt x="142109" y="93074"/>
              </a:lnTo>
              <a:lnTo>
                <a:pt x="169643" y="71946"/>
              </a:lnTo>
              <a:lnTo>
                <a:pt x="198913" y="53299"/>
              </a:lnTo>
              <a:lnTo>
                <a:pt x="229698" y="37273"/>
              </a:lnTo>
              <a:lnTo>
                <a:pt x="261762" y="23992"/>
              </a:lnTo>
              <a:lnTo>
                <a:pt x="294862" y="13556"/>
              </a:lnTo>
              <a:lnTo>
                <a:pt x="328745" y="6044"/>
              </a:lnTo>
              <a:lnTo>
                <a:pt x="363154" y="1514"/>
              </a:lnTo>
              <a:lnTo>
                <a:pt x="397827"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0.27646</cdr:x>
      <cdr:y>0.21736</cdr:y>
    </cdr:from>
    <cdr:to>
      <cdr:x>0.58207</cdr:x>
      <cdr:y>0.21736</cdr:y>
    </cdr:to>
    <cdr:cxnSp macro="">
      <cdr:nvCxnSpPr>
        <cdr:cNvPr id="2270" name="NDMPlot_Contour100">
          <a:extLst xmlns:a="http://schemas.openxmlformats.org/drawingml/2006/main">
            <a:ext uri="{FF2B5EF4-FFF2-40B4-BE49-F238E27FC236}">
              <a16:creationId xmlns:a16="http://schemas.microsoft.com/office/drawing/2014/main" id="{C74C13F2-0822-41C8-AF36-2CBB70F40DBF}"/>
            </a:ext>
          </a:extLst>
        </cdr:cNvPr>
        <cdr:cNvCxnSpPr/>
      </cdr:nvCxnSpPr>
      <cdr:spPr>
        <a:xfrm xmlns:a="http://schemas.openxmlformats.org/drawingml/2006/main">
          <a:off x="2879093" y="1490666"/>
          <a:ext cx="3182614"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0.58207</cdr:x>
      <cdr:y>0.21736</cdr:y>
    </cdr:from>
    <cdr:to>
      <cdr:x>0.62027</cdr:x>
      <cdr:y>0.27537</cdr:y>
    </cdr:to>
    <cdr:sp macro="" textlink="">
      <cdr:nvSpPr>
        <cdr:cNvPr id="2271" name="NDMPlot_ContourArcLine101">
          <a:extLst xmlns:a="http://schemas.openxmlformats.org/drawingml/2006/main">
            <a:ext uri="{FF2B5EF4-FFF2-40B4-BE49-F238E27FC236}">
              <a16:creationId xmlns:a16="http://schemas.microsoft.com/office/drawing/2014/main" id="{D99DD1BE-E98C-42E7-826F-C257B6C97F93}"/>
            </a:ext>
          </a:extLst>
        </cdr:cNvPr>
        <cdr:cNvSpPr/>
      </cdr:nvSpPr>
      <cdr:spPr>
        <a:xfrm xmlns:a="http://schemas.openxmlformats.org/drawingml/2006/main">
          <a:off x="6061707" y="1490666"/>
          <a:ext cx="397828" cy="397828"/>
        </a:xfrm>
        <a:custGeom xmlns:a="http://schemas.openxmlformats.org/drawingml/2006/main">
          <a:avLst/>
          <a:gdLst/>
          <a:ahLst/>
          <a:cxnLst/>
          <a:rect l="0" t="0" r="0" b="0"/>
          <a:pathLst>
            <a:path w="397828" h="397828">
              <a:moveTo>
                <a:pt x="0" y="0"/>
              </a:moveTo>
              <a:lnTo>
                <a:pt x="34673" y="1514"/>
              </a:lnTo>
              <a:lnTo>
                <a:pt x="69082" y="6044"/>
              </a:lnTo>
              <a:lnTo>
                <a:pt x="102965" y="13556"/>
              </a:lnTo>
              <a:lnTo>
                <a:pt x="136065" y="23992"/>
              </a:lnTo>
              <a:lnTo>
                <a:pt x="168129" y="37273"/>
              </a:lnTo>
              <a:lnTo>
                <a:pt x="198914" y="53299"/>
              </a:lnTo>
              <a:lnTo>
                <a:pt x="228184" y="71946"/>
              </a:lnTo>
              <a:lnTo>
                <a:pt x="255718" y="93074"/>
              </a:lnTo>
              <a:lnTo>
                <a:pt x="281306" y="116521"/>
              </a:lnTo>
              <a:lnTo>
                <a:pt x="304753" y="142109"/>
              </a:lnTo>
              <a:lnTo>
                <a:pt x="325881" y="169643"/>
              </a:lnTo>
              <a:lnTo>
                <a:pt x="344528" y="198913"/>
              </a:lnTo>
              <a:lnTo>
                <a:pt x="360554" y="229698"/>
              </a:lnTo>
              <a:lnTo>
                <a:pt x="373835" y="261762"/>
              </a:lnTo>
              <a:lnTo>
                <a:pt x="384271" y="294862"/>
              </a:lnTo>
              <a:lnTo>
                <a:pt x="391783" y="328745"/>
              </a:lnTo>
              <a:lnTo>
                <a:pt x="396313" y="363154"/>
              </a:lnTo>
              <a:lnTo>
                <a:pt x="397827" y="397827"/>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0.62027</cdr:x>
      <cdr:y>0.27537</cdr:y>
    </cdr:from>
    <cdr:to>
      <cdr:x>0.62027</cdr:x>
      <cdr:y>0.73944</cdr:y>
    </cdr:to>
    <cdr:cxnSp macro="">
      <cdr:nvCxnSpPr>
        <cdr:cNvPr id="2272" name="NDMPlot_Contour102">
          <a:extLst xmlns:a="http://schemas.openxmlformats.org/drawingml/2006/main">
            <a:ext uri="{FF2B5EF4-FFF2-40B4-BE49-F238E27FC236}">
              <a16:creationId xmlns:a16="http://schemas.microsoft.com/office/drawing/2014/main" id="{D1B7BB2E-42BF-45A6-B6A4-FD8B1F86B456}"/>
            </a:ext>
          </a:extLst>
        </cdr:cNvPr>
        <cdr:cNvCxnSpPr/>
      </cdr:nvCxnSpPr>
      <cdr:spPr>
        <a:xfrm xmlns:a="http://schemas.openxmlformats.org/drawingml/2006/main">
          <a:off x="6459534" y="1888493"/>
          <a:ext cx="0" cy="3182614"/>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0.58207</cdr:x>
      <cdr:y>0.73944</cdr:y>
    </cdr:from>
    <cdr:to>
      <cdr:x>0.62027</cdr:x>
      <cdr:y>0.79745</cdr:y>
    </cdr:to>
    <cdr:sp macro="" textlink="">
      <cdr:nvSpPr>
        <cdr:cNvPr id="2273" name="NDMPlot_ContourArcLine103">
          <a:extLst xmlns:a="http://schemas.openxmlformats.org/drawingml/2006/main">
            <a:ext uri="{FF2B5EF4-FFF2-40B4-BE49-F238E27FC236}">
              <a16:creationId xmlns:a16="http://schemas.microsoft.com/office/drawing/2014/main" id="{B669607F-9FFE-4501-BB0E-E34CBCA4E444}"/>
            </a:ext>
          </a:extLst>
        </cdr:cNvPr>
        <cdr:cNvSpPr/>
      </cdr:nvSpPr>
      <cdr:spPr>
        <a:xfrm xmlns:a="http://schemas.openxmlformats.org/drawingml/2006/main">
          <a:off x="6061707" y="5071107"/>
          <a:ext cx="397828" cy="397828"/>
        </a:xfrm>
        <a:custGeom xmlns:a="http://schemas.openxmlformats.org/drawingml/2006/main">
          <a:avLst/>
          <a:gdLst/>
          <a:ahLst/>
          <a:cxnLst/>
          <a:rect l="0" t="0" r="0" b="0"/>
          <a:pathLst>
            <a:path w="397828" h="397828">
              <a:moveTo>
                <a:pt x="397827" y="0"/>
              </a:moveTo>
              <a:lnTo>
                <a:pt x="396313" y="34673"/>
              </a:lnTo>
              <a:lnTo>
                <a:pt x="391783" y="69082"/>
              </a:lnTo>
              <a:lnTo>
                <a:pt x="384271" y="102965"/>
              </a:lnTo>
              <a:lnTo>
                <a:pt x="373835" y="136065"/>
              </a:lnTo>
              <a:lnTo>
                <a:pt x="360554" y="168129"/>
              </a:lnTo>
              <a:lnTo>
                <a:pt x="344528" y="198914"/>
              </a:lnTo>
              <a:lnTo>
                <a:pt x="325881" y="228184"/>
              </a:lnTo>
              <a:lnTo>
                <a:pt x="304753" y="255718"/>
              </a:lnTo>
              <a:lnTo>
                <a:pt x="281306" y="281306"/>
              </a:lnTo>
              <a:lnTo>
                <a:pt x="255718" y="304753"/>
              </a:lnTo>
              <a:lnTo>
                <a:pt x="228184" y="325881"/>
              </a:lnTo>
              <a:lnTo>
                <a:pt x="198914" y="344528"/>
              </a:lnTo>
              <a:lnTo>
                <a:pt x="168129" y="360554"/>
              </a:lnTo>
              <a:lnTo>
                <a:pt x="136065" y="373835"/>
              </a:lnTo>
              <a:lnTo>
                <a:pt x="102965" y="384271"/>
              </a:lnTo>
              <a:lnTo>
                <a:pt x="69082" y="391783"/>
              </a:lnTo>
              <a:lnTo>
                <a:pt x="34673" y="396313"/>
              </a:lnTo>
              <a:lnTo>
                <a:pt x="0" y="397827"/>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0.27646</cdr:x>
      <cdr:y>0.79745</cdr:y>
    </cdr:from>
    <cdr:to>
      <cdr:x>0.58207</cdr:x>
      <cdr:y>0.79745</cdr:y>
    </cdr:to>
    <cdr:cxnSp macro="">
      <cdr:nvCxnSpPr>
        <cdr:cNvPr id="2274" name="NDMPlot_Contour104">
          <a:extLst xmlns:a="http://schemas.openxmlformats.org/drawingml/2006/main">
            <a:ext uri="{FF2B5EF4-FFF2-40B4-BE49-F238E27FC236}">
              <a16:creationId xmlns:a16="http://schemas.microsoft.com/office/drawing/2014/main" id="{B021222F-AE80-4B96-BA06-8CAF2A85C86E}"/>
            </a:ext>
          </a:extLst>
        </cdr:cNvPr>
        <cdr:cNvCxnSpPr/>
      </cdr:nvCxnSpPr>
      <cdr:spPr>
        <a:xfrm xmlns:a="http://schemas.openxmlformats.org/drawingml/2006/main" flipH="1">
          <a:off x="2879093" y="5468934"/>
          <a:ext cx="3182614"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0.23826</cdr:x>
      <cdr:y>0.73944</cdr:y>
    </cdr:from>
    <cdr:to>
      <cdr:x>0.27646</cdr:x>
      <cdr:y>0.79745</cdr:y>
    </cdr:to>
    <cdr:sp macro="" textlink="">
      <cdr:nvSpPr>
        <cdr:cNvPr id="2275" name="NDMPlot_ContourArcLine105">
          <a:extLst xmlns:a="http://schemas.openxmlformats.org/drawingml/2006/main">
            <a:ext uri="{FF2B5EF4-FFF2-40B4-BE49-F238E27FC236}">
              <a16:creationId xmlns:a16="http://schemas.microsoft.com/office/drawing/2014/main" id="{0086376F-406A-457D-A896-341CB6553B22}"/>
            </a:ext>
          </a:extLst>
        </cdr:cNvPr>
        <cdr:cNvSpPr/>
      </cdr:nvSpPr>
      <cdr:spPr>
        <a:xfrm xmlns:a="http://schemas.openxmlformats.org/drawingml/2006/main">
          <a:off x="2481266" y="5071107"/>
          <a:ext cx="397828" cy="397828"/>
        </a:xfrm>
        <a:custGeom xmlns:a="http://schemas.openxmlformats.org/drawingml/2006/main">
          <a:avLst/>
          <a:gdLst/>
          <a:ahLst/>
          <a:cxnLst/>
          <a:rect l="0" t="0" r="0" b="0"/>
          <a:pathLst>
            <a:path w="397828" h="397828">
              <a:moveTo>
                <a:pt x="397827" y="397827"/>
              </a:moveTo>
              <a:lnTo>
                <a:pt x="363154" y="396313"/>
              </a:lnTo>
              <a:lnTo>
                <a:pt x="328745" y="391783"/>
              </a:lnTo>
              <a:lnTo>
                <a:pt x="294862" y="384271"/>
              </a:lnTo>
              <a:lnTo>
                <a:pt x="261762" y="373835"/>
              </a:lnTo>
              <a:lnTo>
                <a:pt x="229698" y="360554"/>
              </a:lnTo>
              <a:lnTo>
                <a:pt x="198913" y="344528"/>
              </a:lnTo>
              <a:lnTo>
                <a:pt x="169643" y="325881"/>
              </a:lnTo>
              <a:lnTo>
                <a:pt x="142109" y="304753"/>
              </a:lnTo>
              <a:lnTo>
                <a:pt x="116521" y="281306"/>
              </a:lnTo>
              <a:lnTo>
                <a:pt x="93074" y="255718"/>
              </a:lnTo>
              <a:lnTo>
                <a:pt x="71946" y="228184"/>
              </a:lnTo>
              <a:lnTo>
                <a:pt x="53299" y="198914"/>
              </a:lnTo>
              <a:lnTo>
                <a:pt x="37273" y="168129"/>
              </a:lnTo>
              <a:lnTo>
                <a:pt x="23992" y="136065"/>
              </a:lnTo>
              <a:lnTo>
                <a:pt x="13556" y="102965"/>
              </a:lnTo>
              <a:lnTo>
                <a:pt x="6044" y="69082"/>
              </a:lnTo>
              <a:lnTo>
                <a:pt x="1514" y="34673"/>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0.23826</cdr:x>
      <cdr:y>0.27537</cdr:y>
    </cdr:from>
    <cdr:to>
      <cdr:x>0.23826</cdr:x>
      <cdr:y>0.73944</cdr:y>
    </cdr:to>
    <cdr:cxnSp macro="">
      <cdr:nvCxnSpPr>
        <cdr:cNvPr id="2276" name="NDMPlot_Contour106">
          <a:extLst xmlns:a="http://schemas.openxmlformats.org/drawingml/2006/main">
            <a:ext uri="{FF2B5EF4-FFF2-40B4-BE49-F238E27FC236}">
              <a16:creationId xmlns:a16="http://schemas.microsoft.com/office/drawing/2014/main" id="{7CAE02F4-0B21-4CE3-85EB-276CD4C94DCB}"/>
            </a:ext>
          </a:extLst>
        </cdr:cNvPr>
        <cdr:cNvCxnSpPr/>
      </cdr:nvCxnSpPr>
      <cdr:spPr>
        <a:xfrm xmlns:a="http://schemas.openxmlformats.org/drawingml/2006/main" flipV="1">
          <a:off x="2481266" y="1888493"/>
          <a:ext cx="0" cy="3182614"/>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0.35287</cdr:x>
      <cdr:y>0.39139</cdr:y>
    </cdr:from>
    <cdr:to>
      <cdr:x>0.37579</cdr:x>
      <cdr:y>0.42619</cdr:y>
    </cdr:to>
    <cdr:sp macro="" textlink="">
      <cdr:nvSpPr>
        <cdr:cNvPr id="2277" name="NDMPlot_ContourArcLine107">
          <a:extLst xmlns:a="http://schemas.openxmlformats.org/drawingml/2006/main">
            <a:ext uri="{FF2B5EF4-FFF2-40B4-BE49-F238E27FC236}">
              <a16:creationId xmlns:a16="http://schemas.microsoft.com/office/drawing/2014/main" id="{A52B1E99-EF52-4825-A789-12DBBA634A96}"/>
            </a:ext>
          </a:extLst>
        </cdr:cNvPr>
        <cdr:cNvSpPr/>
      </cdr:nvSpPr>
      <cdr:spPr>
        <a:xfrm xmlns:a="http://schemas.openxmlformats.org/drawingml/2006/main">
          <a:off x="3674747" y="2684146"/>
          <a:ext cx="238697" cy="238698"/>
        </a:xfrm>
        <a:custGeom xmlns:a="http://schemas.openxmlformats.org/drawingml/2006/main">
          <a:avLst/>
          <a:gdLst/>
          <a:ahLst/>
          <a:cxnLst/>
          <a:rect l="0" t="0" r="0" b="0"/>
          <a:pathLst>
            <a:path w="238697" h="238698">
              <a:moveTo>
                <a:pt x="0" y="238697"/>
              </a:moveTo>
              <a:lnTo>
                <a:pt x="908" y="217893"/>
              </a:lnTo>
              <a:lnTo>
                <a:pt x="3626" y="197247"/>
              </a:lnTo>
              <a:lnTo>
                <a:pt x="8133" y="176917"/>
              </a:lnTo>
              <a:lnTo>
                <a:pt x="14394" y="157058"/>
              </a:lnTo>
              <a:lnTo>
                <a:pt x="22363" y="137819"/>
              </a:lnTo>
              <a:lnTo>
                <a:pt x="31979" y="119349"/>
              </a:lnTo>
              <a:lnTo>
                <a:pt x="43167" y="101786"/>
              </a:lnTo>
              <a:lnTo>
                <a:pt x="55844" y="85266"/>
              </a:lnTo>
              <a:lnTo>
                <a:pt x="69912" y="69913"/>
              </a:lnTo>
              <a:lnTo>
                <a:pt x="85265" y="55845"/>
              </a:lnTo>
              <a:lnTo>
                <a:pt x="101785" y="43168"/>
              </a:lnTo>
              <a:lnTo>
                <a:pt x="119347" y="31980"/>
              </a:lnTo>
              <a:lnTo>
                <a:pt x="137818" y="22364"/>
              </a:lnTo>
              <a:lnTo>
                <a:pt x="157057" y="14396"/>
              </a:lnTo>
              <a:lnTo>
                <a:pt x="176916" y="8134"/>
              </a:lnTo>
              <a:lnTo>
                <a:pt x="197247" y="3627"/>
              </a:lnTo>
              <a:lnTo>
                <a:pt x="217892" y="909"/>
              </a:lnTo>
              <a:lnTo>
                <a:pt x="238696"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0.37579</cdr:x>
      <cdr:y>0.39139</cdr:y>
    </cdr:from>
    <cdr:to>
      <cdr:x>0.48275</cdr:x>
      <cdr:y>0.39139</cdr:y>
    </cdr:to>
    <cdr:cxnSp macro="">
      <cdr:nvCxnSpPr>
        <cdr:cNvPr id="2278" name="NDMPlot_Contour108">
          <a:extLst xmlns:a="http://schemas.openxmlformats.org/drawingml/2006/main">
            <a:ext uri="{FF2B5EF4-FFF2-40B4-BE49-F238E27FC236}">
              <a16:creationId xmlns:a16="http://schemas.microsoft.com/office/drawing/2014/main" id="{DD38AE9C-E978-43C5-AA80-F5991DA1CA84}"/>
            </a:ext>
          </a:extLst>
        </cdr:cNvPr>
        <cdr:cNvCxnSpPr/>
      </cdr:nvCxnSpPr>
      <cdr:spPr>
        <a:xfrm xmlns:a="http://schemas.openxmlformats.org/drawingml/2006/main">
          <a:off x="3913443" y="2684146"/>
          <a:ext cx="1113914"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0.48275</cdr:x>
      <cdr:y>0.39139</cdr:y>
    </cdr:from>
    <cdr:to>
      <cdr:x>0.50567</cdr:x>
      <cdr:y>0.42619</cdr:y>
    </cdr:to>
    <cdr:sp macro="" textlink="">
      <cdr:nvSpPr>
        <cdr:cNvPr id="2279" name="NDMPlot_ContourArcLine109">
          <a:extLst xmlns:a="http://schemas.openxmlformats.org/drawingml/2006/main">
            <a:ext uri="{FF2B5EF4-FFF2-40B4-BE49-F238E27FC236}">
              <a16:creationId xmlns:a16="http://schemas.microsoft.com/office/drawing/2014/main" id="{9F34D585-D698-4C99-918C-4CEFE2A3B044}"/>
            </a:ext>
          </a:extLst>
        </cdr:cNvPr>
        <cdr:cNvSpPr/>
      </cdr:nvSpPr>
      <cdr:spPr>
        <a:xfrm xmlns:a="http://schemas.openxmlformats.org/drawingml/2006/main">
          <a:off x="5027357" y="2684146"/>
          <a:ext cx="238697" cy="238698"/>
        </a:xfrm>
        <a:custGeom xmlns:a="http://schemas.openxmlformats.org/drawingml/2006/main">
          <a:avLst/>
          <a:gdLst/>
          <a:ahLst/>
          <a:cxnLst/>
          <a:rect l="0" t="0" r="0" b="0"/>
          <a:pathLst>
            <a:path w="238697" h="238698">
              <a:moveTo>
                <a:pt x="0" y="0"/>
              </a:moveTo>
              <a:lnTo>
                <a:pt x="20804" y="909"/>
              </a:lnTo>
              <a:lnTo>
                <a:pt x="41449" y="3627"/>
              </a:lnTo>
              <a:lnTo>
                <a:pt x="61780" y="8134"/>
              </a:lnTo>
              <a:lnTo>
                <a:pt x="81639" y="14396"/>
              </a:lnTo>
              <a:lnTo>
                <a:pt x="100878" y="22364"/>
              </a:lnTo>
              <a:lnTo>
                <a:pt x="119349" y="31980"/>
              </a:lnTo>
              <a:lnTo>
                <a:pt x="136911" y="43168"/>
              </a:lnTo>
              <a:lnTo>
                <a:pt x="153431" y="55845"/>
              </a:lnTo>
              <a:lnTo>
                <a:pt x="168784" y="69913"/>
              </a:lnTo>
              <a:lnTo>
                <a:pt x="182852" y="85266"/>
              </a:lnTo>
              <a:lnTo>
                <a:pt x="195529" y="101786"/>
              </a:lnTo>
              <a:lnTo>
                <a:pt x="206717" y="119349"/>
              </a:lnTo>
              <a:lnTo>
                <a:pt x="216333" y="137819"/>
              </a:lnTo>
              <a:lnTo>
                <a:pt x="224302" y="157058"/>
              </a:lnTo>
              <a:lnTo>
                <a:pt x="230563" y="176917"/>
              </a:lnTo>
              <a:lnTo>
                <a:pt x="235070" y="197247"/>
              </a:lnTo>
              <a:lnTo>
                <a:pt x="237788" y="217893"/>
              </a:lnTo>
              <a:lnTo>
                <a:pt x="238696" y="238697"/>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0.50567</cdr:x>
      <cdr:y>0.42619</cdr:y>
    </cdr:from>
    <cdr:to>
      <cdr:x>0.50567</cdr:x>
      <cdr:y>0.58862</cdr:y>
    </cdr:to>
    <cdr:cxnSp macro="">
      <cdr:nvCxnSpPr>
        <cdr:cNvPr id="2280" name="NDMPlot_Contour110">
          <a:extLst xmlns:a="http://schemas.openxmlformats.org/drawingml/2006/main">
            <a:ext uri="{FF2B5EF4-FFF2-40B4-BE49-F238E27FC236}">
              <a16:creationId xmlns:a16="http://schemas.microsoft.com/office/drawing/2014/main" id="{97F11C97-81A3-4E44-856D-0FB4CA2782EE}"/>
            </a:ext>
          </a:extLst>
        </cdr:cNvPr>
        <cdr:cNvCxnSpPr/>
      </cdr:nvCxnSpPr>
      <cdr:spPr>
        <a:xfrm xmlns:a="http://schemas.openxmlformats.org/drawingml/2006/main">
          <a:off x="5266053" y="2922843"/>
          <a:ext cx="0" cy="1113914"/>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0.48275</cdr:x>
      <cdr:y>0.58862</cdr:y>
    </cdr:from>
    <cdr:to>
      <cdr:x>0.50567</cdr:x>
      <cdr:y>0.62343</cdr:y>
    </cdr:to>
    <cdr:sp macro="" textlink="">
      <cdr:nvSpPr>
        <cdr:cNvPr id="2281" name="NDMPlot_ContourArcLine111">
          <a:extLst xmlns:a="http://schemas.openxmlformats.org/drawingml/2006/main">
            <a:ext uri="{FF2B5EF4-FFF2-40B4-BE49-F238E27FC236}">
              <a16:creationId xmlns:a16="http://schemas.microsoft.com/office/drawing/2014/main" id="{0F0FBFC6-43E6-4074-B2FA-912BD2FD33F0}"/>
            </a:ext>
          </a:extLst>
        </cdr:cNvPr>
        <cdr:cNvSpPr/>
      </cdr:nvSpPr>
      <cdr:spPr>
        <a:xfrm xmlns:a="http://schemas.openxmlformats.org/drawingml/2006/main">
          <a:off x="5027357" y="4036757"/>
          <a:ext cx="238697" cy="238697"/>
        </a:xfrm>
        <a:custGeom xmlns:a="http://schemas.openxmlformats.org/drawingml/2006/main">
          <a:avLst/>
          <a:gdLst/>
          <a:ahLst/>
          <a:cxnLst/>
          <a:rect l="0" t="0" r="0" b="0"/>
          <a:pathLst>
            <a:path w="238697" h="238697">
              <a:moveTo>
                <a:pt x="238696" y="0"/>
              </a:moveTo>
              <a:lnTo>
                <a:pt x="237788" y="20804"/>
              </a:lnTo>
              <a:lnTo>
                <a:pt x="235070" y="41449"/>
              </a:lnTo>
              <a:lnTo>
                <a:pt x="230563" y="61780"/>
              </a:lnTo>
              <a:lnTo>
                <a:pt x="224302" y="81639"/>
              </a:lnTo>
              <a:lnTo>
                <a:pt x="216333" y="100878"/>
              </a:lnTo>
              <a:lnTo>
                <a:pt x="206717" y="119349"/>
              </a:lnTo>
              <a:lnTo>
                <a:pt x="195529" y="136911"/>
              </a:lnTo>
              <a:lnTo>
                <a:pt x="182852" y="153431"/>
              </a:lnTo>
              <a:lnTo>
                <a:pt x="168784" y="168784"/>
              </a:lnTo>
              <a:lnTo>
                <a:pt x="153431" y="182852"/>
              </a:lnTo>
              <a:lnTo>
                <a:pt x="136911" y="195529"/>
              </a:lnTo>
              <a:lnTo>
                <a:pt x="119349" y="206717"/>
              </a:lnTo>
              <a:lnTo>
                <a:pt x="100878" y="216333"/>
              </a:lnTo>
              <a:lnTo>
                <a:pt x="81639" y="224302"/>
              </a:lnTo>
              <a:lnTo>
                <a:pt x="61780" y="230563"/>
              </a:lnTo>
              <a:lnTo>
                <a:pt x="41449" y="235070"/>
              </a:lnTo>
              <a:lnTo>
                <a:pt x="20804" y="237788"/>
              </a:lnTo>
              <a:lnTo>
                <a:pt x="0" y="238696"/>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0.37579</cdr:x>
      <cdr:y>0.62343</cdr:y>
    </cdr:from>
    <cdr:to>
      <cdr:x>0.48275</cdr:x>
      <cdr:y>0.62343</cdr:y>
    </cdr:to>
    <cdr:cxnSp macro="">
      <cdr:nvCxnSpPr>
        <cdr:cNvPr id="2282" name="NDMPlot_Contour112">
          <a:extLst xmlns:a="http://schemas.openxmlformats.org/drawingml/2006/main">
            <a:ext uri="{FF2B5EF4-FFF2-40B4-BE49-F238E27FC236}">
              <a16:creationId xmlns:a16="http://schemas.microsoft.com/office/drawing/2014/main" id="{94485C2E-8703-467C-8947-8B21E0B98E19}"/>
            </a:ext>
          </a:extLst>
        </cdr:cNvPr>
        <cdr:cNvCxnSpPr/>
      </cdr:nvCxnSpPr>
      <cdr:spPr>
        <a:xfrm xmlns:a="http://schemas.openxmlformats.org/drawingml/2006/main" flipH="1">
          <a:off x="3913443" y="4275453"/>
          <a:ext cx="1113914" cy="0"/>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0.35287</cdr:x>
      <cdr:y>0.58862</cdr:y>
    </cdr:from>
    <cdr:to>
      <cdr:x>0.37579</cdr:x>
      <cdr:y>0.62343</cdr:y>
    </cdr:to>
    <cdr:sp macro="" textlink="">
      <cdr:nvSpPr>
        <cdr:cNvPr id="2283" name="NDMPlot_ContourArcLine113">
          <a:extLst xmlns:a="http://schemas.openxmlformats.org/drawingml/2006/main">
            <a:ext uri="{FF2B5EF4-FFF2-40B4-BE49-F238E27FC236}">
              <a16:creationId xmlns:a16="http://schemas.microsoft.com/office/drawing/2014/main" id="{92A58463-27D7-4504-8F25-3862006B837B}"/>
            </a:ext>
          </a:extLst>
        </cdr:cNvPr>
        <cdr:cNvSpPr/>
      </cdr:nvSpPr>
      <cdr:spPr>
        <a:xfrm xmlns:a="http://schemas.openxmlformats.org/drawingml/2006/main">
          <a:off x="3674747" y="4036757"/>
          <a:ext cx="238697" cy="238697"/>
        </a:xfrm>
        <a:custGeom xmlns:a="http://schemas.openxmlformats.org/drawingml/2006/main">
          <a:avLst/>
          <a:gdLst/>
          <a:ahLst/>
          <a:cxnLst/>
          <a:rect l="0" t="0" r="0" b="0"/>
          <a:pathLst>
            <a:path w="238697" h="238697">
              <a:moveTo>
                <a:pt x="238696" y="238696"/>
              </a:moveTo>
              <a:lnTo>
                <a:pt x="217892" y="237788"/>
              </a:lnTo>
              <a:lnTo>
                <a:pt x="197247" y="235070"/>
              </a:lnTo>
              <a:lnTo>
                <a:pt x="176916" y="230563"/>
              </a:lnTo>
              <a:lnTo>
                <a:pt x="157057" y="224302"/>
              </a:lnTo>
              <a:lnTo>
                <a:pt x="137818" y="216333"/>
              </a:lnTo>
              <a:lnTo>
                <a:pt x="119347" y="206717"/>
              </a:lnTo>
              <a:lnTo>
                <a:pt x="101785" y="195529"/>
              </a:lnTo>
              <a:lnTo>
                <a:pt x="85265" y="182852"/>
              </a:lnTo>
              <a:lnTo>
                <a:pt x="69912" y="168784"/>
              </a:lnTo>
              <a:lnTo>
                <a:pt x="55844" y="153431"/>
              </a:lnTo>
              <a:lnTo>
                <a:pt x="43167" y="136911"/>
              </a:lnTo>
              <a:lnTo>
                <a:pt x="31979" y="119349"/>
              </a:lnTo>
              <a:lnTo>
                <a:pt x="22363" y="100878"/>
              </a:lnTo>
              <a:lnTo>
                <a:pt x="14394" y="81639"/>
              </a:lnTo>
              <a:lnTo>
                <a:pt x="8133" y="61780"/>
              </a:lnTo>
              <a:lnTo>
                <a:pt x="3626" y="41449"/>
              </a:lnTo>
              <a:lnTo>
                <a:pt x="908" y="20804"/>
              </a:lnTo>
              <a:lnTo>
                <a:pt x="0" y="0"/>
              </a:lnTo>
            </a:path>
          </a:pathLst>
        </a:cu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0.35287</cdr:x>
      <cdr:y>0.42619</cdr:y>
    </cdr:from>
    <cdr:to>
      <cdr:x>0.35287</cdr:x>
      <cdr:y>0.58862</cdr:y>
    </cdr:to>
    <cdr:cxnSp macro="">
      <cdr:nvCxnSpPr>
        <cdr:cNvPr id="2284" name="NDMPlot_Contour114">
          <a:extLst xmlns:a="http://schemas.openxmlformats.org/drawingml/2006/main">
            <a:ext uri="{FF2B5EF4-FFF2-40B4-BE49-F238E27FC236}">
              <a16:creationId xmlns:a16="http://schemas.microsoft.com/office/drawing/2014/main" id="{913B4825-7A77-4EA1-A85A-F109FE8F9F69}"/>
            </a:ext>
          </a:extLst>
        </cdr:cNvPr>
        <cdr:cNvCxnSpPr/>
      </cdr:nvCxnSpPr>
      <cdr:spPr>
        <a:xfrm xmlns:a="http://schemas.openxmlformats.org/drawingml/2006/main" flipV="1">
          <a:off x="3674747" y="2922843"/>
          <a:ext cx="0" cy="1113914"/>
        </a:xfrm>
        <a:prstGeom xmlns:a="http://schemas.openxmlformats.org/drawingml/2006/main" prst="line">
          <a:avLst/>
        </a:prstGeom>
        <a:ln xmlns:a="http://schemas.openxmlformats.org/drawingml/2006/main" w="25400">
          <a:solidFill>
            <a:srgbClr val="191919"/>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0.40902</cdr:x>
      <cdr:y>0.18256</cdr:y>
    </cdr:from>
    <cdr:to>
      <cdr:x>0.47244</cdr:x>
      <cdr:y>0.18256</cdr:y>
    </cdr:to>
    <cdr:cxnSp macro="">
      <cdr:nvCxnSpPr>
        <cdr:cNvPr id="2285" name="NDMPlot_AnnotationLine115">
          <a:extLst xmlns:a="http://schemas.openxmlformats.org/drawingml/2006/main">
            <a:ext uri="{FF2B5EF4-FFF2-40B4-BE49-F238E27FC236}">
              <a16:creationId xmlns:a16="http://schemas.microsoft.com/office/drawing/2014/main" id="{996B7D85-4FFC-4275-8DD8-D5752FEFA995}"/>
            </a:ext>
          </a:extLst>
        </cdr:cNvPr>
        <cdr:cNvCxnSpPr/>
      </cdr:nvCxnSpPr>
      <cdr:spPr>
        <a:xfrm xmlns:a="http://schemas.openxmlformats.org/drawingml/2006/main">
          <a:off x="4259548" y="1251970"/>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0.34927</cdr:x>
      <cdr:y>0.14603</cdr:y>
    </cdr:from>
    <cdr:to>
      <cdr:x>0.53219</cdr:x>
      <cdr:y>0.18575</cdr:y>
    </cdr:to>
    <cdr:sp macro="" textlink="">
      <cdr:nvSpPr>
        <cdr:cNvPr id="2286" name="NDMPlot_Text116">
          <a:extLst xmlns:a="http://schemas.openxmlformats.org/drawingml/2006/main">
            <a:ext uri="{FF2B5EF4-FFF2-40B4-BE49-F238E27FC236}">
              <a16:creationId xmlns:a16="http://schemas.microsoft.com/office/drawing/2014/main" id="{3511B97B-EF51-44A9-8139-08E2A3FB9682}"/>
            </a:ext>
          </a:extLst>
        </cdr:cNvPr>
        <cdr:cNvSpPr txBox="1"/>
      </cdr:nvSpPr>
      <cdr:spPr>
        <a:xfrm xmlns:a="http://schemas.openxmlformats.org/drawingml/2006/main">
          <a:off x="3637248" y="1001463"/>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0.40902</cdr:x>
      <cdr:y>0.83226</cdr:y>
    </cdr:from>
    <cdr:to>
      <cdr:x>0.47244</cdr:x>
      <cdr:y>0.83226</cdr:y>
    </cdr:to>
    <cdr:cxnSp macro="">
      <cdr:nvCxnSpPr>
        <cdr:cNvPr id="2287" name="NDMPlot_AnnotationLine117">
          <a:extLst xmlns:a="http://schemas.openxmlformats.org/drawingml/2006/main">
            <a:ext uri="{FF2B5EF4-FFF2-40B4-BE49-F238E27FC236}">
              <a16:creationId xmlns:a16="http://schemas.microsoft.com/office/drawing/2014/main" id="{AB0E093C-3B9C-48AB-AA18-D245E6756450}"/>
            </a:ext>
          </a:extLst>
        </cdr:cNvPr>
        <cdr:cNvCxnSpPr/>
      </cdr:nvCxnSpPr>
      <cdr:spPr>
        <a:xfrm xmlns:a="http://schemas.openxmlformats.org/drawingml/2006/main">
          <a:off x="4259548" y="5707630"/>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0.34927</cdr:x>
      <cdr:y>0.82906</cdr:y>
    </cdr:from>
    <cdr:to>
      <cdr:x>0.53219</cdr:x>
      <cdr:y>0.86879</cdr:y>
    </cdr:to>
    <cdr:sp macro="" textlink="">
      <cdr:nvSpPr>
        <cdr:cNvPr id="2288" name="NDMPlot_Text118">
          <a:extLst xmlns:a="http://schemas.openxmlformats.org/drawingml/2006/main">
            <a:ext uri="{FF2B5EF4-FFF2-40B4-BE49-F238E27FC236}">
              <a16:creationId xmlns:a16="http://schemas.microsoft.com/office/drawing/2014/main" id="{260B06F9-8DF1-444C-AFBF-B2E212E011A1}"/>
            </a:ext>
          </a:extLst>
        </cdr:cNvPr>
        <cdr:cNvSpPr txBox="1"/>
      </cdr:nvSpPr>
      <cdr:spPr>
        <a:xfrm xmlns:a="http://schemas.openxmlformats.org/drawingml/2006/main">
          <a:off x="3637248" y="5685722"/>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0.64319</cdr:x>
      <cdr:y>0.40531</cdr:y>
    </cdr:from>
    <cdr:to>
      <cdr:x>0.64319</cdr:x>
      <cdr:y>0.6095</cdr:y>
    </cdr:to>
    <cdr:cxnSp macro="">
      <cdr:nvCxnSpPr>
        <cdr:cNvPr id="2289" name="NDMPlot_AnnotationLine119">
          <a:extLst xmlns:a="http://schemas.openxmlformats.org/drawingml/2006/main">
            <a:ext uri="{FF2B5EF4-FFF2-40B4-BE49-F238E27FC236}">
              <a16:creationId xmlns:a16="http://schemas.microsoft.com/office/drawing/2014/main" id="{60FD4DB7-7E67-45A8-B289-215B330F2C92}"/>
            </a:ext>
          </a:extLst>
        </cdr:cNvPr>
        <cdr:cNvCxnSpPr/>
      </cdr:nvCxnSpPr>
      <cdr:spPr>
        <a:xfrm xmlns:a="http://schemas.openxmlformats.org/drawingml/2006/main" flipV="1">
          <a:off x="6698230" y="2779625"/>
          <a:ext cx="0" cy="140035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0.64109</cdr:x>
      <cdr:y>0.36852</cdr:y>
    </cdr:from>
    <cdr:to>
      <cdr:x>0.66725</cdr:x>
      <cdr:y>0.6463</cdr:y>
    </cdr:to>
    <cdr:sp macro="" textlink="">
      <cdr:nvSpPr>
        <cdr:cNvPr id="2290" name="NDMPlot_Text120">
          <a:extLst xmlns:a="http://schemas.openxmlformats.org/drawingml/2006/main">
            <a:ext uri="{FF2B5EF4-FFF2-40B4-BE49-F238E27FC236}">
              <a16:creationId xmlns:a16="http://schemas.microsoft.com/office/drawing/2014/main" id="{02379102-234D-4F87-83FE-E7BF8B4DE4E8}"/>
            </a:ext>
          </a:extLst>
        </cdr:cNvPr>
        <cdr:cNvSpPr txBox="1"/>
      </cdr:nvSpPr>
      <cdr:spPr>
        <a:xfrm xmlns:a="http://schemas.openxmlformats.org/drawingml/2006/main">
          <a:off x="6676323" y="2527300"/>
          <a:ext cx="272415" cy="1905000"/>
        </a:xfrm>
        <a:prstGeom xmlns:a="http://schemas.openxmlformats.org/drawingml/2006/main" prst="rect">
          <a:avLst/>
        </a:prstGeom>
      </cdr:spPr>
      <cdr:txBody>
        <a:bodyPr xmlns:a="http://schemas.openxmlformats.org/drawingml/2006/main" vertOverflow="clip" vert="vert" lIns="0" tIns="0" rIns="0" bIns="0" rtlCol="0" anchor="ctr"/>
        <a:lstStyle xmlns:a="http://schemas.openxmlformats.org/drawingml/2006/main"/>
        <a:p xmlns:a="http://schemas.openxmlformats.org/drawingml/2006/main">
          <a:pPr algn="ctr"/>
          <a:r>
            <a:rPr lang="en-US" sz="1300" b="1" i="0">
              <a:solidFill>
                <a:srgbClr val="141E5A"/>
              </a:solidFill>
            </a:rPr>
            <a:t>5Ø32</a:t>
          </a:r>
          <a:endParaRPr lang="ru-RU" sz="1300" b="1" i="0">
            <a:solidFill>
              <a:srgbClr val="141E5A"/>
            </a:solidFill>
          </a:endParaRPr>
        </a:p>
      </cdr:txBody>
    </cdr:sp>
  </cdr:relSizeAnchor>
  <cdr:relSizeAnchor xmlns:cdr="http://schemas.openxmlformats.org/drawingml/2006/chartDrawing">
    <cdr:from>
      <cdr:x>0.40902</cdr:x>
      <cdr:y>0.42619</cdr:y>
    </cdr:from>
    <cdr:to>
      <cdr:x>0.47244</cdr:x>
      <cdr:y>0.42619</cdr:y>
    </cdr:to>
    <cdr:cxnSp macro="">
      <cdr:nvCxnSpPr>
        <cdr:cNvPr id="2291" name="NDMPlot_AnnotationLine121">
          <a:extLst xmlns:a="http://schemas.openxmlformats.org/drawingml/2006/main">
            <a:ext uri="{FF2B5EF4-FFF2-40B4-BE49-F238E27FC236}">
              <a16:creationId xmlns:a16="http://schemas.microsoft.com/office/drawing/2014/main" id="{1DFFC080-E456-4786-A922-5204E1B46D2A}"/>
            </a:ext>
          </a:extLst>
        </cdr:cNvPr>
        <cdr:cNvCxnSpPr/>
      </cdr:nvCxnSpPr>
      <cdr:spPr>
        <a:xfrm xmlns:a="http://schemas.openxmlformats.org/drawingml/2006/main">
          <a:off x="4259548" y="2922843"/>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0.34927</cdr:x>
      <cdr:y>0.423</cdr:y>
    </cdr:from>
    <cdr:to>
      <cdr:x>0.53219</cdr:x>
      <cdr:y>0.46272</cdr:y>
    </cdr:to>
    <cdr:sp macro="" textlink="">
      <cdr:nvSpPr>
        <cdr:cNvPr id="2292" name="NDMPlot_Text122">
          <a:extLst xmlns:a="http://schemas.openxmlformats.org/drawingml/2006/main">
            <a:ext uri="{FF2B5EF4-FFF2-40B4-BE49-F238E27FC236}">
              <a16:creationId xmlns:a16="http://schemas.microsoft.com/office/drawing/2014/main" id="{4D90D8C8-DCDF-4445-855C-9289AB6D4C4E}"/>
            </a:ext>
          </a:extLst>
        </cdr:cNvPr>
        <cdr:cNvSpPr txBox="1"/>
      </cdr:nvSpPr>
      <cdr:spPr>
        <a:xfrm xmlns:a="http://schemas.openxmlformats.org/drawingml/2006/main">
          <a:off x="3637248" y="2900935"/>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0.40902</cdr:x>
      <cdr:y>0.58862</cdr:y>
    </cdr:from>
    <cdr:to>
      <cdr:x>0.47244</cdr:x>
      <cdr:y>0.58862</cdr:y>
    </cdr:to>
    <cdr:cxnSp macro="">
      <cdr:nvCxnSpPr>
        <cdr:cNvPr id="2293" name="NDMPlot_AnnotationLine123">
          <a:extLst xmlns:a="http://schemas.openxmlformats.org/drawingml/2006/main">
            <a:ext uri="{FF2B5EF4-FFF2-40B4-BE49-F238E27FC236}">
              <a16:creationId xmlns:a16="http://schemas.microsoft.com/office/drawing/2014/main" id="{E22D7322-A28E-477D-A9E4-C144D3164FE4}"/>
            </a:ext>
          </a:extLst>
        </cdr:cNvPr>
        <cdr:cNvCxnSpPr/>
      </cdr:nvCxnSpPr>
      <cdr:spPr>
        <a:xfrm xmlns:a="http://schemas.openxmlformats.org/drawingml/2006/main">
          <a:off x="4259548" y="4036757"/>
          <a:ext cx="660400" cy="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0.34927</cdr:x>
      <cdr:y>0.55209</cdr:y>
    </cdr:from>
    <cdr:to>
      <cdr:x>0.53219</cdr:x>
      <cdr:y>0.59181</cdr:y>
    </cdr:to>
    <cdr:sp macro="" textlink="">
      <cdr:nvSpPr>
        <cdr:cNvPr id="2294" name="NDMPlot_Text124">
          <a:extLst xmlns:a="http://schemas.openxmlformats.org/drawingml/2006/main">
            <a:ext uri="{FF2B5EF4-FFF2-40B4-BE49-F238E27FC236}">
              <a16:creationId xmlns:a16="http://schemas.microsoft.com/office/drawing/2014/main" id="{196E4E66-6043-4120-B284-0F98E67F3119}"/>
            </a:ext>
          </a:extLst>
        </cdr:cNvPr>
        <cdr:cNvSpPr txBox="1"/>
      </cdr:nvSpPr>
      <cdr:spPr>
        <a:xfrm xmlns:a="http://schemas.openxmlformats.org/drawingml/2006/main">
          <a:off x="3637248" y="3786250"/>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2Ø32</a:t>
          </a:r>
          <a:endParaRPr lang="ru-RU" sz="1300" b="1" i="0">
            <a:solidFill>
              <a:srgbClr val="141E5A"/>
            </a:solidFill>
          </a:endParaRPr>
        </a:p>
      </cdr:txBody>
    </cdr:sp>
  </cdr:relSizeAnchor>
  <cdr:relSizeAnchor xmlns:cdr="http://schemas.openxmlformats.org/drawingml/2006/chartDrawing">
    <cdr:from>
      <cdr:x>0.48275</cdr:x>
      <cdr:y>0.45926</cdr:y>
    </cdr:from>
    <cdr:to>
      <cdr:x>0.48275</cdr:x>
      <cdr:y>0.55556</cdr:y>
    </cdr:to>
    <cdr:cxnSp macro="">
      <cdr:nvCxnSpPr>
        <cdr:cNvPr id="2295" name="NDMPlot_AnnotationLine125">
          <a:extLst xmlns:a="http://schemas.openxmlformats.org/drawingml/2006/main">
            <a:ext uri="{FF2B5EF4-FFF2-40B4-BE49-F238E27FC236}">
              <a16:creationId xmlns:a16="http://schemas.microsoft.com/office/drawing/2014/main" id="{D09A7771-EB75-4869-B9C8-0DB26876CB9D}"/>
            </a:ext>
          </a:extLst>
        </cdr:cNvPr>
        <cdr:cNvCxnSpPr/>
      </cdr:nvCxnSpPr>
      <cdr:spPr>
        <a:xfrm xmlns:a="http://schemas.openxmlformats.org/drawingml/2006/main" flipV="1">
          <a:off x="5027357" y="3149600"/>
          <a:ext cx="0" cy="660400"/>
        </a:xfrm>
        <a:prstGeom xmlns:a="http://schemas.openxmlformats.org/drawingml/2006/main" prst="line">
          <a:avLst/>
        </a:prstGeom>
        <a:ln xmlns:a="http://schemas.openxmlformats.org/drawingml/2006/main" w="17145">
          <a:solidFill>
            <a:srgbClr val="141E5A"/>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0.4587</cdr:x>
      <cdr:y>0.36852</cdr:y>
    </cdr:from>
    <cdr:to>
      <cdr:x>0.48485</cdr:x>
      <cdr:y>0.6463</cdr:y>
    </cdr:to>
    <cdr:sp macro="" textlink="">
      <cdr:nvSpPr>
        <cdr:cNvPr id="2296" name="NDMPlot_Text126">
          <a:extLst xmlns:a="http://schemas.openxmlformats.org/drawingml/2006/main">
            <a:ext uri="{FF2B5EF4-FFF2-40B4-BE49-F238E27FC236}">
              <a16:creationId xmlns:a16="http://schemas.microsoft.com/office/drawing/2014/main" id="{D1ED1393-081D-4900-8B0A-991B6ECB0DF8}"/>
            </a:ext>
          </a:extLst>
        </cdr:cNvPr>
        <cdr:cNvSpPr txBox="1"/>
      </cdr:nvSpPr>
      <cdr:spPr>
        <a:xfrm xmlns:a="http://schemas.openxmlformats.org/drawingml/2006/main">
          <a:off x="4776850"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1Ø32</a:t>
          </a:r>
          <a:endParaRPr lang="ru-RU" sz="1300" b="1" i="0">
            <a:solidFill>
              <a:srgbClr val="141E5A"/>
            </a:solidFill>
          </a:endParaRPr>
        </a:p>
      </cdr:txBody>
    </cdr:sp>
  </cdr:relSizeAnchor>
  <cdr:relSizeAnchor xmlns:cdr="http://schemas.openxmlformats.org/drawingml/2006/chartDrawing">
    <cdr:from>
      <cdr:x>0.23826</cdr:x>
      <cdr:y>0.10134</cdr:y>
    </cdr:from>
    <cdr:to>
      <cdr:x>0.23826</cdr:x>
      <cdr:y>0.21736</cdr:y>
    </cdr:to>
    <cdr:cxnSp macro="">
      <cdr:nvCxnSpPr>
        <cdr:cNvPr id="2297" name="NDMPlot_AnnotationLine127">
          <a:extLst xmlns:a="http://schemas.openxmlformats.org/drawingml/2006/main">
            <a:ext uri="{FF2B5EF4-FFF2-40B4-BE49-F238E27FC236}">
              <a16:creationId xmlns:a16="http://schemas.microsoft.com/office/drawing/2014/main" id="{22241E34-EE6E-400C-86AC-7BC1F217A112}"/>
            </a:ext>
          </a:extLst>
        </cdr:cNvPr>
        <cdr:cNvCxnSpPr/>
      </cdr:nvCxnSpPr>
      <cdr:spPr>
        <a:xfrm xmlns:a="http://schemas.openxmlformats.org/drawingml/2006/main" flipV="1">
          <a:off x="2481266" y="695013"/>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0.62027</cdr:x>
      <cdr:y>0.10134</cdr:y>
    </cdr:from>
    <cdr:to>
      <cdr:x>0.62027</cdr:x>
      <cdr:y>0.21736</cdr:y>
    </cdr:to>
    <cdr:cxnSp macro="">
      <cdr:nvCxnSpPr>
        <cdr:cNvPr id="2298" name="NDMPlot_AnnotationLine128">
          <a:extLst xmlns:a="http://schemas.openxmlformats.org/drawingml/2006/main">
            <a:ext uri="{FF2B5EF4-FFF2-40B4-BE49-F238E27FC236}">
              <a16:creationId xmlns:a16="http://schemas.microsoft.com/office/drawing/2014/main" id="{3CA30369-4481-41DF-9AF5-AEDF388703EF}"/>
            </a:ext>
          </a:extLst>
        </cdr:cNvPr>
        <cdr:cNvCxnSpPr/>
      </cdr:nvCxnSpPr>
      <cdr:spPr>
        <a:xfrm xmlns:a="http://schemas.openxmlformats.org/drawingml/2006/main" flipV="1">
          <a:off x="6459534" y="695013"/>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0.23826</cdr:x>
      <cdr:y>0.10134</cdr:y>
    </cdr:from>
    <cdr:to>
      <cdr:x>0.62027</cdr:x>
      <cdr:y>0.10134</cdr:y>
    </cdr:to>
    <cdr:cxnSp macro="">
      <cdr:nvCxnSpPr>
        <cdr:cNvPr id="2299" name="NDMPlot_AnnotationLine129">
          <a:extLst xmlns:a="http://schemas.openxmlformats.org/drawingml/2006/main">
            <a:ext uri="{FF2B5EF4-FFF2-40B4-BE49-F238E27FC236}">
              <a16:creationId xmlns:a16="http://schemas.microsoft.com/office/drawing/2014/main" id="{CC23BD3C-9E3B-4409-8860-67747745E0C7}"/>
            </a:ext>
          </a:extLst>
        </cdr:cNvPr>
        <cdr:cNvCxnSpPr/>
      </cdr:nvCxnSpPr>
      <cdr:spPr>
        <a:xfrm xmlns:a="http://schemas.openxmlformats.org/drawingml/2006/main">
          <a:off x="2481266" y="695013"/>
          <a:ext cx="3978268"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0.06482</cdr:y>
    </cdr:from>
    <cdr:to>
      <cdr:x>0.52073</cdr:x>
      <cdr:y>0.10454</cdr:y>
    </cdr:to>
    <cdr:sp macro="" textlink="">
      <cdr:nvSpPr>
        <cdr:cNvPr id="2300" name="NDMPlot_Text130">
          <a:extLst xmlns:a="http://schemas.openxmlformats.org/drawingml/2006/main">
            <a:ext uri="{FF2B5EF4-FFF2-40B4-BE49-F238E27FC236}">
              <a16:creationId xmlns:a16="http://schemas.microsoft.com/office/drawing/2014/main" id="{9C99681D-8920-4553-91EA-1F986FFE7B68}"/>
            </a:ext>
          </a:extLst>
        </cdr:cNvPr>
        <cdr:cNvSpPr txBox="1"/>
      </cdr:nvSpPr>
      <cdr:spPr>
        <a:xfrm xmlns:a="http://schemas.openxmlformats.org/drawingml/2006/main">
          <a:off x="3517900" y="444505"/>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B=0.5 m</a:t>
          </a:r>
          <a:endParaRPr lang="ru-RU" sz="1300" b="1" i="0">
            <a:solidFill>
              <a:srgbClr val="141E5A"/>
            </a:solidFill>
          </a:endParaRPr>
        </a:p>
      </cdr:txBody>
    </cdr:sp>
  </cdr:relSizeAnchor>
  <cdr:relSizeAnchor xmlns:cdr="http://schemas.openxmlformats.org/drawingml/2006/chartDrawing">
    <cdr:from>
      <cdr:x>0.16186</cdr:x>
      <cdr:y>0.79745</cdr:y>
    </cdr:from>
    <cdr:to>
      <cdr:x>0.23826</cdr:x>
      <cdr:y>0.79745</cdr:y>
    </cdr:to>
    <cdr:cxnSp macro="">
      <cdr:nvCxnSpPr>
        <cdr:cNvPr id="2301" name="NDMPlot_AnnotationLine131">
          <a:extLst xmlns:a="http://schemas.openxmlformats.org/drawingml/2006/main">
            <a:ext uri="{FF2B5EF4-FFF2-40B4-BE49-F238E27FC236}">
              <a16:creationId xmlns:a16="http://schemas.microsoft.com/office/drawing/2014/main" id="{9A3938F1-B9E8-47E3-A254-8A3937F4D8A8}"/>
            </a:ext>
          </a:extLst>
        </cdr:cNvPr>
        <cdr:cNvCxnSpPr/>
      </cdr:nvCxnSpPr>
      <cdr:spPr>
        <a:xfrm xmlns:a="http://schemas.openxmlformats.org/drawingml/2006/main" flipH="1">
          <a:off x="1685613" y="5468934"/>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0.16186</cdr:x>
      <cdr:y>0.21736</cdr:y>
    </cdr:from>
    <cdr:to>
      <cdr:x>0.23826</cdr:x>
      <cdr:y>0.21736</cdr:y>
    </cdr:to>
    <cdr:cxnSp macro="">
      <cdr:nvCxnSpPr>
        <cdr:cNvPr id="2302" name="NDMPlot_AnnotationLine132">
          <a:extLst xmlns:a="http://schemas.openxmlformats.org/drawingml/2006/main">
            <a:ext uri="{FF2B5EF4-FFF2-40B4-BE49-F238E27FC236}">
              <a16:creationId xmlns:a16="http://schemas.microsoft.com/office/drawing/2014/main" id="{1CA537A7-68C7-41CC-A9FB-9E375558708C}"/>
            </a:ext>
          </a:extLst>
        </cdr:cNvPr>
        <cdr:cNvCxnSpPr/>
      </cdr:nvCxnSpPr>
      <cdr:spPr>
        <a:xfrm xmlns:a="http://schemas.openxmlformats.org/drawingml/2006/main" flipH="1">
          <a:off x="1685613" y="1490666"/>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0.16186</cdr:x>
      <cdr:y>0.21736</cdr:y>
    </cdr:from>
    <cdr:to>
      <cdr:x>0.16186</cdr:x>
      <cdr:y>0.79745</cdr:y>
    </cdr:to>
    <cdr:cxnSp macro="">
      <cdr:nvCxnSpPr>
        <cdr:cNvPr id="2303" name="NDMPlot_AnnotationLine133">
          <a:extLst xmlns:a="http://schemas.openxmlformats.org/drawingml/2006/main">
            <a:ext uri="{FF2B5EF4-FFF2-40B4-BE49-F238E27FC236}">
              <a16:creationId xmlns:a16="http://schemas.microsoft.com/office/drawing/2014/main" id="{196F3988-DDFD-492A-8EBF-F42FD9141265}"/>
            </a:ext>
          </a:extLst>
        </cdr:cNvPr>
        <cdr:cNvCxnSpPr/>
      </cdr:nvCxnSpPr>
      <cdr:spPr>
        <a:xfrm xmlns:a="http://schemas.openxmlformats.org/drawingml/2006/main" flipV="1">
          <a:off x="1685613" y="1490666"/>
          <a:ext cx="0" cy="3978268"/>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0.13781</cdr:x>
      <cdr:y>0.36852</cdr:y>
    </cdr:from>
    <cdr:to>
      <cdr:x>0.16396</cdr:x>
      <cdr:y>0.6463</cdr:y>
    </cdr:to>
    <cdr:sp macro="" textlink="">
      <cdr:nvSpPr>
        <cdr:cNvPr id="2304" name="NDMPlot_Text134">
          <a:extLst xmlns:a="http://schemas.openxmlformats.org/drawingml/2006/main">
            <a:ext uri="{FF2B5EF4-FFF2-40B4-BE49-F238E27FC236}">
              <a16:creationId xmlns:a16="http://schemas.microsoft.com/office/drawing/2014/main" id="{8CC64547-C7CC-41D4-9471-59E4B3A49BFD}"/>
            </a:ext>
          </a:extLst>
        </cdr:cNvPr>
        <cdr:cNvSpPr txBox="1"/>
      </cdr:nvSpPr>
      <cdr:spPr>
        <a:xfrm xmlns:a="http://schemas.openxmlformats.org/drawingml/2006/main">
          <a:off x="1435105"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H=0.5 m</a:t>
          </a:r>
          <a:endParaRPr lang="ru-RU" sz="1300" b="1" i="0">
            <a:solidFill>
              <a:srgbClr val="141E5A"/>
            </a:solidFill>
          </a:endParaRPr>
        </a:p>
      </cdr:txBody>
    </cdr:sp>
  </cdr:relSizeAnchor>
  <cdr:relSizeAnchor xmlns:cdr="http://schemas.openxmlformats.org/drawingml/2006/chartDrawing">
    <cdr:from>
      <cdr:x>0.35287</cdr:x>
      <cdr:y>0.79745</cdr:y>
    </cdr:from>
    <cdr:to>
      <cdr:x>0.35287</cdr:x>
      <cdr:y>0.91347</cdr:y>
    </cdr:to>
    <cdr:cxnSp macro="">
      <cdr:nvCxnSpPr>
        <cdr:cNvPr id="2305" name="NDMPlot_AnnotationLine135">
          <a:extLst xmlns:a="http://schemas.openxmlformats.org/drawingml/2006/main">
            <a:ext uri="{FF2B5EF4-FFF2-40B4-BE49-F238E27FC236}">
              <a16:creationId xmlns:a16="http://schemas.microsoft.com/office/drawing/2014/main" id="{D5BCD6AA-8878-4265-844E-9B1EDD1D7F15}"/>
            </a:ext>
          </a:extLst>
        </cdr:cNvPr>
        <cdr:cNvCxnSpPr/>
      </cdr:nvCxnSpPr>
      <cdr:spPr>
        <a:xfrm xmlns:a="http://schemas.openxmlformats.org/drawingml/2006/main">
          <a:off x="3674747" y="5468934"/>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0.50567</cdr:x>
      <cdr:y>0.79745</cdr:y>
    </cdr:from>
    <cdr:to>
      <cdr:x>0.50567</cdr:x>
      <cdr:y>0.91347</cdr:y>
    </cdr:to>
    <cdr:cxnSp macro="">
      <cdr:nvCxnSpPr>
        <cdr:cNvPr id="2306" name="NDMPlot_AnnotationLine136">
          <a:extLst xmlns:a="http://schemas.openxmlformats.org/drawingml/2006/main">
            <a:ext uri="{FF2B5EF4-FFF2-40B4-BE49-F238E27FC236}">
              <a16:creationId xmlns:a16="http://schemas.microsoft.com/office/drawing/2014/main" id="{2940488F-D5BF-4B95-9F1C-B16F67E117E1}"/>
            </a:ext>
          </a:extLst>
        </cdr:cNvPr>
        <cdr:cNvCxnSpPr/>
      </cdr:nvCxnSpPr>
      <cdr:spPr>
        <a:xfrm xmlns:a="http://schemas.openxmlformats.org/drawingml/2006/main">
          <a:off x="5266053" y="5468934"/>
          <a:ext cx="0" cy="795653"/>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0.35287</cdr:x>
      <cdr:y>0.91347</cdr:y>
    </cdr:from>
    <cdr:to>
      <cdr:x>0.50567</cdr:x>
      <cdr:y>0.91347</cdr:y>
    </cdr:to>
    <cdr:cxnSp macro="">
      <cdr:nvCxnSpPr>
        <cdr:cNvPr id="2307" name="NDMPlot_AnnotationLine137">
          <a:extLst xmlns:a="http://schemas.openxmlformats.org/drawingml/2006/main">
            <a:ext uri="{FF2B5EF4-FFF2-40B4-BE49-F238E27FC236}">
              <a16:creationId xmlns:a16="http://schemas.microsoft.com/office/drawing/2014/main" id="{D4D5A751-D08B-45D2-BAA2-0EE1A6C2AD25}"/>
            </a:ext>
          </a:extLst>
        </cdr:cNvPr>
        <cdr:cNvCxnSpPr/>
      </cdr:nvCxnSpPr>
      <cdr:spPr>
        <a:xfrm xmlns:a="http://schemas.openxmlformats.org/drawingml/2006/main">
          <a:off x="3674747" y="6264587"/>
          <a:ext cx="1591306" cy="0"/>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0.3378</cdr:x>
      <cdr:y>0.91028</cdr:y>
    </cdr:from>
    <cdr:to>
      <cdr:x>0.52073</cdr:x>
      <cdr:y>0.95</cdr:y>
    </cdr:to>
    <cdr:sp macro="" textlink="">
      <cdr:nvSpPr>
        <cdr:cNvPr id="2308" name="NDMPlot_Text138">
          <a:extLst xmlns:a="http://schemas.openxmlformats.org/drawingml/2006/main">
            <a:ext uri="{FF2B5EF4-FFF2-40B4-BE49-F238E27FC236}">
              <a16:creationId xmlns:a16="http://schemas.microsoft.com/office/drawing/2014/main" id="{4E8A964D-99DD-47A4-B2F7-9B6F8435AC04}"/>
            </a:ext>
          </a:extLst>
        </cdr:cNvPr>
        <cdr:cNvSpPr txBox="1"/>
      </cdr:nvSpPr>
      <cdr:spPr>
        <a:xfrm xmlns:a="http://schemas.openxmlformats.org/drawingml/2006/main">
          <a:off x="3517900" y="6242680"/>
          <a:ext cx="1905000" cy="272415"/>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en-US" sz="1300" b="1" i="0">
              <a:solidFill>
                <a:srgbClr val="141E5A"/>
              </a:solidFill>
            </a:rPr>
            <a:t>B_o=0.2 m</a:t>
          </a:r>
          <a:endParaRPr lang="ru-RU" sz="1300" b="1" i="0">
            <a:solidFill>
              <a:srgbClr val="141E5A"/>
            </a:solidFill>
          </a:endParaRPr>
        </a:p>
      </cdr:txBody>
    </cdr:sp>
  </cdr:relSizeAnchor>
  <cdr:relSizeAnchor xmlns:cdr="http://schemas.openxmlformats.org/drawingml/2006/chartDrawing">
    <cdr:from>
      <cdr:x>0.62027</cdr:x>
      <cdr:y>0.62343</cdr:y>
    </cdr:from>
    <cdr:to>
      <cdr:x>0.69668</cdr:x>
      <cdr:y>0.62343</cdr:y>
    </cdr:to>
    <cdr:cxnSp macro="">
      <cdr:nvCxnSpPr>
        <cdr:cNvPr id="2309" name="NDMPlot_AnnotationLine139">
          <a:extLst xmlns:a="http://schemas.openxmlformats.org/drawingml/2006/main">
            <a:ext uri="{FF2B5EF4-FFF2-40B4-BE49-F238E27FC236}">
              <a16:creationId xmlns:a16="http://schemas.microsoft.com/office/drawing/2014/main" id="{A31070D9-504F-4471-BA2D-53187912DA98}"/>
            </a:ext>
          </a:extLst>
        </cdr:cNvPr>
        <cdr:cNvCxnSpPr/>
      </cdr:nvCxnSpPr>
      <cdr:spPr>
        <a:xfrm xmlns:a="http://schemas.openxmlformats.org/drawingml/2006/main">
          <a:off x="6459534" y="4275453"/>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0.62027</cdr:x>
      <cdr:y>0.39139</cdr:y>
    </cdr:from>
    <cdr:to>
      <cdr:x>0.69668</cdr:x>
      <cdr:y>0.39139</cdr:y>
    </cdr:to>
    <cdr:cxnSp macro="">
      <cdr:nvCxnSpPr>
        <cdr:cNvPr id="2310" name="NDMPlot_AnnotationLine140">
          <a:extLst xmlns:a="http://schemas.openxmlformats.org/drawingml/2006/main">
            <a:ext uri="{FF2B5EF4-FFF2-40B4-BE49-F238E27FC236}">
              <a16:creationId xmlns:a16="http://schemas.microsoft.com/office/drawing/2014/main" id="{1245E18C-B141-425D-A31B-73B020215A7D}"/>
            </a:ext>
          </a:extLst>
        </cdr:cNvPr>
        <cdr:cNvCxnSpPr/>
      </cdr:nvCxnSpPr>
      <cdr:spPr>
        <a:xfrm xmlns:a="http://schemas.openxmlformats.org/drawingml/2006/main">
          <a:off x="6459534" y="2684146"/>
          <a:ext cx="795653" cy="0"/>
        </a:xfrm>
        <a:prstGeom xmlns:a="http://schemas.openxmlformats.org/drawingml/2006/main" prst="line">
          <a:avLst/>
        </a:prstGeom>
        <a:ln xmlns:a="http://schemas.openxmlformats.org/drawingml/2006/main" w="10795">
          <a:solidFill>
            <a:srgbClr val="8C8C8C"/>
          </a:solidFill>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0.69668</cdr:x>
      <cdr:y>0.39139</cdr:y>
    </cdr:from>
    <cdr:to>
      <cdr:x>0.69668</cdr:x>
      <cdr:y>0.62343</cdr:y>
    </cdr:to>
    <cdr:cxnSp macro="">
      <cdr:nvCxnSpPr>
        <cdr:cNvPr id="2311" name="NDMPlot_AnnotationLine141">
          <a:extLst xmlns:a="http://schemas.openxmlformats.org/drawingml/2006/main">
            <a:ext uri="{FF2B5EF4-FFF2-40B4-BE49-F238E27FC236}">
              <a16:creationId xmlns:a16="http://schemas.microsoft.com/office/drawing/2014/main" id="{A617354B-D00B-4CFD-A6B8-27565A20570D}"/>
            </a:ext>
          </a:extLst>
        </cdr:cNvPr>
        <cdr:cNvCxnSpPr/>
      </cdr:nvCxnSpPr>
      <cdr:spPr>
        <a:xfrm xmlns:a="http://schemas.openxmlformats.org/drawingml/2006/main" flipV="1">
          <a:off x="7255187" y="2684146"/>
          <a:ext cx="0" cy="1591307"/>
        </a:xfrm>
        <a:prstGeom xmlns:a="http://schemas.openxmlformats.org/drawingml/2006/main" prst="line">
          <a:avLst/>
        </a:prstGeom>
        <a:ln xmlns:a="http://schemas.openxmlformats.org/drawingml/2006/main" w="22225">
          <a:solidFill>
            <a:srgbClr val="141E5A"/>
          </a:solidFill>
          <a:headEnd type="triangle" w="med" len="med"/>
          <a:tailEnd type="triangle" w="med" len="med"/>
        </a:ln>
      </cdr:spPr>
      <cdr:style>
        <a:lnRef xmlns:a="http://schemas.openxmlformats.org/drawingml/2006/main" idx="1">
          <a:schemeClr val="accent1"/>
        </a:lnRef>
        <a:fillRef xmlns:a="http://schemas.openxmlformats.org/drawingml/2006/main" idx="0">
          <a:schemeClr val="accent1"/>
        </a:fillRef>
        <a:effectRef xmlns:a="http://schemas.openxmlformats.org/drawingml/2006/main" idx="0">
          <a:schemeClr val="accent1"/>
        </a:effectRef>
        <a:fontRef xmlns:a="http://schemas.openxmlformats.org/drawingml/2006/main" idx="minor">
          <a:schemeClr val="tx1"/>
        </a:fontRef>
      </cdr:style>
    </cdr:cxnSp>
  </cdr:relSizeAnchor>
  <cdr:relSizeAnchor xmlns:cdr="http://schemas.openxmlformats.org/drawingml/2006/chartDrawing">
    <cdr:from>
      <cdr:x>0.69457</cdr:x>
      <cdr:y>0.36852</cdr:y>
    </cdr:from>
    <cdr:to>
      <cdr:x>0.72073</cdr:x>
      <cdr:y>0.6463</cdr:y>
    </cdr:to>
    <cdr:sp macro="" textlink="">
      <cdr:nvSpPr>
        <cdr:cNvPr id="2312" name="NDMPlot_Text142">
          <a:extLst xmlns:a="http://schemas.openxmlformats.org/drawingml/2006/main">
            <a:ext uri="{FF2B5EF4-FFF2-40B4-BE49-F238E27FC236}">
              <a16:creationId xmlns:a16="http://schemas.microsoft.com/office/drawing/2014/main" id="{C631A620-5F37-4073-9A2A-8E4FE7F367F3}"/>
            </a:ext>
          </a:extLst>
        </cdr:cNvPr>
        <cdr:cNvSpPr txBox="1"/>
      </cdr:nvSpPr>
      <cdr:spPr>
        <a:xfrm xmlns:a="http://schemas.openxmlformats.org/drawingml/2006/main">
          <a:off x="7233280" y="2527300"/>
          <a:ext cx="272415" cy="190500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en-US" sz="1300" b="1" i="0">
              <a:solidFill>
                <a:srgbClr val="141E5A"/>
              </a:solidFill>
            </a:rPr>
            <a:t>H_o=0.2 m</a:t>
          </a:r>
          <a:endParaRPr lang="ru-RU" sz="1300" b="1" i="0">
            <a:solidFill>
              <a:srgbClr val="141E5A"/>
            </a:solidFill>
          </a:endParaRPr>
        </a:p>
      </cdr:txBody>
    </cdr:sp>
  </cdr:relSizeAnchor>
  <cdr:relSizeAnchor xmlns:cdr="http://schemas.openxmlformats.org/drawingml/2006/chartDrawing">
    <cdr:from>
      <cdr:x>0.82439</cdr:x>
      <cdr:y>0.11852</cdr:y>
    </cdr:from>
    <cdr:to>
      <cdr:x>0.98537</cdr:x>
      <cdr:y>0.15926</cdr:y>
    </cdr:to>
    <cdr:sp macro="" textlink="">
      <cdr:nvSpPr>
        <cdr:cNvPr id="2313" name="NDMPlot_Text143">
          <a:extLst xmlns:a="http://schemas.openxmlformats.org/drawingml/2006/main">
            <a:ext uri="{FF2B5EF4-FFF2-40B4-BE49-F238E27FC236}">
              <a16:creationId xmlns:a16="http://schemas.microsoft.com/office/drawing/2014/main" id="{81297D09-E0B3-4CE0-BFEF-CFEE8705559A}"/>
            </a:ext>
          </a:extLst>
        </cdr:cNvPr>
        <cdr:cNvSpPr txBox="1"/>
      </cdr:nvSpPr>
      <cdr:spPr>
        <a:xfrm xmlns:a="http://schemas.openxmlformats.org/drawingml/2006/main">
          <a:off x="8585200" y="8128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0.17037</cdr:y>
    </cdr:from>
    <cdr:to>
      <cdr:x>0.85366</cdr:x>
      <cdr:y>0.18704</cdr:y>
    </cdr:to>
    <cdr:sp macro="" textlink="">
      <cdr:nvSpPr>
        <cdr:cNvPr id="2314" name="NDMPlot_LegendGradient144">
          <a:extLst xmlns:a="http://schemas.openxmlformats.org/drawingml/2006/main">
            <a:ext uri="{FF2B5EF4-FFF2-40B4-BE49-F238E27FC236}">
              <a16:creationId xmlns:a16="http://schemas.microsoft.com/office/drawing/2014/main" id="{C7E6FD7F-80DD-4262-A7B0-DBD97225433C}"/>
            </a:ext>
          </a:extLst>
        </cdr:cNvPr>
        <cdr:cNvSpPr/>
      </cdr:nvSpPr>
      <cdr:spPr>
        <a:xfrm xmlns:a="http://schemas.openxmlformats.org/drawingml/2006/main">
          <a:off x="8661400" y="1168400"/>
          <a:ext cx="228600" cy="114300"/>
        </a:xfrm>
        <a:prstGeom xmlns:a="http://schemas.openxmlformats.org/drawingml/2006/main" prst="rect">
          <a:avLst/>
        </a:prstGeom>
        <a:solidFill xmlns:a="http://schemas.openxmlformats.org/drawingml/2006/main">
          <a:srgbClr val="1E50DC"/>
        </a:solidFill>
        <a:ln xmlns:a="http://schemas.openxmlformats.org/drawingml/2006/main">
          <a:solidFill>
            <a:srgbClr val="1E50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0.18519</cdr:y>
    </cdr:from>
    <cdr:to>
      <cdr:x>0.85366</cdr:x>
      <cdr:y>0.20185</cdr:y>
    </cdr:to>
    <cdr:sp macro="" textlink="">
      <cdr:nvSpPr>
        <cdr:cNvPr id="2315" name="NDMPlot_LegendGradient145">
          <a:extLst xmlns:a="http://schemas.openxmlformats.org/drawingml/2006/main">
            <a:ext uri="{FF2B5EF4-FFF2-40B4-BE49-F238E27FC236}">
              <a16:creationId xmlns:a16="http://schemas.microsoft.com/office/drawing/2014/main" id="{252CFCFF-DD10-4EA7-8E5C-2A71C501B5A5}"/>
            </a:ext>
          </a:extLst>
        </cdr:cNvPr>
        <cdr:cNvSpPr/>
      </cdr:nvSpPr>
      <cdr:spPr>
        <a:xfrm xmlns:a="http://schemas.openxmlformats.org/drawingml/2006/main">
          <a:off x="8661400" y="1270000"/>
          <a:ext cx="228600" cy="114300"/>
        </a:xfrm>
        <a:prstGeom xmlns:a="http://schemas.openxmlformats.org/drawingml/2006/main" prst="rect">
          <a:avLst/>
        </a:prstGeom>
        <a:solidFill xmlns:a="http://schemas.openxmlformats.org/drawingml/2006/main">
          <a:srgbClr val="4069DC"/>
        </a:solidFill>
        <a:ln xmlns:a="http://schemas.openxmlformats.org/drawingml/2006/main">
          <a:solidFill>
            <a:srgbClr val="4069D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cdr:y>
    </cdr:from>
    <cdr:to>
      <cdr:x>0.85366</cdr:x>
      <cdr:y>0.21667</cdr:y>
    </cdr:to>
    <cdr:sp macro="" textlink="">
      <cdr:nvSpPr>
        <cdr:cNvPr id="2316" name="NDMPlot_LegendGradient146">
          <a:extLst xmlns:a="http://schemas.openxmlformats.org/drawingml/2006/main">
            <a:ext uri="{FF2B5EF4-FFF2-40B4-BE49-F238E27FC236}">
              <a16:creationId xmlns:a16="http://schemas.microsoft.com/office/drawing/2014/main" id="{8EF1F6F0-2D28-4E38-BE99-D7C323EFD613}"/>
            </a:ext>
          </a:extLst>
        </cdr:cNvPr>
        <cdr:cNvSpPr/>
      </cdr:nvSpPr>
      <cdr:spPr>
        <a:xfrm xmlns:a="http://schemas.openxmlformats.org/drawingml/2006/main">
          <a:off x="8661400" y="1371600"/>
          <a:ext cx="228600" cy="114300"/>
        </a:xfrm>
        <a:prstGeom xmlns:a="http://schemas.openxmlformats.org/drawingml/2006/main" prst="rect">
          <a:avLst/>
        </a:prstGeom>
        <a:solidFill xmlns:a="http://schemas.openxmlformats.org/drawingml/2006/main">
          <a:srgbClr val="6282DB"/>
        </a:solidFill>
        <a:ln xmlns:a="http://schemas.openxmlformats.org/drawingml/2006/main">
          <a:solidFill>
            <a:srgbClr val="6282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0.21481</cdr:y>
    </cdr:from>
    <cdr:to>
      <cdr:x>0.85366</cdr:x>
      <cdr:y>0.23148</cdr:y>
    </cdr:to>
    <cdr:sp macro="" textlink="">
      <cdr:nvSpPr>
        <cdr:cNvPr id="2317" name="NDMPlot_LegendGradient147">
          <a:extLst xmlns:a="http://schemas.openxmlformats.org/drawingml/2006/main">
            <a:ext uri="{FF2B5EF4-FFF2-40B4-BE49-F238E27FC236}">
              <a16:creationId xmlns:a16="http://schemas.microsoft.com/office/drawing/2014/main" id="{90647DB8-8913-4905-B577-139BD4097970}"/>
            </a:ext>
          </a:extLst>
        </cdr:cNvPr>
        <cdr:cNvSpPr/>
      </cdr:nvSpPr>
      <cdr:spPr>
        <a:xfrm xmlns:a="http://schemas.openxmlformats.org/drawingml/2006/main">
          <a:off x="8661400" y="1473200"/>
          <a:ext cx="228600" cy="114300"/>
        </a:xfrm>
        <a:prstGeom xmlns:a="http://schemas.openxmlformats.org/drawingml/2006/main" prst="rect">
          <a:avLst/>
        </a:prstGeom>
        <a:solidFill xmlns:a="http://schemas.openxmlformats.org/drawingml/2006/main">
          <a:srgbClr val="859BDB"/>
        </a:solidFill>
        <a:ln xmlns:a="http://schemas.openxmlformats.org/drawingml/2006/main">
          <a:solidFill>
            <a:srgbClr val="859B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0.22963</cdr:y>
    </cdr:from>
    <cdr:to>
      <cdr:x>0.85366</cdr:x>
      <cdr:y>0.2463</cdr:y>
    </cdr:to>
    <cdr:sp macro="" textlink="">
      <cdr:nvSpPr>
        <cdr:cNvPr id="2318" name="NDMPlot_LegendGradient148">
          <a:extLst xmlns:a="http://schemas.openxmlformats.org/drawingml/2006/main">
            <a:ext uri="{FF2B5EF4-FFF2-40B4-BE49-F238E27FC236}">
              <a16:creationId xmlns:a16="http://schemas.microsoft.com/office/drawing/2014/main" id="{0E76B801-4134-4F1A-9BAE-211750F9FAF1}"/>
            </a:ext>
          </a:extLst>
        </cdr:cNvPr>
        <cdr:cNvSpPr/>
      </cdr:nvSpPr>
      <cdr:spPr>
        <a:xfrm xmlns:a="http://schemas.openxmlformats.org/drawingml/2006/main">
          <a:off x="8661400" y="1574800"/>
          <a:ext cx="228600" cy="114300"/>
        </a:xfrm>
        <a:prstGeom xmlns:a="http://schemas.openxmlformats.org/drawingml/2006/main" prst="rect">
          <a:avLst/>
        </a:prstGeom>
        <a:solidFill xmlns:a="http://schemas.openxmlformats.org/drawingml/2006/main">
          <a:srgbClr val="A7B4DB"/>
        </a:solidFill>
        <a:ln xmlns:a="http://schemas.openxmlformats.org/drawingml/2006/main">
          <a:solidFill>
            <a:srgbClr val="A7B4DB"/>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0.24444</cdr:y>
    </cdr:from>
    <cdr:to>
      <cdr:x>0.85366</cdr:x>
      <cdr:y>0.26111</cdr:y>
    </cdr:to>
    <cdr:sp macro="" textlink="">
      <cdr:nvSpPr>
        <cdr:cNvPr id="2319" name="NDMPlot_LegendGradient149">
          <a:extLst xmlns:a="http://schemas.openxmlformats.org/drawingml/2006/main">
            <a:ext uri="{FF2B5EF4-FFF2-40B4-BE49-F238E27FC236}">
              <a16:creationId xmlns:a16="http://schemas.microsoft.com/office/drawing/2014/main" id="{77CE9B18-3E23-40A4-9891-4229C0D14375}"/>
            </a:ext>
          </a:extLst>
        </cdr:cNvPr>
        <cdr:cNvSpPr/>
      </cdr:nvSpPr>
      <cdr:spPr>
        <a:xfrm xmlns:a="http://schemas.openxmlformats.org/drawingml/2006/main">
          <a:off x="8661400" y="1676400"/>
          <a:ext cx="228600" cy="114300"/>
        </a:xfrm>
        <a:prstGeom xmlns:a="http://schemas.openxmlformats.org/drawingml/2006/main" prst="rect">
          <a:avLst/>
        </a:prstGeom>
        <a:solidFill xmlns:a="http://schemas.openxmlformats.org/drawingml/2006/main">
          <a:srgbClr val="C9CDDA"/>
        </a:solidFill>
        <a:ln xmlns:a="http://schemas.openxmlformats.org/drawingml/2006/main">
          <a:solidFill>
            <a:srgbClr val="C9CDDA"/>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0.25926</cdr:y>
    </cdr:from>
    <cdr:to>
      <cdr:x>0.85366</cdr:x>
      <cdr:y>0.27593</cdr:y>
    </cdr:to>
    <cdr:sp macro="" textlink="">
      <cdr:nvSpPr>
        <cdr:cNvPr id="2320" name="NDMPlot_LegendGradient150">
          <a:extLst xmlns:a="http://schemas.openxmlformats.org/drawingml/2006/main">
            <a:ext uri="{FF2B5EF4-FFF2-40B4-BE49-F238E27FC236}">
              <a16:creationId xmlns:a16="http://schemas.microsoft.com/office/drawing/2014/main" id="{5104CE70-AFC4-4C3D-83A3-0393172EEC51}"/>
            </a:ext>
          </a:extLst>
        </cdr:cNvPr>
        <cdr:cNvSpPr/>
      </cdr:nvSpPr>
      <cdr:spPr>
        <a:xfrm xmlns:a="http://schemas.openxmlformats.org/drawingml/2006/main">
          <a:off x="8661400" y="1778000"/>
          <a:ext cx="228600" cy="114300"/>
        </a:xfrm>
        <a:prstGeom xmlns:a="http://schemas.openxmlformats.org/drawingml/2006/main" prst="rect">
          <a:avLst/>
        </a:prstGeom>
        <a:solidFill xmlns:a="http://schemas.openxmlformats.org/drawingml/2006/main">
          <a:srgbClr val="D9C9C8"/>
        </a:solidFill>
        <a:ln xmlns:a="http://schemas.openxmlformats.org/drawingml/2006/main">
          <a:solidFill>
            <a:srgbClr val="D9C9C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0.27407</cdr:y>
    </cdr:from>
    <cdr:to>
      <cdr:x>0.85366</cdr:x>
      <cdr:y>0.29074</cdr:y>
    </cdr:to>
    <cdr:sp macro="" textlink="">
      <cdr:nvSpPr>
        <cdr:cNvPr id="2321" name="NDMPlot_LegendGradient151">
          <a:extLst xmlns:a="http://schemas.openxmlformats.org/drawingml/2006/main">
            <a:ext uri="{FF2B5EF4-FFF2-40B4-BE49-F238E27FC236}">
              <a16:creationId xmlns:a16="http://schemas.microsoft.com/office/drawing/2014/main" id="{44B30569-EFDE-4D9B-BB15-4979C9DF5848}"/>
            </a:ext>
          </a:extLst>
        </cdr:cNvPr>
        <cdr:cNvSpPr/>
      </cdr:nvSpPr>
      <cdr:spPr>
        <a:xfrm xmlns:a="http://schemas.openxmlformats.org/drawingml/2006/main">
          <a:off x="8661400" y="1879600"/>
          <a:ext cx="228600" cy="114300"/>
        </a:xfrm>
        <a:prstGeom xmlns:a="http://schemas.openxmlformats.org/drawingml/2006/main" prst="rect">
          <a:avLst/>
        </a:prstGeom>
        <a:solidFill xmlns:a="http://schemas.openxmlformats.org/drawingml/2006/main">
          <a:srgbClr val="D8A7A4"/>
        </a:solidFill>
        <a:ln xmlns:a="http://schemas.openxmlformats.org/drawingml/2006/main">
          <a:solidFill>
            <a:srgbClr val="D8A7A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0.28889</cdr:y>
    </cdr:from>
    <cdr:to>
      <cdr:x>0.85366</cdr:x>
      <cdr:y>0.30556</cdr:y>
    </cdr:to>
    <cdr:sp macro="" textlink="">
      <cdr:nvSpPr>
        <cdr:cNvPr id="2322" name="NDMPlot_LegendGradient152">
          <a:extLst xmlns:a="http://schemas.openxmlformats.org/drawingml/2006/main">
            <a:ext uri="{FF2B5EF4-FFF2-40B4-BE49-F238E27FC236}">
              <a16:creationId xmlns:a16="http://schemas.microsoft.com/office/drawing/2014/main" id="{91442E18-B994-4475-B896-3ADE22DEC6B3}"/>
            </a:ext>
          </a:extLst>
        </cdr:cNvPr>
        <cdr:cNvSpPr/>
      </cdr:nvSpPr>
      <cdr:spPr>
        <a:xfrm xmlns:a="http://schemas.openxmlformats.org/drawingml/2006/main">
          <a:off x="8661400" y="1981200"/>
          <a:ext cx="228600" cy="114300"/>
        </a:xfrm>
        <a:prstGeom xmlns:a="http://schemas.openxmlformats.org/drawingml/2006/main" prst="rect">
          <a:avLst/>
        </a:prstGeom>
        <a:solidFill xmlns:a="http://schemas.openxmlformats.org/drawingml/2006/main">
          <a:srgbClr val="D68580"/>
        </a:solidFill>
        <a:ln xmlns:a="http://schemas.openxmlformats.org/drawingml/2006/main">
          <a:solidFill>
            <a:srgbClr val="D6858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0.3037</cdr:y>
    </cdr:from>
    <cdr:to>
      <cdr:x>0.85366</cdr:x>
      <cdr:y>0.32037</cdr:y>
    </cdr:to>
    <cdr:sp macro="" textlink="">
      <cdr:nvSpPr>
        <cdr:cNvPr id="2323" name="NDMPlot_LegendGradient153">
          <a:extLst xmlns:a="http://schemas.openxmlformats.org/drawingml/2006/main">
            <a:ext uri="{FF2B5EF4-FFF2-40B4-BE49-F238E27FC236}">
              <a16:creationId xmlns:a16="http://schemas.microsoft.com/office/drawing/2014/main" id="{484392DF-3D7B-4AC9-9AA4-19AACB1D4573}"/>
            </a:ext>
          </a:extLst>
        </cdr:cNvPr>
        <cdr:cNvSpPr/>
      </cdr:nvSpPr>
      <cdr:spPr>
        <a:xfrm xmlns:a="http://schemas.openxmlformats.org/drawingml/2006/main">
          <a:off x="8661400" y="2082800"/>
          <a:ext cx="228600" cy="114300"/>
        </a:xfrm>
        <a:prstGeom xmlns:a="http://schemas.openxmlformats.org/drawingml/2006/main" prst="rect">
          <a:avLst/>
        </a:prstGeom>
        <a:solidFill xmlns:a="http://schemas.openxmlformats.org/drawingml/2006/main">
          <a:srgbClr val="D5625C"/>
        </a:solidFill>
        <a:ln xmlns:a="http://schemas.openxmlformats.org/drawingml/2006/main">
          <a:solidFill>
            <a:srgbClr val="D5625C"/>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0.31852</cdr:y>
    </cdr:from>
    <cdr:to>
      <cdr:x>0.85366</cdr:x>
      <cdr:y>0.33519</cdr:y>
    </cdr:to>
    <cdr:sp macro="" textlink="">
      <cdr:nvSpPr>
        <cdr:cNvPr id="2324" name="NDMPlot_LegendGradient154">
          <a:extLst xmlns:a="http://schemas.openxmlformats.org/drawingml/2006/main">
            <a:ext uri="{FF2B5EF4-FFF2-40B4-BE49-F238E27FC236}">
              <a16:creationId xmlns:a16="http://schemas.microsoft.com/office/drawing/2014/main" id="{67574B8D-DC3B-4B87-AF6A-6C8DC97CDDB5}"/>
            </a:ext>
          </a:extLst>
        </cdr:cNvPr>
        <cdr:cNvSpPr/>
      </cdr:nvSpPr>
      <cdr:spPr>
        <a:xfrm xmlns:a="http://schemas.openxmlformats.org/drawingml/2006/main">
          <a:off x="8661400" y="2184400"/>
          <a:ext cx="228600" cy="114300"/>
        </a:xfrm>
        <a:prstGeom xmlns:a="http://schemas.openxmlformats.org/drawingml/2006/main" prst="rect">
          <a:avLst/>
        </a:prstGeom>
        <a:solidFill xmlns:a="http://schemas.openxmlformats.org/drawingml/2006/main">
          <a:srgbClr val="D34038"/>
        </a:solidFill>
        <a:ln xmlns:a="http://schemas.openxmlformats.org/drawingml/2006/main">
          <a:solidFill>
            <a:srgbClr val="D3403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0.33333</cdr:y>
    </cdr:from>
    <cdr:to>
      <cdr:x>0.85366</cdr:x>
      <cdr:y>0.35</cdr:y>
    </cdr:to>
    <cdr:sp macro="" textlink="">
      <cdr:nvSpPr>
        <cdr:cNvPr id="2325" name="NDMPlot_LegendGradient155">
          <a:extLst xmlns:a="http://schemas.openxmlformats.org/drawingml/2006/main">
            <a:ext uri="{FF2B5EF4-FFF2-40B4-BE49-F238E27FC236}">
              <a16:creationId xmlns:a16="http://schemas.microsoft.com/office/drawing/2014/main" id="{ADF430FF-FD34-41EC-AB40-242B5B5C3D63}"/>
            </a:ext>
          </a:extLst>
        </cdr:cNvPr>
        <cdr:cNvSpPr/>
      </cdr:nvSpPr>
      <cdr:spPr>
        <a:xfrm xmlns:a="http://schemas.openxmlformats.org/drawingml/2006/main">
          <a:off x="8661400" y="2286000"/>
          <a:ext cx="228600" cy="114300"/>
        </a:xfrm>
        <a:prstGeom xmlns:a="http://schemas.openxmlformats.org/drawingml/2006/main" prst="rect">
          <a:avLst/>
        </a:prstGeom>
        <a:solidFill xmlns:a="http://schemas.openxmlformats.org/drawingml/2006/main">
          <a:srgbClr val="D21E14"/>
        </a:solidFill>
        <a:ln xmlns:a="http://schemas.openxmlformats.org/drawingml/2006/main">
          <a:solidFill>
            <a:srgbClr val="D21E14"/>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0.14815</cdr:y>
    </cdr:from>
    <cdr:to>
      <cdr:x>0.96829</cdr:x>
      <cdr:y>0.17407</cdr:y>
    </cdr:to>
    <cdr:sp macro="" textlink="">
      <cdr:nvSpPr>
        <cdr:cNvPr id="2326" name="NDMPlot_Text156">
          <a:extLst xmlns:a="http://schemas.openxmlformats.org/drawingml/2006/main">
            <a:ext uri="{FF2B5EF4-FFF2-40B4-BE49-F238E27FC236}">
              <a16:creationId xmlns:a16="http://schemas.microsoft.com/office/drawing/2014/main" id="{F14B5DD8-EA7D-415D-86B5-C625EEB8FD75}"/>
            </a:ext>
          </a:extLst>
        </cdr:cNvPr>
        <cdr:cNvSpPr txBox="1"/>
      </cdr:nvSpPr>
      <cdr:spPr>
        <a:xfrm xmlns:a="http://schemas.openxmlformats.org/drawingml/2006/main">
          <a:off x="8966200" y="1016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0.17778</cdr:y>
    </cdr:from>
    <cdr:to>
      <cdr:x>0.96341</cdr:x>
      <cdr:y>0.20741</cdr:y>
    </cdr:to>
    <cdr:sp macro="" textlink="">
      <cdr:nvSpPr>
        <cdr:cNvPr id="2327" name="NDMPlot_Text157">
          <a:extLst xmlns:a="http://schemas.openxmlformats.org/drawingml/2006/main">
            <a:ext uri="{FF2B5EF4-FFF2-40B4-BE49-F238E27FC236}">
              <a16:creationId xmlns:a16="http://schemas.microsoft.com/office/drawing/2014/main" id="{DCA44133-0D3D-4A1F-9D22-E6C4C223171D}"/>
            </a:ext>
          </a:extLst>
        </cdr:cNvPr>
        <cdr:cNvSpPr txBox="1"/>
      </cdr:nvSpPr>
      <cdr:spPr>
        <a:xfrm xmlns:a="http://schemas.openxmlformats.org/drawingml/2006/main">
          <a:off x="8966200" y="1219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-100.3</a:t>
          </a:r>
        </a:p>
      </cdr:txBody>
    </cdr:sp>
  </cdr:relSizeAnchor>
  <cdr:relSizeAnchor xmlns:cdr="http://schemas.openxmlformats.org/drawingml/2006/chartDrawing">
    <cdr:from>
      <cdr:x>0.86098</cdr:x>
      <cdr:y>0.24444</cdr:y>
    </cdr:from>
    <cdr:to>
      <cdr:x>0.96341</cdr:x>
      <cdr:y>0.27407</cdr:y>
    </cdr:to>
    <cdr:sp macro="" textlink="">
      <cdr:nvSpPr>
        <cdr:cNvPr id="2328" name="NDMPlot_Text158">
          <a:extLst xmlns:a="http://schemas.openxmlformats.org/drawingml/2006/main">
            <a:ext uri="{FF2B5EF4-FFF2-40B4-BE49-F238E27FC236}">
              <a16:creationId xmlns:a16="http://schemas.microsoft.com/office/drawing/2014/main" id="{868205BB-3B36-4BD0-858F-7FADEC0B11FB}"/>
            </a:ext>
          </a:extLst>
        </cdr:cNvPr>
        <cdr:cNvSpPr txBox="1"/>
      </cdr:nvSpPr>
      <cdr:spPr>
        <a:xfrm xmlns:a="http://schemas.openxmlformats.org/drawingml/2006/main">
          <a:off x="8966200" y="16764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0.32963</cdr:y>
    </cdr:from>
    <cdr:to>
      <cdr:x>0.96341</cdr:x>
      <cdr:y>0.35926</cdr:y>
    </cdr:to>
    <cdr:sp macro="" textlink="">
      <cdr:nvSpPr>
        <cdr:cNvPr id="2329" name="NDMPlot_Text159">
          <a:extLst xmlns:a="http://schemas.openxmlformats.org/drawingml/2006/main">
            <a:ext uri="{FF2B5EF4-FFF2-40B4-BE49-F238E27FC236}">
              <a16:creationId xmlns:a16="http://schemas.microsoft.com/office/drawing/2014/main" id="{C9DBF3ED-ECAC-4374-A0CA-4715E585CFD2}"/>
            </a:ext>
          </a:extLst>
        </cdr:cNvPr>
        <cdr:cNvSpPr txBox="1"/>
      </cdr:nvSpPr>
      <cdr:spPr>
        <a:xfrm xmlns:a="http://schemas.openxmlformats.org/drawingml/2006/main">
          <a:off x="8966200" y="22606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63.1</a:t>
          </a:r>
        </a:p>
      </cdr:txBody>
    </cdr:sp>
  </cdr:relSizeAnchor>
  <cdr:relSizeAnchor xmlns:cdr="http://schemas.openxmlformats.org/drawingml/2006/chartDrawing">
    <cdr:from>
      <cdr:x>0.86098</cdr:x>
      <cdr:y>0.35556</cdr:y>
    </cdr:from>
    <cdr:to>
      <cdr:x>0.96829</cdr:x>
      <cdr:y>0.38148</cdr:y>
    </cdr:to>
    <cdr:sp macro="" textlink="">
      <cdr:nvSpPr>
        <cdr:cNvPr id="2330" name="NDMPlot_Text160">
          <a:extLst xmlns:a="http://schemas.openxmlformats.org/drawingml/2006/main">
            <a:ext uri="{FF2B5EF4-FFF2-40B4-BE49-F238E27FC236}">
              <a16:creationId xmlns:a16="http://schemas.microsoft.com/office/drawing/2014/main" id="{AC20A6D8-4B30-47A1-99C2-2CB3385D97CF}"/>
            </a:ext>
          </a:extLst>
        </cdr:cNvPr>
        <cdr:cNvSpPr txBox="1"/>
      </cdr:nvSpPr>
      <cdr:spPr>
        <a:xfrm xmlns:a="http://schemas.openxmlformats.org/drawingml/2006/main">
          <a:off x="8966200" y="24384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0.82439</cdr:x>
      <cdr:y>0.41111</cdr:y>
    </cdr:from>
    <cdr:to>
      <cdr:x>0.98537</cdr:x>
      <cdr:y>0.45185</cdr:y>
    </cdr:to>
    <cdr:sp macro="" textlink="">
      <cdr:nvSpPr>
        <cdr:cNvPr id="2331" name="NDMPlot_Text161">
          <a:extLst xmlns:a="http://schemas.openxmlformats.org/drawingml/2006/main">
            <a:ext uri="{FF2B5EF4-FFF2-40B4-BE49-F238E27FC236}">
              <a16:creationId xmlns:a16="http://schemas.microsoft.com/office/drawing/2014/main" id="{8B89D9A3-5498-4D13-BD12-A6B64FBBC337}"/>
            </a:ext>
          </a:extLst>
        </cdr:cNvPr>
        <cdr:cNvSpPr txBox="1"/>
      </cdr:nvSpPr>
      <cdr:spPr>
        <a:xfrm xmlns:a="http://schemas.openxmlformats.org/drawingml/2006/main">
          <a:off x="8585200" y="2819400"/>
          <a:ext cx="1676400" cy="2794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en-US" sz="800" b="1" i="0">
              <a:solidFill>
                <a:srgbClr val="1E1E1E"/>
              </a:solidFill>
            </a:rPr>
            <a:t>Stress, MPa</a:t>
          </a:r>
          <a:endParaRPr lang="ru-RU" sz="800" b="1" i="0">
            <a:solidFill>
              <a:srgbClr val="1E1E1E"/>
            </a:solidFill>
          </a:endParaRPr>
        </a:p>
      </cdr:txBody>
    </cdr:sp>
  </cdr:relSizeAnchor>
  <cdr:relSizeAnchor xmlns:cdr="http://schemas.openxmlformats.org/drawingml/2006/chartDrawing">
    <cdr:from>
      <cdr:x>0.83171</cdr:x>
      <cdr:y>0.46296</cdr:y>
    </cdr:from>
    <cdr:to>
      <cdr:x>0.85366</cdr:x>
      <cdr:y>0.47963</cdr:y>
    </cdr:to>
    <cdr:sp macro="" textlink="">
      <cdr:nvSpPr>
        <cdr:cNvPr id="2332" name="NDMPlot_LegendGradient162">
          <a:extLst xmlns:a="http://schemas.openxmlformats.org/drawingml/2006/main">
            <a:ext uri="{FF2B5EF4-FFF2-40B4-BE49-F238E27FC236}">
              <a16:creationId xmlns:a16="http://schemas.microsoft.com/office/drawing/2014/main" id="{BD678B0A-36E3-49F6-B1B1-1DF3C92CFC85}"/>
            </a:ext>
          </a:extLst>
        </cdr:cNvPr>
        <cdr:cNvSpPr/>
      </cdr:nvSpPr>
      <cdr:spPr>
        <a:xfrm xmlns:a="http://schemas.openxmlformats.org/drawingml/2006/main">
          <a:off x="8661400" y="3175000"/>
          <a:ext cx="228600" cy="114300"/>
        </a:xfrm>
        <a:prstGeom xmlns:a="http://schemas.openxmlformats.org/drawingml/2006/main" prst="rect">
          <a:avLst/>
        </a:prstGeom>
        <a:solidFill xmlns:a="http://schemas.openxmlformats.org/drawingml/2006/main">
          <a:srgbClr val="7D23D2"/>
        </a:solidFill>
        <a:ln xmlns:a="http://schemas.openxmlformats.org/drawingml/2006/main">
          <a:solidFill>
            <a:srgbClr val="7D23D2"/>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0.47778</cdr:y>
    </cdr:from>
    <cdr:to>
      <cdr:x>0.85366</cdr:x>
      <cdr:y>0.49444</cdr:y>
    </cdr:to>
    <cdr:sp macro="" textlink="">
      <cdr:nvSpPr>
        <cdr:cNvPr id="2333" name="NDMPlot_LegendGradient163">
          <a:extLst xmlns:a="http://schemas.openxmlformats.org/drawingml/2006/main">
            <a:ext uri="{FF2B5EF4-FFF2-40B4-BE49-F238E27FC236}">
              <a16:creationId xmlns:a16="http://schemas.microsoft.com/office/drawing/2014/main" id="{B2F87A33-C1CD-44E8-A703-73B5CBA7BF3E}"/>
            </a:ext>
          </a:extLst>
        </cdr:cNvPr>
        <cdr:cNvSpPr/>
      </cdr:nvSpPr>
      <cdr:spPr>
        <a:xfrm xmlns:a="http://schemas.openxmlformats.org/drawingml/2006/main">
          <a:off x="8661400" y="3276600"/>
          <a:ext cx="228600" cy="114300"/>
        </a:xfrm>
        <a:prstGeom xmlns:a="http://schemas.openxmlformats.org/drawingml/2006/main" prst="rect">
          <a:avLst/>
        </a:prstGeom>
        <a:solidFill xmlns:a="http://schemas.openxmlformats.org/drawingml/2006/main">
          <a:srgbClr val="8E44D3"/>
        </a:solidFill>
        <a:ln xmlns:a="http://schemas.openxmlformats.org/drawingml/2006/main">
          <a:solidFill>
            <a:srgbClr val="8E44D3"/>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0.49259</cdr:y>
    </cdr:from>
    <cdr:to>
      <cdr:x>0.85366</cdr:x>
      <cdr:y>0.50926</cdr:y>
    </cdr:to>
    <cdr:sp macro="" textlink="">
      <cdr:nvSpPr>
        <cdr:cNvPr id="2334" name="NDMPlot_LegendGradient164">
          <a:extLst xmlns:a="http://schemas.openxmlformats.org/drawingml/2006/main">
            <a:ext uri="{FF2B5EF4-FFF2-40B4-BE49-F238E27FC236}">
              <a16:creationId xmlns:a16="http://schemas.microsoft.com/office/drawing/2014/main" id="{845CD3DA-D167-4FFA-B1D8-89F893B3787F}"/>
            </a:ext>
          </a:extLst>
        </cdr:cNvPr>
        <cdr:cNvSpPr/>
      </cdr:nvSpPr>
      <cdr:spPr>
        <a:xfrm xmlns:a="http://schemas.openxmlformats.org/drawingml/2006/main">
          <a:off x="8661400" y="3378200"/>
          <a:ext cx="228600" cy="114300"/>
        </a:xfrm>
        <a:prstGeom xmlns:a="http://schemas.openxmlformats.org/drawingml/2006/main" prst="rect">
          <a:avLst/>
        </a:prstGeom>
        <a:solidFill xmlns:a="http://schemas.openxmlformats.org/drawingml/2006/main">
          <a:srgbClr val="9F66D5"/>
        </a:solidFill>
        <a:ln xmlns:a="http://schemas.openxmlformats.org/drawingml/2006/main">
          <a:solidFill>
            <a:srgbClr val="9F66D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0.50741</cdr:y>
    </cdr:from>
    <cdr:to>
      <cdr:x>0.85366</cdr:x>
      <cdr:y>0.52407</cdr:y>
    </cdr:to>
    <cdr:sp macro="" textlink="">
      <cdr:nvSpPr>
        <cdr:cNvPr id="2335" name="NDMPlot_LegendGradient165">
          <a:extLst xmlns:a="http://schemas.openxmlformats.org/drawingml/2006/main">
            <a:ext uri="{FF2B5EF4-FFF2-40B4-BE49-F238E27FC236}">
              <a16:creationId xmlns:a16="http://schemas.microsoft.com/office/drawing/2014/main" id="{E0A24043-4221-4B31-8327-3E4C8F20E7DB}"/>
            </a:ext>
          </a:extLst>
        </cdr:cNvPr>
        <cdr:cNvSpPr/>
      </cdr:nvSpPr>
      <cdr:spPr>
        <a:xfrm xmlns:a="http://schemas.openxmlformats.org/drawingml/2006/main">
          <a:off x="8661400" y="3479800"/>
          <a:ext cx="228600" cy="114300"/>
        </a:xfrm>
        <a:prstGeom xmlns:a="http://schemas.openxmlformats.org/drawingml/2006/main" prst="rect">
          <a:avLst/>
        </a:prstGeom>
        <a:solidFill xmlns:a="http://schemas.openxmlformats.org/drawingml/2006/main">
          <a:srgbClr val="B087D6"/>
        </a:solidFill>
        <a:ln xmlns:a="http://schemas.openxmlformats.org/drawingml/2006/main">
          <a:solidFill>
            <a:srgbClr val="B087D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0.52222</cdr:y>
    </cdr:from>
    <cdr:to>
      <cdr:x>0.85366</cdr:x>
      <cdr:y>0.53889</cdr:y>
    </cdr:to>
    <cdr:sp macro="" textlink="">
      <cdr:nvSpPr>
        <cdr:cNvPr id="2336" name="NDMPlot_LegendGradient166">
          <a:extLst xmlns:a="http://schemas.openxmlformats.org/drawingml/2006/main">
            <a:ext uri="{FF2B5EF4-FFF2-40B4-BE49-F238E27FC236}">
              <a16:creationId xmlns:a16="http://schemas.microsoft.com/office/drawing/2014/main" id="{AF51724B-745E-4422-8352-CEAEF096D05D}"/>
            </a:ext>
          </a:extLst>
        </cdr:cNvPr>
        <cdr:cNvSpPr/>
      </cdr:nvSpPr>
      <cdr:spPr>
        <a:xfrm xmlns:a="http://schemas.openxmlformats.org/drawingml/2006/main">
          <a:off x="8661400" y="3581400"/>
          <a:ext cx="228600" cy="114300"/>
        </a:xfrm>
        <a:prstGeom xmlns:a="http://schemas.openxmlformats.org/drawingml/2006/main" prst="rect">
          <a:avLst/>
        </a:prstGeom>
        <a:solidFill xmlns:a="http://schemas.openxmlformats.org/drawingml/2006/main">
          <a:srgbClr val="C1A8D8"/>
        </a:solidFill>
        <a:ln xmlns:a="http://schemas.openxmlformats.org/drawingml/2006/main">
          <a:solidFill>
            <a:srgbClr val="C1A8D8"/>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0.53704</cdr:y>
    </cdr:from>
    <cdr:to>
      <cdr:x>0.85366</cdr:x>
      <cdr:y>0.5537</cdr:y>
    </cdr:to>
    <cdr:sp macro="" textlink="">
      <cdr:nvSpPr>
        <cdr:cNvPr id="2337" name="NDMPlot_LegendGradient167">
          <a:extLst xmlns:a="http://schemas.openxmlformats.org/drawingml/2006/main">
            <a:ext uri="{FF2B5EF4-FFF2-40B4-BE49-F238E27FC236}">
              <a16:creationId xmlns:a16="http://schemas.microsoft.com/office/drawing/2014/main" id="{761C3609-CC10-49A4-8457-F8B0F01B81B3}"/>
            </a:ext>
          </a:extLst>
        </cdr:cNvPr>
        <cdr:cNvSpPr/>
      </cdr:nvSpPr>
      <cdr:spPr>
        <a:xfrm xmlns:a="http://schemas.openxmlformats.org/drawingml/2006/main">
          <a:off x="8661400" y="3683000"/>
          <a:ext cx="228600" cy="114300"/>
        </a:xfrm>
        <a:prstGeom xmlns:a="http://schemas.openxmlformats.org/drawingml/2006/main" prst="rect">
          <a:avLst/>
        </a:prstGeom>
        <a:solidFill xmlns:a="http://schemas.openxmlformats.org/drawingml/2006/main">
          <a:srgbClr val="D2C9D9"/>
        </a:solidFill>
        <a:ln xmlns:a="http://schemas.openxmlformats.org/drawingml/2006/main">
          <a:solidFill>
            <a:srgbClr val="D2C9D9"/>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0.55185</cdr:y>
    </cdr:from>
    <cdr:to>
      <cdr:x>0.85366</cdr:x>
      <cdr:y>0.56852</cdr:y>
    </cdr:to>
    <cdr:sp macro="" textlink="">
      <cdr:nvSpPr>
        <cdr:cNvPr id="2338" name="NDMPlot_LegendGradient168">
          <a:extLst xmlns:a="http://schemas.openxmlformats.org/drawingml/2006/main">
            <a:ext uri="{FF2B5EF4-FFF2-40B4-BE49-F238E27FC236}">
              <a16:creationId xmlns:a16="http://schemas.microsoft.com/office/drawing/2014/main" id="{00E15C07-C6CB-48EA-8A73-240F2AEF8656}"/>
            </a:ext>
          </a:extLst>
        </cdr:cNvPr>
        <cdr:cNvSpPr/>
      </cdr:nvSpPr>
      <cdr:spPr>
        <a:xfrm xmlns:a="http://schemas.openxmlformats.org/drawingml/2006/main">
          <a:off x="8661400" y="3784600"/>
          <a:ext cx="228600" cy="114300"/>
        </a:xfrm>
        <a:prstGeom xmlns:a="http://schemas.openxmlformats.org/drawingml/2006/main" prst="rect">
          <a:avLst/>
        </a:prstGeom>
        <a:solidFill xmlns:a="http://schemas.openxmlformats.org/drawingml/2006/main">
          <a:srgbClr val="C6D4CE"/>
        </a:solidFill>
        <a:ln xmlns:a="http://schemas.openxmlformats.org/drawingml/2006/main">
          <a:solidFill>
            <a:srgbClr val="C6D4C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0.56667</cdr:y>
    </cdr:from>
    <cdr:to>
      <cdr:x>0.85366</cdr:x>
      <cdr:y>0.58333</cdr:y>
    </cdr:to>
    <cdr:sp macro="" textlink="">
      <cdr:nvSpPr>
        <cdr:cNvPr id="2339" name="NDMPlot_LegendGradient169">
          <a:extLst xmlns:a="http://schemas.openxmlformats.org/drawingml/2006/main">
            <a:ext uri="{FF2B5EF4-FFF2-40B4-BE49-F238E27FC236}">
              <a16:creationId xmlns:a16="http://schemas.microsoft.com/office/drawing/2014/main" id="{82C27734-211C-46FC-B487-4D042FEC3790}"/>
            </a:ext>
          </a:extLst>
        </cdr:cNvPr>
        <cdr:cNvSpPr/>
      </cdr:nvSpPr>
      <cdr:spPr>
        <a:xfrm xmlns:a="http://schemas.openxmlformats.org/drawingml/2006/main">
          <a:off x="8661400" y="3886200"/>
          <a:ext cx="228600" cy="114300"/>
        </a:xfrm>
        <a:prstGeom xmlns:a="http://schemas.openxmlformats.org/drawingml/2006/main" prst="rect">
          <a:avLst/>
        </a:prstGeom>
        <a:solidFill xmlns:a="http://schemas.openxmlformats.org/drawingml/2006/main">
          <a:srgbClr val="9FC9B6"/>
        </a:solidFill>
        <a:ln xmlns:a="http://schemas.openxmlformats.org/drawingml/2006/main">
          <a:solidFill>
            <a:srgbClr val="9FC9B6"/>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0.58148</cdr:y>
    </cdr:from>
    <cdr:to>
      <cdr:x>0.85366</cdr:x>
      <cdr:y>0.59815</cdr:y>
    </cdr:to>
    <cdr:sp macro="" textlink="">
      <cdr:nvSpPr>
        <cdr:cNvPr id="2340" name="NDMPlot_LegendGradient170">
          <a:extLst xmlns:a="http://schemas.openxmlformats.org/drawingml/2006/main">
            <a:ext uri="{FF2B5EF4-FFF2-40B4-BE49-F238E27FC236}">
              <a16:creationId xmlns:a16="http://schemas.microsoft.com/office/drawing/2014/main" id="{0730B57F-B798-443F-9FA5-BA6BC1AAA68D}"/>
            </a:ext>
          </a:extLst>
        </cdr:cNvPr>
        <cdr:cNvSpPr/>
      </cdr:nvSpPr>
      <cdr:spPr>
        <a:xfrm xmlns:a="http://schemas.openxmlformats.org/drawingml/2006/main">
          <a:off x="8661400" y="3987800"/>
          <a:ext cx="228600" cy="114300"/>
        </a:xfrm>
        <a:prstGeom xmlns:a="http://schemas.openxmlformats.org/drawingml/2006/main" prst="rect">
          <a:avLst/>
        </a:prstGeom>
        <a:solidFill xmlns:a="http://schemas.openxmlformats.org/drawingml/2006/main">
          <a:srgbClr val="77BD9E"/>
        </a:solidFill>
        <a:ln xmlns:a="http://schemas.openxmlformats.org/drawingml/2006/main">
          <a:solidFill>
            <a:srgbClr val="77BD9E"/>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0.5963</cdr:y>
    </cdr:from>
    <cdr:to>
      <cdr:x>0.85366</cdr:x>
      <cdr:y>0.61296</cdr:y>
    </cdr:to>
    <cdr:sp macro="" textlink="">
      <cdr:nvSpPr>
        <cdr:cNvPr id="2341" name="NDMPlot_LegendGradient171">
          <a:extLst xmlns:a="http://schemas.openxmlformats.org/drawingml/2006/main">
            <a:ext uri="{FF2B5EF4-FFF2-40B4-BE49-F238E27FC236}">
              <a16:creationId xmlns:a16="http://schemas.microsoft.com/office/drawing/2014/main" id="{91E10124-F23A-4DDE-8270-4D8969DE58A0}"/>
            </a:ext>
          </a:extLst>
        </cdr:cNvPr>
        <cdr:cNvSpPr/>
      </cdr:nvSpPr>
      <cdr:spPr>
        <a:xfrm xmlns:a="http://schemas.openxmlformats.org/drawingml/2006/main">
          <a:off x="8661400" y="4089400"/>
          <a:ext cx="228600" cy="114300"/>
        </a:xfrm>
        <a:prstGeom xmlns:a="http://schemas.openxmlformats.org/drawingml/2006/main" prst="rect">
          <a:avLst/>
        </a:prstGeom>
        <a:solidFill xmlns:a="http://schemas.openxmlformats.org/drawingml/2006/main">
          <a:srgbClr val="4FB285"/>
        </a:solidFill>
        <a:ln xmlns:a="http://schemas.openxmlformats.org/drawingml/2006/main">
          <a:solidFill>
            <a:srgbClr val="4FB28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0.61111</cdr:y>
    </cdr:from>
    <cdr:to>
      <cdr:x>0.85366</cdr:x>
      <cdr:y>0.62778</cdr:y>
    </cdr:to>
    <cdr:sp macro="" textlink="">
      <cdr:nvSpPr>
        <cdr:cNvPr id="2342" name="NDMPlot_LegendGradient172">
          <a:extLst xmlns:a="http://schemas.openxmlformats.org/drawingml/2006/main">
            <a:ext uri="{FF2B5EF4-FFF2-40B4-BE49-F238E27FC236}">
              <a16:creationId xmlns:a16="http://schemas.microsoft.com/office/drawing/2014/main" id="{002C7B91-EF8D-48DF-8401-72ABA48CF083}"/>
            </a:ext>
          </a:extLst>
        </cdr:cNvPr>
        <cdr:cNvSpPr/>
      </cdr:nvSpPr>
      <cdr:spPr>
        <a:xfrm xmlns:a="http://schemas.openxmlformats.org/drawingml/2006/main">
          <a:off x="8661400" y="4191000"/>
          <a:ext cx="228600" cy="114300"/>
        </a:xfrm>
        <a:prstGeom xmlns:a="http://schemas.openxmlformats.org/drawingml/2006/main" prst="rect">
          <a:avLst/>
        </a:prstGeom>
        <a:solidFill xmlns:a="http://schemas.openxmlformats.org/drawingml/2006/main">
          <a:srgbClr val="28A66D"/>
        </a:solidFill>
        <a:ln xmlns:a="http://schemas.openxmlformats.org/drawingml/2006/main">
          <a:solidFill>
            <a:srgbClr val="28A66D"/>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0.83171</cdr:x>
      <cdr:y>0.62593</cdr:y>
    </cdr:from>
    <cdr:to>
      <cdr:x>0.85366</cdr:x>
      <cdr:y>0.64259</cdr:y>
    </cdr:to>
    <cdr:sp macro="" textlink="">
      <cdr:nvSpPr>
        <cdr:cNvPr id="2343" name="NDMPlot_LegendGradient173">
          <a:extLst xmlns:a="http://schemas.openxmlformats.org/drawingml/2006/main">
            <a:ext uri="{FF2B5EF4-FFF2-40B4-BE49-F238E27FC236}">
              <a16:creationId xmlns:a16="http://schemas.microsoft.com/office/drawing/2014/main" id="{B965CEEA-94D0-4EC4-9077-019A8602BCD1}"/>
            </a:ext>
          </a:extLst>
        </cdr:cNvPr>
        <cdr:cNvSpPr/>
      </cdr:nvSpPr>
      <cdr:spPr>
        <a:xfrm xmlns:a="http://schemas.openxmlformats.org/drawingml/2006/main">
          <a:off x="8661400" y="4292600"/>
          <a:ext cx="228600" cy="114300"/>
        </a:xfrm>
        <a:prstGeom xmlns:a="http://schemas.openxmlformats.org/drawingml/2006/main" prst="rect">
          <a:avLst/>
        </a:prstGeom>
        <a:solidFill xmlns:a="http://schemas.openxmlformats.org/drawingml/2006/main">
          <a:srgbClr val="009B55"/>
        </a:solidFill>
        <a:ln xmlns:a="http://schemas.openxmlformats.org/drawingml/2006/main">
          <a:solidFill>
            <a:srgbClr val="009B55"/>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0.86098</cdr:x>
      <cdr:y>0.44074</cdr:y>
    </cdr:from>
    <cdr:to>
      <cdr:x>0.96829</cdr:x>
      <cdr:y>0.46667</cdr:y>
    </cdr:to>
    <cdr:sp macro="" textlink="">
      <cdr:nvSpPr>
        <cdr:cNvPr id="2344" name="NDMPlot_Text174">
          <a:extLst xmlns:a="http://schemas.openxmlformats.org/drawingml/2006/main">
            <a:ext uri="{FF2B5EF4-FFF2-40B4-BE49-F238E27FC236}">
              <a16:creationId xmlns:a16="http://schemas.microsoft.com/office/drawing/2014/main" id="{247D23B2-3585-4C7B-B942-7B4A132C8262}"/>
            </a:ext>
          </a:extLst>
        </cdr:cNvPr>
        <cdr:cNvSpPr txBox="1"/>
      </cdr:nvSpPr>
      <cdr:spPr>
        <a:xfrm xmlns:a="http://schemas.openxmlformats.org/drawingml/2006/main">
          <a:off x="8966200" y="30226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Сжатие</a:t>
          </a:r>
        </a:p>
      </cdr:txBody>
    </cdr:sp>
  </cdr:relSizeAnchor>
  <cdr:relSizeAnchor xmlns:cdr="http://schemas.openxmlformats.org/drawingml/2006/chartDrawing">
    <cdr:from>
      <cdr:x>0.86098</cdr:x>
      <cdr:y>0.47037</cdr:y>
    </cdr:from>
    <cdr:to>
      <cdr:x>0.96341</cdr:x>
      <cdr:y>0.5</cdr:y>
    </cdr:to>
    <cdr:sp macro="" textlink="">
      <cdr:nvSpPr>
        <cdr:cNvPr id="2345" name="NDMPlot_Text175">
          <a:extLst xmlns:a="http://schemas.openxmlformats.org/drawingml/2006/main">
            <a:ext uri="{FF2B5EF4-FFF2-40B4-BE49-F238E27FC236}">
              <a16:creationId xmlns:a16="http://schemas.microsoft.com/office/drawing/2014/main" id="{B7D81388-4D28-4150-B8C8-511C852035E7}"/>
            </a:ext>
          </a:extLst>
        </cdr:cNvPr>
        <cdr:cNvSpPr txBox="1"/>
      </cdr:nvSpPr>
      <cdr:spPr>
        <a:xfrm xmlns:a="http://schemas.openxmlformats.org/drawingml/2006/main">
          <a:off x="8966200" y="32258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-10.6</a:t>
          </a:r>
        </a:p>
      </cdr:txBody>
    </cdr:sp>
  </cdr:relSizeAnchor>
  <cdr:relSizeAnchor xmlns:cdr="http://schemas.openxmlformats.org/drawingml/2006/chartDrawing">
    <cdr:from>
      <cdr:x>0.86098</cdr:x>
      <cdr:y>0.53704</cdr:y>
    </cdr:from>
    <cdr:to>
      <cdr:x>0.96341</cdr:x>
      <cdr:y>0.56667</cdr:y>
    </cdr:to>
    <cdr:sp macro="" textlink="">
      <cdr:nvSpPr>
        <cdr:cNvPr id="2346" name="NDMPlot_Text176">
          <a:extLst xmlns:a="http://schemas.openxmlformats.org/drawingml/2006/main">
            <a:ext uri="{FF2B5EF4-FFF2-40B4-BE49-F238E27FC236}">
              <a16:creationId xmlns:a16="http://schemas.microsoft.com/office/drawing/2014/main" id="{1BB975AF-8D9F-4358-BA6F-F658463D6D3A}"/>
            </a:ext>
          </a:extLst>
        </cdr:cNvPr>
        <cdr:cNvSpPr txBox="1"/>
      </cdr:nvSpPr>
      <cdr:spPr>
        <a:xfrm xmlns:a="http://schemas.openxmlformats.org/drawingml/2006/main">
          <a:off x="8966200" y="36830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0</a:t>
          </a:r>
        </a:p>
      </cdr:txBody>
    </cdr:sp>
  </cdr:relSizeAnchor>
  <cdr:relSizeAnchor xmlns:cdr="http://schemas.openxmlformats.org/drawingml/2006/chartDrawing">
    <cdr:from>
      <cdr:x>0.86098</cdr:x>
      <cdr:y>0.62222</cdr:y>
    </cdr:from>
    <cdr:to>
      <cdr:x>0.96341</cdr:x>
      <cdr:y>0.65185</cdr:y>
    </cdr:to>
    <cdr:sp macro="" textlink="">
      <cdr:nvSpPr>
        <cdr:cNvPr id="2347" name="NDMPlot_Text177">
          <a:extLst xmlns:a="http://schemas.openxmlformats.org/drawingml/2006/main">
            <a:ext uri="{FF2B5EF4-FFF2-40B4-BE49-F238E27FC236}">
              <a16:creationId xmlns:a16="http://schemas.microsoft.com/office/drawing/2014/main" id="{6F2B088C-C6A1-4C5B-B663-A5A0B330B025}"/>
            </a:ext>
          </a:extLst>
        </cdr:cNvPr>
        <cdr:cNvSpPr txBox="1"/>
      </cdr:nvSpPr>
      <cdr:spPr>
        <a:xfrm xmlns:a="http://schemas.openxmlformats.org/drawingml/2006/main">
          <a:off x="8966200" y="4267200"/>
          <a:ext cx="1066800" cy="2032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0" i="0">
              <a:solidFill>
                <a:srgbClr val="282828"/>
              </a:solidFill>
            </a:rPr>
            <a:t>нет</a:t>
          </a:r>
        </a:p>
      </cdr:txBody>
    </cdr:sp>
  </cdr:relSizeAnchor>
  <cdr:relSizeAnchor xmlns:cdr="http://schemas.openxmlformats.org/drawingml/2006/chartDrawing">
    <cdr:from>
      <cdr:x>0.86098</cdr:x>
      <cdr:y>0.64815</cdr:y>
    </cdr:from>
    <cdr:to>
      <cdr:x>0.96829</cdr:x>
      <cdr:y>0.67407</cdr:y>
    </cdr:to>
    <cdr:sp macro="" textlink="">
      <cdr:nvSpPr>
        <cdr:cNvPr id="2348" name="NDMPlot_Text178">
          <a:extLst xmlns:a="http://schemas.openxmlformats.org/drawingml/2006/main">
            <a:ext uri="{FF2B5EF4-FFF2-40B4-BE49-F238E27FC236}">
              <a16:creationId xmlns:a16="http://schemas.microsoft.com/office/drawing/2014/main" id="{2B9605B3-FE1C-470F-9DA0-589D4AE50301}"/>
            </a:ext>
          </a:extLst>
        </cdr:cNvPr>
        <cdr:cNvSpPr txBox="1"/>
      </cdr:nvSpPr>
      <cdr:spPr>
        <a:xfrm xmlns:a="http://schemas.openxmlformats.org/drawingml/2006/main">
          <a:off x="8966200" y="4445000"/>
          <a:ext cx="1117600" cy="177800"/>
        </a:xfrm>
        <a:prstGeom xmlns:a="http://schemas.openxmlformats.org/drawingml/2006/main" prst="rect">
          <a:avLst/>
        </a:prstGeom>
      </cdr:spPr>
      <cdr:txBody>
        <a:bodyPr xmlns:a="http://schemas.openxmlformats.org/drawingml/2006/main" vertOverflow="clip" vert="horz" rtlCol="0"/>
        <a:lstStyle xmlns:a="http://schemas.openxmlformats.org/drawingml/2006/main"/>
        <a:p xmlns:a="http://schemas.openxmlformats.org/drawingml/2006/main">
          <a:r>
            <a:rPr lang="ru-RU" sz="800" b="1" i="0">
              <a:solidFill>
                <a:srgbClr val="282828"/>
              </a:solidFill>
            </a:rPr>
            <a:t>Растяжение</a:t>
          </a:r>
        </a:p>
      </cdr:txBody>
    </cdr:sp>
  </cdr:relSizeAnchor>
  <cdr:relSizeAnchor xmlns:cdr="http://schemas.openxmlformats.org/drawingml/2006/chartDrawing">
    <cdr:from>
      <cdr:x>0.23812</cdr:x>
      <cdr:y>0.33338</cdr:y>
    </cdr:from>
    <cdr:to>
      <cdr:x>0.62042</cdr:x>
      <cdr:y>0.54817</cdr:y>
    </cdr:to>
    <cdr:sp macro="" textlink="">
      <cdr:nvSpPr>
        <cdr:cNvPr id="2349" name="NDMPlot_NeutralAxis179">
          <a:extLst xmlns:a="http://schemas.openxmlformats.org/drawingml/2006/main">
            <a:ext uri="{FF2B5EF4-FFF2-40B4-BE49-F238E27FC236}">
              <a16:creationId xmlns:a16="http://schemas.microsoft.com/office/drawing/2014/main" id="{F980F390-CC09-434D-96EA-49602CDB9776}"/>
            </a:ext>
          </a:extLst>
        </cdr:cNvPr>
        <cdr:cNvSpPr/>
      </cdr:nvSpPr>
      <cdr:spPr>
        <a:xfrm xmlns:a="http://schemas.openxmlformats.org/drawingml/2006/main">
          <a:off x="2479730" y="2286293"/>
          <a:ext cx="3981341" cy="1473075"/>
        </a:xfrm>
        <a:custGeom xmlns:a="http://schemas.openxmlformats.org/drawingml/2006/main">
          <a:avLst/>
          <a:gdLst/>
          <a:ahLst/>
          <a:cxnLst/>
          <a:rect l="0" t="0" r="0" b="0"/>
          <a:pathLst>
            <a:path w="3981341" h="1473075">
              <a:moveTo>
                <a:pt x="3981340" y="1464732"/>
              </a:moveTo>
              <a:lnTo>
                <a:pt x="3072" y="0"/>
              </a:lnTo>
              <a:lnTo>
                <a:pt x="0" y="8343"/>
              </a:lnTo>
              <a:lnTo>
                <a:pt x="3978268" y="1473074"/>
              </a:lnTo>
              <a:close/>
            </a:path>
          </a:pathLst>
        </a:custGeom>
        <a:solidFill xmlns:a="http://schemas.openxmlformats.org/drawingml/2006/main">
          <a:srgbClr val="696969"/>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0.10244</cdr:x>
      <cdr:y>0.38583</cdr:y>
    </cdr:from>
    <cdr:to>
      <cdr:x>0.78706</cdr:x>
      <cdr:y>0.62576</cdr:y>
    </cdr:to>
    <cdr:sp macro="" textlink="">
      <cdr:nvSpPr>
        <cdr:cNvPr id="2350" name="NDMPlot_Principal1180">
          <a:extLst xmlns:a="http://schemas.openxmlformats.org/drawingml/2006/main">
            <a:ext uri="{FF2B5EF4-FFF2-40B4-BE49-F238E27FC236}">
              <a16:creationId xmlns:a16="http://schemas.microsoft.com/office/drawing/2014/main" id="{60483893-F3FC-495C-9EBB-3871A162E517}"/>
            </a:ext>
          </a:extLst>
        </cdr:cNvPr>
        <cdr:cNvSpPr/>
      </cdr:nvSpPr>
      <cdr:spPr>
        <a:xfrm xmlns:a="http://schemas.openxmlformats.org/drawingml/2006/main">
          <a:off x="1066763" y="2645998"/>
          <a:ext cx="7129652" cy="1645457"/>
        </a:xfrm>
        <a:custGeom xmlns:a="http://schemas.openxmlformats.org/drawingml/2006/main">
          <a:avLst/>
          <a:gdLst/>
          <a:ahLst/>
          <a:cxnLst/>
          <a:rect l="0" t="0" r="0" b="0"/>
          <a:pathLst>
            <a:path w="7129652" h="1645457">
              <a:moveTo>
                <a:pt x="0" y="6931"/>
              </a:moveTo>
              <a:lnTo>
                <a:pt x="7128057" y="1645456"/>
              </a:lnTo>
              <a:lnTo>
                <a:pt x="7129651" y="1638525"/>
              </a:lnTo>
              <a:lnTo>
                <a:pt x="1594" y="0"/>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0.37865</cdr:x>
      <cdr:y>0.07448</cdr:y>
    </cdr:from>
    <cdr:to>
      <cdr:x>0.51035</cdr:x>
      <cdr:y>0.94034</cdr:y>
    </cdr:to>
    <cdr:sp macro="" textlink="">
      <cdr:nvSpPr>
        <cdr:cNvPr id="2351" name="NDMPlot_Principal2181">
          <a:extLst xmlns:a="http://schemas.openxmlformats.org/drawingml/2006/main">
            <a:ext uri="{FF2B5EF4-FFF2-40B4-BE49-F238E27FC236}">
              <a16:creationId xmlns:a16="http://schemas.microsoft.com/office/drawing/2014/main" id="{771C64E5-7063-4064-AB25-F767C884DC10}"/>
            </a:ext>
          </a:extLst>
        </cdr:cNvPr>
        <cdr:cNvSpPr/>
      </cdr:nvSpPr>
      <cdr:spPr>
        <a:xfrm xmlns:a="http://schemas.openxmlformats.org/drawingml/2006/main">
          <a:off x="3943267" y="510759"/>
          <a:ext cx="1371552" cy="5938082"/>
        </a:xfrm>
        <a:custGeom xmlns:a="http://schemas.openxmlformats.org/drawingml/2006/main">
          <a:avLst/>
          <a:gdLst/>
          <a:ahLst/>
          <a:cxnLst/>
          <a:rect l="0" t="0" r="0" b="0"/>
          <a:pathLst>
            <a:path w="1371552" h="5938082">
              <a:moveTo>
                <a:pt x="6931" y="5938081"/>
              </a:moveTo>
              <a:lnTo>
                <a:pt x="1371551" y="1594"/>
              </a:lnTo>
              <a:lnTo>
                <a:pt x="1364620" y="0"/>
              </a:lnTo>
              <a:lnTo>
                <a:pt x="0" y="5936489"/>
              </a:lnTo>
              <a:close/>
            </a:path>
          </a:pathLst>
        </a:custGeom>
        <a:solidFill xmlns:a="http://schemas.openxmlformats.org/drawingml/2006/main">
          <a:srgbClr val="000000"/>
        </a:solidFill>
        <a:ln xmlns:a="http://schemas.openxmlformats.org/drawingml/2006/main" w="12700" cap="flat" cmpd="sng" algn="ctr">
          <a:noFill/>
          <a:prstDash val="solid"/>
          <a:miter lim="800000"/>
        </a:ln>
        <a:effectLst xmlns:a="http://schemas.openxmlformats.org/drawingml/2006/main"/>
        <a:extLst xmlns:a="http://schemas.openxmlformats.org/drawingml/2006/main">
          <a:ext uri="{91240B29-F687-4F45-9708-019B960494DF}">
            <a14:hiddenLine xmlns:a14="http://schemas.microsoft.com/office/drawing/2010/main" w="12700" cap="flat" cmpd="sng" algn="ctr">
              <a:solidFill>
                <a:schemeClr val="accent1">
                  <a:shade val="50000"/>
                </a:schemeClr>
              </a:solidFill>
              <a:prstDash val="solid"/>
              <a:miter lim="800000"/>
            </a14:hiddenLine>
          </a:ext>
        </a:extLst>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0.42317</cdr:x>
      <cdr:y>0.49815</cdr:y>
    </cdr:from>
    <cdr:to>
      <cdr:x>0.43537</cdr:x>
      <cdr:y>0.51667</cdr:y>
    </cdr:to>
    <cdr:sp macro="" textlink="">
      <cdr:nvSpPr>
        <cdr:cNvPr id="2352" name="NDMPlot_LoadPoint">
          <a:extLst xmlns:a="http://schemas.openxmlformats.org/drawingml/2006/main">
            <a:ext uri="{FF2B5EF4-FFF2-40B4-BE49-F238E27FC236}">
              <a16:creationId xmlns:a16="http://schemas.microsoft.com/office/drawing/2014/main" id="{3C079812-84AC-4A51-99EF-CC2659F32D29}"/>
            </a:ext>
          </a:extLst>
        </cdr:cNvPr>
        <cdr:cNvSpPr/>
      </cdr:nvSpPr>
      <cdr:spPr>
        <a:xfrm xmlns:a="http://schemas.openxmlformats.org/drawingml/2006/main">
          <a:off x="4406900" y="3416300"/>
          <a:ext cx="127000" cy="127000"/>
        </a:xfrm>
        <a:prstGeom xmlns:a="http://schemas.openxmlformats.org/drawingml/2006/main" prst="diamond">
          <a:avLst/>
        </a:prstGeom>
        <a:solidFill xmlns:a="http://schemas.openxmlformats.org/drawingml/2006/main">
          <a:srgbClr val="FF8000"/>
        </a:solidFill>
        <a:ln xmlns:a="http://schemas.openxmlformats.org/drawingml/2006/main">
          <a:solidFill>
            <a:srgbClr val="000000"/>
          </a:solid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ru-RU"/>
        </a:p>
      </cdr:txBody>
    </cdr:sp>
  </cdr:relSizeAnchor>
  <cdr:relSizeAnchor xmlns:cdr="http://schemas.openxmlformats.org/drawingml/2006/chartDrawing">
    <cdr:from>
      <cdr:x>0.74817</cdr:x>
      <cdr:y>0.9037</cdr:y>
    </cdr:from>
    <cdr:to>
      <cdr:x>0.8122</cdr:x>
      <cdr:y>0.92963</cdr:y>
    </cdr:to>
    <cdr:sp macro="" textlink="">
      <cdr:nvSpPr>
        <cdr:cNvPr id="2353" name="NDMPlot_AxisLabelX">
          <a:extLst xmlns:a="http://schemas.openxmlformats.org/drawingml/2006/main">
            <a:ext uri="{FF2B5EF4-FFF2-40B4-BE49-F238E27FC236}">
              <a16:creationId xmlns:a16="http://schemas.microsoft.com/office/drawing/2014/main" id="{A3F7AEA7-884C-409E-85A2-F13CC6DFD3F2}"/>
            </a:ext>
          </a:extLst>
        </cdr:cNvPr>
        <cdr:cNvSpPr txBox="1"/>
      </cdr:nvSpPr>
      <cdr:spPr>
        <a:xfrm xmlns:a="http://schemas.openxmlformats.org/drawingml/2006/main">
          <a:off x="7791450" y="6197600"/>
          <a:ext cx="666750" cy="1778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X</a:t>
          </a:r>
          <a:endParaRPr lang="ru-RU" sz="750" b="0" i="1">
            <a:solidFill>
              <a:srgbClr val="505050"/>
            </a:solidFill>
          </a:endParaRPr>
        </a:p>
      </cdr:txBody>
    </cdr:sp>
  </cdr:relSizeAnchor>
  <cdr:relSizeAnchor xmlns:cdr="http://schemas.openxmlformats.org/drawingml/2006/chartDrawing">
    <cdr:from>
      <cdr:x>0.04634</cdr:x>
      <cdr:y>0.08519</cdr:y>
    </cdr:from>
    <cdr:to>
      <cdr:x>0.06341</cdr:x>
      <cdr:y>0.18241</cdr:y>
    </cdr:to>
    <cdr:sp macro="" textlink="">
      <cdr:nvSpPr>
        <cdr:cNvPr id="2354" name="NDMPlot_AxisLabelY">
          <a:extLst xmlns:a="http://schemas.openxmlformats.org/drawingml/2006/main">
            <a:ext uri="{FF2B5EF4-FFF2-40B4-BE49-F238E27FC236}">
              <a16:creationId xmlns:a16="http://schemas.microsoft.com/office/drawing/2014/main" id="{61B20E06-C0CD-4A64-9EBB-A20AD1E42D55}"/>
            </a:ext>
          </a:extLst>
        </cdr:cNvPr>
        <cdr:cNvSpPr txBox="1"/>
      </cdr:nvSpPr>
      <cdr:spPr>
        <a:xfrm xmlns:a="http://schemas.openxmlformats.org/drawingml/2006/main">
          <a:off x="482600" y="584200"/>
          <a:ext cx="177800" cy="666750"/>
        </a:xfrm>
        <a:prstGeom xmlns:a="http://schemas.openxmlformats.org/drawingml/2006/main" prst="rect">
          <a:avLst/>
        </a:prstGeom>
      </cdr:spPr>
      <cdr:txBody>
        <a:bodyPr xmlns:a="http://schemas.openxmlformats.org/drawingml/2006/main" vertOverflow="clip" vert="vert270" lIns="0" tIns="0" rIns="0" bIns="0" rtlCol="0" anchor="ctr"/>
        <a:lstStyle xmlns:a="http://schemas.openxmlformats.org/drawingml/2006/main"/>
        <a:p xmlns:a="http://schemas.openxmlformats.org/drawingml/2006/main">
          <a:pPr algn="ctr"/>
          <a:r>
            <a:rPr lang="ru-RU" sz="750" b="0" i="1">
              <a:solidFill>
                <a:srgbClr val="505050"/>
              </a:solidFill>
            </a:rPr>
            <a:t>Ось </a:t>
          </a:r>
          <a:r>
            <a:rPr lang="en-US" sz="750" b="0" i="1">
              <a:solidFill>
                <a:srgbClr val="505050"/>
              </a:solidFill>
            </a:rPr>
            <a:t>Y</a:t>
          </a:r>
          <a:endParaRPr lang="ru-RU" sz="750" b="0" i="1">
            <a:solidFill>
              <a:srgbClr val="505050"/>
            </a:solidFill>
          </a:endParaRPr>
        </a:p>
      </cdr:txBody>
    </cdr:sp>
  </cdr:relSizeAnchor>
  <cdr:relSizeAnchor xmlns:cdr="http://schemas.openxmlformats.org/drawingml/2006/chartDrawing">
    <cdr:from>
      <cdr:x>0.01463</cdr:x>
      <cdr:y>0.01852</cdr:y>
    </cdr:from>
    <cdr:to>
      <cdr:x>0.99512</cdr:x>
      <cdr:y>0.05926</cdr:y>
    </cdr:to>
    <cdr:sp macro="" textlink="">
      <cdr:nvSpPr>
        <cdr:cNvPr id="2355" name="NDMPlot_Title">
          <a:extLst xmlns:a="http://schemas.openxmlformats.org/drawingml/2006/main">
            <a:ext uri="{FF2B5EF4-FFF2-40B4-BE49-F238E27FC236}">
              <a16:creationId xmlns:a16="http://schemas.microsoft.com/office/drawing/2014/main" id="{67857C8B-C6E0-4073-BFCB-44582AECF0BF}"/>
            </a:ext>
          </a:extLst>
        </cdr:cNvPr>
        <cdr:cNvSpPr txBox="1"/>
      </cdr:nvSpPr>
      <cdr:spPr>
        <a:xfrm xmlns:a="http://schemas.openxmlformats.org/drawingml/2006/main">
          <a:off x="152400" y="127000"/>
          <a:ext cx="10210800" cy="279400"/>
        </a:xfrm>
        <a:prstGeom xmlns:a="http://schemas.openxmlformats.org/drawingml/2006/main" prst="rect">
          <a:avLst/>
        </a:prstGeom>
      </cdr:spPr>
      <cdr:txBody>
        <a:bodyPr xmlns:a="http://schemas.openxmlformats.org/drawingml/2006/main" vertOverflow="clip" vert="horz" lIns="0" tIns="0" rIns="0" bIns="0" rtlCol="0" anchor="ctr"/>
        <a:lstStyle xmlns:a="http://schemas.openxmlformats.org/drawingml/2006/main"/>
        <a:p xmlns:a="http://schemas.openxmlformats.org/drawingml/2006/main">
          <a:pPr algn="ctr"/>
          <a:r>
            <a:rPr lang="ru-RU" sz="1200" b="1" i="0">
              <a:solidFill>
                <a:srgbClr val="141414"/>
              </a:solidFill>
            </a:rPr>
            <a:t>Схема сечения при загружении 1</a:t>
          </a:r>
        </a:p>
      </cdr:txBody>
    </cdr:sp>
  </cdr:relSizeAnchor>
</c:userShapes>
</file>

<file path=xl/theme/theme1.xml><?xml version="1.0" encoding="utf-8"?>
<a:theme xmlns:a="http://schemas.openxmlformats.org/drawingml/2006/main" name="Тема Office">
  <a:themeElements>
    <a:clrScheme name="Стандартная">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Стандартная">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Стандартная">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66765-2A21-4D8F-9356-647C3514ECC0}">
  <sheetPr codeName="Лист1"/>
  <dimension ref="A1:EE260"/>
  <sheetViews>
    <sheetView tabSelected="1" zoomScaleNormal="100" workbookViewId="0">
      <selection activeCell="N18" sqref="N18"/>
    </sheetView>
  </sheetViews>
  <sheetFormatPr defaultRowHeight="15" x14ac:dyDescent="0.25"/>
  <cols>
    <col min="1" max="1" width="34.7109375" customWidth="1"/>
    <col min="2" max="2" width="18.7109375" customWidth="1"/>
    <col min="3" max="3" width="12.7109375" customWidth="1"/>
    <col min="4" max="4" width="20.7109375" customWidth="1"/>
    <col min="5" max="7" width="11.7109375" customWidth="1"/>
    <col min="8" max="8" width="25" customWidth="1"/>
    <col min="9" max="13" width="17.7109375" customWidth="1"/>
    <col min="14" max="14" width="28.140625" customWidth="1"/>
    <col min="15" max="23" width="17.7109375" customWidth="1"/>
    <col min="34" max="39" width="9.140625" customWidth="1"/>
    <col min="69" max="135" width="0" hidden="1" customWidth="1"/>
  </cols>
  <sheetData>
    <row r="1" spans="1:135" x14ac:dyDescent="0.25">
      <c r="A1" s="13" t="s">
        <v>0</v>
      </c>
      <c r="B1" s="1"/>
      <c r="C1" s="1"/>
      <c r="D1" s="1"/>
      <c r="E1" s="1"/>
      <c r="F1" s="1"/>
      <c r="G1" s="1"/>
      <c r="H1" s="1"/>
      <c r="I1" s="1"/>
      <c r="J1" s="1"/>
      <c r="K1" s="1"/>
      <c r="L1" s="1"/>
      <c r="M1" s="1"/>
      <c r="N1" s="1"/>
      <c r="O1" s="1"/>
      <c r="P1" s="1"/>
      <c r="Q1" s="1"/>
      <c r="R1" s="1"/>
      <c r="S1" s="1"/>
      <c r="T1" s="1"/>
      <c r="U1" s="1"/>
      <c r="V1" s="1"/>
      <c r="W1" s="1"/>
      <c r="X1" s="41" t="s">
        <v>1668</v>
      </c>
      <c r="Y1" s="1"/>
      <c r="Z1" s="1"/>
      <c r="AA1" s="1"/>
      <c r="AB1" s="1"/>
      <c r="AC1" s="1"/>
      <c r="AD1" s="1"/>
      <c r="AE1" s="1"/>
      <c r="AF1" s="1"/>
      <c r="AG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t="s">
        <v>510</v>
      </c>
      <c r="BR1" s="1" t="str">
        <f>$J$39</f>
        <v>PR1</v>
      </c>
      <c r="BS1" s="1" t="s">
        <v>189</v>
      </c>
      <c r="BT1" s="1"/>
      <c r="BU1" s="1"/>
      <c r="BV1" s="1"/>
      <c r="BW1" s="1"/>
      <c r="BX1" s="1"/>
      <c r="BY1" s="1"/>
      <c r="BZ1" s="1"/>
      <c r="CA1" s="1"/>
      <c r="CB1" s="1"/>
      <c r="CC1" s="1"/>
      <c r="CD1" s="1"/>
      <c r="CE1" s="1"/>
      <c r="CF1" s="1"/>
      <c r="CG1" s="1"/>
      <c r="CH1" s="1"/>
      <c r="CI1" s="1"/>
      <c r="CJ1" s="1"/>
      <c r="CK1" s="1"/>
      <c r="CL1" s="1"/>
      <c r="CM1" s="1"/>
      <c r="CN1" s="1"/>
      <c r="CO1" s="1"/>
      <c r="CP1" s="1"/>
      <c r="CQ1" s="1"/>
      <c r="CR1" s="1"/>
      <c r="CS1" s="1"/>
      <c r="CT1" s="1"/>
      <c r="CU1" s="1"/>
      <c r="CV1" s="1"/>
      <c r="CW1" s="1"/>
      <c r="CX1" s="1"/>
      <c r="CY1" s="1"/>
      <c r="CZ1" s="1"/>
      <c r="DA1" s="1"/>
      <c r="DB1" s="1"/>
      <c r="DC1" s="1"/>
      <c r="DD1" s="1"/>
      <c r="DE1" s="1"/>
      <c r="DF1" s="1"/>
      <c r="DG1" s="1"/>
      <c r="DH1" s="1"/>
      <c r="DI1" s="1"/>
      <c r="DJ1" s="1"/>
      <c r="DK1" s="1"/>
      <c r="DL1" s="1"/>
      <c r="DM1" s="1"/>
      <c r="DN1" s="1"/>
      <c r="DO1" s="1"/>
      <c r="DP1" s="1"/>
      <c r="DQ1" s="1"/>
      <c r="DR1" s="1"/>
      <c r="DS1" s="1"/>
      <c r="DT1" s="1"/>
      <c r="DU1" s="1"/>
      <c r="DV1" s="1"/>
      <c r="DW1" s="1"/>
      <c r="DX1" s="1"/>
      <c r="DY1" s="1"/>
      <c r="DZ1" s="1"/>
      <c r="EA1" s="1"/>
      <c r="EB1" s="1"/>
      <c r="EC1" s="1"/>
      <c r="ED1" s="1"/>
      <c r="EE1" s="1"/>
    </row>
    <row r="2" spans="1:135" x14ac:dyDescent="0.25">
      <c r="A2" s="1"/>
      <c r="B2" s="1"/>
      <c r="C2" s="1"/>
      <c r="D2" s="1"/>
      <c r="E2" s="1"/>
      <c r="F2" s="1"/>
      <c r="G2" s="1"/>
      <c r="H2" s="118" t="s">
        <v>1709</v>
      </c>
      <c r="I2" s="119"/>
      <c r="J2" s="119"/>
      <c r="K2" s="119"/>
      <c r="L2" s="1"/>
      <c r="M2" s="1"/>
      <c r="N2" s="1"/>
      <c r="V2" s="1"/>
      <c r="W2" s="1"/>
      <c r="X2" s="14" t="s">
        <v>358</v>
      </c>
      <c r="Y2" s="14" t="s">
        <v>359</v>
      </c>
      <c r="Z2" s="14" t="s">
        <v>360</v>
      </c>
      <c r="AA2" s="14" t="s">
        <v>361</v>
      </c>
      <c r="AB2" s="14" t="s">
        <v>362</v>
      </c>
      <c r="AC2" s="14" t="str">
        <f>"σ, "&amp;$I$8</f>
        <v>σ, MPa</v>
      </c>
      <c r="AD2" s="1"/>
      <c r="AE2" s="1"/>
      <c r="AF2" s="1"/>
      <c r="AG2" s="1"/>
      <c r="AP2" s="1"/>
      <c r="AQ2" s="1"/>
      <c r="AR2" s="1"/>
      <c r="AS2" s="1"/>
      <c r="AT2" s="1"/>
      <c r="AU2" s="1"/>
      <c r="AV2" s="1"/>
      <c r="AW2" s="1"/>
      <c r="AX2" s="1"/>
      <c r="AY2" s="1"/>
      <c r="AZ2" s="1"/>
      <c r="BA2" s="1"/>
      <c r="BB2" s="1"/>
      <c r="BC2" s="1"/>
      <c r="BD2" s="1"/>
      <c r="BE2" s="1"/>
      <c r="BF2" s="1"/>
      <c r="BG2" s="1"/>
      <c r="BH2" s="1"/>
      <c r="BI2" s="1"/>
      <c r="BJ2" s="1"/>
      <c r="BK2" s="1"/>
      <c r="BL2" s="1"/>
      <c r="BM2" s="1"/>
      <c r="BN2" s="1"/>
      <c r="BO2" s="1"/>
      <c r="BP2" s="1"/>
      <c r="BQ2" s="1" t="s">
        <v>27</v>
      </c>
      <c r="BR2" s="1" t="str">
        <f>$K$39</f>
        <v>PR2</v>
      </c>
      <c r="BS2" s="1">
        <f>INDEX(rngLoadCombinations,2,1)</f>
        <v>1</v>
      </c>
      <c r="BT2" s="1"/>
      <c r="BU2" s="1"/>
      <c r="BV2" s="1"/>
      <c r="BW2" s="1"/>
      <c r="BX2" s="1"/>
      <c r="BY2" s="1"/>
      <c r="BZ2" s="1"/>
      <c r="CA2" s="1"/>
      <c r="CB2" s="1"/>
      <c r="CC2" s="1"/>
      <c r="CD2" s="1"/>
      <c r="CE2" s="1"/>
      <c r="CF2" s="1"/>
      <c r="CG2" s="1"/>
      <c r="CH2" s="1"/>
      <c r="CI2" s="1"/>
      <c r="CJ2" s="1"/>
      <c r="CK2" s="1"/>
      <c r="CL2" s="1"/>
      <c r="CM2" s="1"/>
      <c r="CN2" s="1"/>
      <c r="CO2" s="1"/>
      <c r="CP2" s="1"/>
      <c r="CQ2" s="1"/>
      <c r="CR2" s="1"/>
      <c r="CS2" s="1"/>
      <c r="CT2" s="1"/>
      <c r="CU2" s="1"/>
      <c r="CV2" s="1"/>
      <c r="CW2" s="1"/>
      <c r="CX2" s="1"/>
      <c r="CY2" s="1"/>
      <c r="CZ2" s="1"/>
      <c r="DA2" s="1"/>
      <c r="DB2" s="1"/>
      <c r="DC2" s="1"/>
      <c r="DD2" s="1"/>
      <c r="DE2" s="1"/>
      <c r="DF2" s="1"/>
      <c r="DG2" s="1"/>
      <c r="DH2" s="1"/>
      <c r="DI2" s="1"/>
      <c r="DJ2" s="1"/>
      <c r="DK2" s="1"/>
      <c r="DL2" s="1"/>
      <c r="DM2" s="1"/>
      <c r="DN2" s="1"/>
      <c r="DO2" s="1"/>
      <c r="DP2" s="1"/>
      <c r="DQ2" s="1"/>
      <c r="DR2" s="1"/>
      <c r="DS2" s="1"/>
      <c r="DT2" s="1"/>
      <c r="DU2" s="1"/>
      <c r="DV2" s="1"/>
      <c r="DW2" s="1"/>
      <c r="DX2" s="1"/>
      <c r="DY2" s="1"/>
      <c r="DZ2" s="1"/>
      <c r="EA2" s="1"/>
      <c r="EB2" s="1"/>
      <c r="EC2" s="1"/>
      <c r="ED2" s="1"/>
      <c r="EE2" s="1"/>
    </row>
    <row r="3" spans="1:135" ht="15" customHeight="1" x14ac:dyDescent="0.25">
      <c r="A3" s="16" t="s">
        <v>1</v>
      </c>
      <c r="B3" s="17" t="s">
        <v>2</v>
      </c>
      <c r="C3" s="17" t="s">
        <v>3</v>
      </c>
      <c r="D3" s="22" t="s">
        <v>4</v>
      </c>
      <c r="E3" s="17" t="s">
        <v>5</v>
      </c>
      <c r="F3" s="1"/>
      <c r="G3" s="1"/>
      <c r="H3" s="16" t="s">
        <v>289</v>
      </c>
      <c r="I3" s="16" t="s">
        <v>290</v>
      </c>
      <c r="J3" s="26" t="s">
        <v>291</v>
      </c>
      <c r="K3" s="16" t="s">
        <v>292</v>
      </c>
      <c r="L3" s="1"/>
      <c r="M3" s="1"/>
      <c r="N3" s="116"/>
      <c r="V3" s="1"/>
      <c r="W3" s="1"/>
      <c r="X3" s="15" t="s">
        <v>173</v>
      </c>
      <c r="Y3" s="15" t="s">
        <v>363</v>
      </c>
      <c r="Z3" s="15" t="s">
        <v>364</v>
      </c>
      <c r="AA3" s="15" t="s">
        <v>325</v>
      </c>
      <c r="AB3" s="15">
        <f>-$I$33</f>
        <v>-3.5000000000000001E-3</v>
      </c>
      <c r="AC3" s="15">
        <f>-($I$27+$B$8*$I$30*($I$33-$I$31))</f>
        <v>-15.565</v>
      </c>
      <c r="AD3" s="1"/>
      <c r="AE3" s="1"/>
      <c r="AF3" s="1"/>
      <c r="AG3" s="1"/>
      <c r="AP3" s="1"/>
      <c r="AQ3" s="1"/>
      <c r="AR3" s="1"/>
      <c r="AS3" s="1"/>
      <c r="AT3" s="1"/>
      <c r="AU3" s="1"/>
      <c r="AV3" s="1"/>
      <c r="AW3" s="1"/>
      <c r="AX3" s="1"/>
      <c r="AY3" s="1"/>
      <c r="AZ3" s="1"/>
      <c r="BA3" s="1"/>
      <c r="BB3" s="1"/>
      <c r="BC3" s="1"/>
      <c r="BD3" s="1"/>
      <c r="BE3" s="1"/>
      <c r="BF3" s="1"/>
      <c r="BG3" s="1"/>
      <c r="BH3" s="1"/>
      <c r="BI3" s="1"/>
      <c r="BJ3" s="1"/>
      <c r="BK3" s="1"/>
      <c r="BL3" s="1"/>
      <c r="BM3" s="1"/>
      <c r="BN3" s="1"/>
      <c r="BO3" s="1"/>
      <c r="BP3" s="1"/>
      <c r="BQ3" s="1" t="s">
        <v>2556</v>
      </c>
      <c r="BR3" s="1" t="str">
        <f>$L$39</f>
        <v>PR3</v>
      </c>
      <c r="BS3" s="1">
        <f>INDEX(rngLoadCombinations,3,1)</f>
        <v>0</v>
      </c>
      <c r="BT3" s="1"/>
      <c r="BU3" s="1"/>
      <c r="BV3" s="1"/>
      <c r="BW3" s="1"/>
      <c r="BX3" s="1"/>
      <c r="BY3" s="1"/>
      <c r="BZ3" s="1"/>
      <c r="CA3" s="1"/>
      <c r="CB3" s="1"/>
      <c r="CC3" s="1"/>
      <c r="CD3" s="1"/>
      <c r="CE3" s="1"/>
      <c r="CF3" s="1"/>
      <c r="CG3" s="1"/>
      <c r="CH3" s="1"/>
      <c r="CI3" s="1"/>
      <c r="CJ3" s="1"/>
      <c r="CK3" s="1"/>
      <c r="CL3" s="1"/>
      <c r="CM3" s="1"/>
      <c r="CN3" s="1"/>
      <c r="CO3" s="1"/>
      <c r="CP3" s="1"/>
      <c r="CQ3" s="1"/>
      <c r="CR3" s="1"/>
      <c r="CS3" s="1"/>
      <c r="CT3" s="1"/>
      <c r="CU3" s="1"/>
      <c r="CV3" s="1"/>
      <c r="CW3" s="1"/>
      <c r="CX3" s="1"/>
      <c r="CY3" s="1"/>
      <c r="CZ3" s="1"/>
      <c r="DA3" s="1"/>
      <c r="DB3" s="1"/>
      <c r="DC3" s="1"/>
      <c r="DD3" s="1"/>
      <c r="DE3" s="1"/>
      <c r="DF3" s="1"/>
      <c r="DG3" s="1"/>
      <c r="DH3" s="1"/>
      <c r="DI3" s="1"/>
      <c r="DJ3" s="1"/>
      <c r="DK3" s="1"/>
      <c r="DL3" s="1"/>
      <c r="DM3" s="1"/>
      <c r="DN3" s="1"/>
      <c r="DO3" s="1"/>
      <c r="DP3" s="1"/>
      <c r="DQ3" s="1"/>
      <c r="DR3" s="1"/>
      <c r="DS3" s="1"/>
      <c r="DT3" s="1"/>
      <c r="DU3" s="1"/>
      <c r="DV3" s="1"/>
      <c r="DW3" s="1"/>
      <c r="DX3" s="1"/>
      <c r="DY3" s="1"/>
      <c r="DZ3" s="1"/>
      <c r="EA3" s="1"/>
      <c r="EB3" s="1"/>
      <c r="EC3" s="1"/>
      <c r="ED3" s="1"/>
      <c r="EE3" s="1"/>
    </row>
    <row r="4" spans="1:135" ht="15" customHeight="1" x14ac:dyDescent="0.25">
      <c r="A4" s="16" t="s">
        <v>6</v>
      </c>
      <c r="B4" s="17"/>
      <c r="C4" s="17"/>
      <c r="D4" s="22"/>
      <c r="E4" s="17"/>
      <c r="F4" s="1"/>
      <c r="G4" s="1"/>
      <c r="H4" s="19" t="s">
        <v>293</v>
      </c>
      <c r="I4" s="57" t="s">
        <v>294</v>
      </c>
      <c r="J4" s="27" t="s">
        <v>294</v>
      </c>
      <c r="K4" s="57" t="s">
        <v>295</v>
      </c>
      <c r="L4" s="1"/>
      <c r="M4" s="1"/>
      <c r="N4" s="116"/>
      <c r="V4" s="1"/>
      <c r="W4" s="1"/>
      <c r="X4" s="15" t="s">
        <v>173</v>
      </c>
      <c r="Y4" s="15" t="s">
        <v>363</v>
      </c>
      <c r="Z4" s="15" t="s">
        <v>364</v>
      </c>
      <c r="AA4" s="15" t="s">
        <v>325</v>
      </c>
      <c r="AB4" s="15">
        <f>-$I$31</f>
        <v>-1.5E-3</v>
      </c>
      <c r="AC4" s="15">
        <f>-$I$27</f>
        <v>-15.5</v>
      </c>
      <c r="AD4" s="1"/>
      <c r="AE4" s="1"/>
      <c r="AF4" s="1"/>
      <c r="AG4" s="1"/>
      <c r="AP4" s="1"/>
      <c r="AQ4" s="1"/>
      <c r="AR4" s="1"/>
      <c r="AS4" s="1"/>
      <c r="AT4" s="1"/>
      <c r="AU4" s="1"/>
      <c r="AV4" s="1"/>
      <c r="AW4" s="1"/>
      <c r="AX4" s="1"/>
      <c r="AY4" s="1"/>
      <c r="AZ4" s="1"/>
      <c r="BA4" s="1"/>
      <c r="BB4" s="1"/>
      <c r="BC4" s="1"/>
      <c r="BD4" s="1"/>
      <c r="BE4" s="1"/>
      <c r="BF4" s="1"/>
      <c r="BG4" s="1"/>
      <c r="BH4" s="1"/>
      <c r="BI4" s="1"/>
      <c r="BJ4" s="1"/>
      <c r="BK4" s="1"/>
      <c r="BL4" s="1"/>
      <c r="BM4" s="1"/>
      <c r="BN4" s="1"/>
      <c r="BO4" s="1"/>
      <c r="BP4" s="1"/>
      <c r="BQ4" s="1" t="s">
        <v>1735</v>
      </c>
      <c r="BR4" s="1" t="str">
        <f>$M$39</f>
        <v>PR4</v>
      </c>
      <c r="BS4" s="1">
        <f>INDEX(rngLoadCombinations,4,1)</f>
        <v>0</v>
      </c>
      <c r="BT4" s="1"/>
      <c r="BU4" s="1"/>
      <c r="BV4" s="1"/>
      <c r="BW4" s="1"/>
      <c r="BX4" s="1"/>
      <c r="BY4" s="1"/>
      <c r="BZ4" s="1"/>
      <c r="CA4" s="1"/>
      <c r="CB4" s="1"/>
      <c r="CC4" s="1"/>
      <c r="CD4" s="1"/>
      <c r="CE4" s="1"/>
      <c r="CF4" s="1"/>
      <c r="CG4" s="1"/>
      <c r="CH4" s="1"/>
      <c r="CI4" s="1"/>
      <c r="CJ4" s="1"/>
      <c r="CK4" s="1"/>
      <c r="CL4" s="1"/>
      <c r="CM4" s="1"/>
      <c r="CN4" s="1"/>
      <c r="CO4" s="1"/>
      <c r="CP4" s="1"/>
      <c r="CQ4" s="1"/>
      <c r="CR4" s="1"/>
      <c r="CS4" s="1"/>
      <c r="CT4" s="1"/>
      <c r="CU4" s="1"/>
      <c r="CV4" s="1"/>
      <c r="CW4" s="1"/>
      <c r="CX4" s="1"/>
      <c r="CY4" s="1"/>
      <c r="CZ4" s="1"/>
      <c r="DA4" s="1"/>
      <c r="DB4" s="1"/>
      <c r="DC4" s="1"/>
      <c r="DD4" s="1"/>
      <c r="DE4" s="1"/>
      <c r="DF4" s="1"/>
      <c r="DG4" s="1"/>
      <c r="DH4" s="1"/>
      <c r="DI4" s="1"/>
      <c r="DJ4" s="1"/>
      <c r="DK4" s="1"/>
      <c r="DL4" s="1"/>
      <c r="DM4" s="1"/>
      <c r="DN4" s="1"/>
      <c r="DO4" s="1"/>
      <c r="DP4" s="1"/>
      <c r="DQ4" s="1"/>
      <c r="DR4" s="1"/>
      <c r="DS4" s="1"/>
      <c r="DT4" s="1"/>
      <c r="DU4" s="1"/>
      <c r="DV4" s="1"/>
      <c r="DW4" s="1"/>
      <c r="DX4" s="1"/>
      <c r="DY4" s="1"/>
      <c r="DZ4" s="1"/>
      <c r="EA4" s="1"/>
      <c r="EB4" s="1"/>
      <c r="EC4" s="1"/>
      <c r="ED4" s="1"/>
      <c r="EE4" s="1"/>
    </row>
    <row r="5" spans="1:135" ht="15" customHeight="1" x14ac:dyDescent="0.25">
      <c r="A5" s="19" t="s">
        <v>7</v>
      </c>
      <c r="B5" s="57" t="s">
        <v>8</v>
      </c>
      <c r="C5" s="45" t="s">
        <v>9</v>
      </c>
      <c r="D5" s="23" t="s">
        <v>10</v>
      </c>
      <c r="E5" s="42" t="s">
        <v>1667</v>
      </c>
      <c r="F5" s="1"/>
      <c r="G5" s="1"/>
      <c r="H5" s="19" t="s">
        <v>296</v>
      </c>
      <c r="I5" s="57" t="s">
        <v>297</v>
      </c>
      <c r="J5" s="27" t="s">
        <v>297</v>
      </c>
      <c r="K5" s="57" t="s">
        <v>298</v>
      </c>
      <c r="L5" s="1"/>
      <c r="M5" s="1"/>
      <c r="N5" s="116"/>
      <c r="V5" s="1"/>
      <c r="W5" s="1"/>
      <c r="X5" s="15" t="s">
        <v>173</v>
      </c>
      <c r="Y5" s="15" t="s">
        <v>363</v>
      </c>
      <c r="Z5" s="15" t="s">
        <v>364</v>
      </c>
      <c r="AA5" s="15" t="s">
        <v>365</v>
      </c>
      <c r="AB5" s="15">
        <v>0</v>
      </c>
      <c r="AC5" s="15">
        <v>0</v>
      </c>
      <c r="AD5" s="1"/>
      <c r="AE5" s="1"/>
      <c r="AF5" s="1"/>
      <c r="AG5" s="1"/>
      <c r="AP5" s="1"/>
      <c r="AQ5" s="1"/>
      <c r="AR5" s="1"/>
      <c r="AS5" s="1"/>
      <c r="AT5" s="1"/>
      <c r="AU5" s="1"/>
      <c r="AV5" s="1"/>
      <c r="AW5" s="1"/>
      <c r="AX5" s="1"/>
      <c r="AY5" s="1"/>
      <c r="AZ5" s="1"/>
      <c r="BA5" s="1"/>
      <c r="BB5" s="1"/>
      <c r="BC5" s="1"/>
      <c r="BD5" s="1"/>
      <c r="BE5" s="1"/>
      <c r="BF5" s="1"/>
      <c r="BG5" s="1"/>
      <c r="BH5" s="1"/>
      <c r="BI5" s="1"/>
      <c r="BJ5" s="1"/>
      <c r="BK5" s="1"/>
      <c r="BL5" s="1"/>
      <c r="BM5" s="1"/>
      <c r="BN5" s="1"/>
      <c r="BO5" s="1"/>
      <c r="BP5" s="1"/>
      <c r="BQ5" s="1"/>
      <c r="BR5" s="1"/>
      <c r="BS5" s="1">
        <f>INDEX(rngLoadCombinations,5,1)</f>
        <v>0</v>
      </c>
      <c r="BT5" s="1"/>
      <c r="BU5" s="1"/>
      <c r="BV5" s="1"/>
      <c r="BW5" s="1"/>
      <c r="BX5" s="1"/>
      <c r="BY5" s="1"/>
      <c r="BZ5" s="1"/>
      <c r="CA5" s="1"/>
      <c r="CB5" s="1"/>
      <c r="CC5" s="1"/>
      <c r="CD5" s="1"/>
      <c r="CE5" s="1"/>
      <c r="CF5" s="1"/>
      <c r="CG5" s="1"/>
      <c r="CH5" s="1"/>
      <c r="CI5" s="1"/>
      <c r="CJ5" s="1"/>
      <c r="CK5" s="1"/>
      <c r="CL5" s="1"/>
      <c r="CM5" s="1"/>
      <c r="CN5" s="1"/>
      <c r="CO5" s="1"/>
      <c r="CP5" s="1"/>
      <c r="CQ5" s="1"/>
      <c r="CR5" s="1"/>
      <c r="CS5" s="1"/>
      <c r="CT5" s="1"/>
      <c r="CU5" s="1"/>
      <c r="CV5" s="1"/>
      <c r="CW5" s="1"/>
      <c r="CX5" s="1"/>
      <c r="CY5" s="1"/>
      <c r="CZ5" s="1"/>
      <c r="DA5" s="1"/>
      <c r="DB5" s="1"/>
      <c r="DC5" s="1"/>
      <c r="DD5" s="1"/>
      <c r="DE5" s="1"/>
      <c r="DF5" s="1"/>
      <c r="DG5" s="1"/>
      <c r="DH5" s="1"/>
      <c r="DI5" s="1"/>
      <c r="DJ5" s="1"/>
      <c r="DK5" s="1"/>
      <c r="DL5" s="1"/>
      <c r="DM5" s="1"/>
      <c r="DN5" s="1"/>
      <c r="DO5" s="1"/>
      <c r="DP5" s="1"/>
      <c r="DQ5" s="1"/>
      <c r="DR5" s="1"/>
      <c r="DS5" s="1"/>
      <c r="DT5" s="1"/>
      <c r="DU5" s="1"/>
      <c r="DV5" s="1"/>
      <c r="DW5" s="1"/>
      <c r="DX5" s="1"/>
      <c r="DY5" s="1"/>
      <c r="DZ5" s="1"/>
      <c r="EA5" s="1"/>
      <c r="EB5" s="1"/>
      <c r="EC5" s="1"/>
      <c r="ED5" s="1"/>
      <c r="EE5" s="1"/>
    </row>
    <row r="6" spans="1:135" ht="15" customHeight="1" x14ac:dyDescent="0.25">
      <c r="A6" s="19" t="s">
        <v>11</v>
      </c>
      <c r="B6" s="57" t="s">
        <v>8</v>
      </c>
      <c r="C6" s="45" t="s">
        <v>9</v>
      </c>
      <c r="D6" s="23" t="s">
        <v>12</v>
      </c>
      <c r="E6" s="42" t="s">
        <v>1667</v>
      </c>
      <c r="F6" s="1"/>
      <c r="G6" s="1"/>
      <c r="H6" s="19" t="s">
        <v>299</v>
      </c>
      <c r="I6" s="57" t="s">
        <v>300</v>
      </c>
      <c r="J6" s="27" t="s">
        <v>301</v>
      </c>
      <c r="K6" s="57" t="s">
        <v>300</v>
      </c>
      <c r="L6" s="1"/>
      <c r="M6" s="1"/>
      <c r="N6" s="116"/>
      <c r="V6" s="1"/>
      <c r="W6" s="1"/>
      <c r="X6" s="15" t="s">
        <v>173</v>
      </c>
      <c r="Y6" s="15" t="s">
        <v>363</v>
      </c>
      <c r="Z6" s="15" t="s">
        <v>364</v>
      </c>
      <c r="AA6" s="15" t="s">
        <v>326</v>
      </c>
      <c r="AB6" s="15">
        <f>$J$31</f>
        <v>8.0000000000000007E-5</v>
      </c>
      <c r="AC6" s="15">
        <f>$J$27</f>
        <v>1.1000000000000001</v>
      </c>
      <c r="AD6" s="1"/>
      <c r="AE6" s="1"/>
      <c r="AF6" s="1"/>
      <c r="AG6" s="1"/>
      <c r="AP6" s="1"/>
      <c r="AQ6" s="1"/>
      <c r="AR6" s="1"/>
      <c r="AS6" s="1"/>
      <c r="AT6" s="1"/>
      <c r="AU6" s="1"/>
      <c r="AV6" s="1"/>
      <c r="AW6" s="1"/>
      <c r="AX6" s="1"/>
      <c r="AY6" s="1"/>
      <c r="AZ6" s="1"/>
      <c r="BA6" s="1"/>
      <c r="BB6" s="1"/>
      <c r="BC6" s="1"/>
      <c r="BD6" s="1"/>
      <c r="BE6" s="1"/>
      <c r="BF6" s="1"/>
      <c r="BG6" s="1"/>
      <c r="BH6" s="1"/>
      <c r="BI6" s="1"/>
      <c r="BJ6" s="1"/>
      <c r="BK6" s="1"/>
      <c r="BL6" s="1"/>
      <c r="BM6" s="1"/>
      <c r="BN6" s="1"/>
      <c r="BO6" s="1"/>
      <c r="BP6" s="1"/>
      <c r="BQ6" s="1"/>
      <c r="BR6" s="1"/>
      <c r="BS6" s="1">
        <f>INDEX(rngLoadCombinations,6,1)</f>
        <v>0</v>
      </c>
      <c r="BT6" s="1"/>
      <c r="BU6" s="1"/>
      <c r="BV6" s="1"/>
      <c r="BW6" s="1"/>
      <c r="BX6" s="1"/>
      <c r="BY6" s="1"/>
      <c r="BZ6" s="1"/>
      <c r="CA6" s="1"/>
      <c r="CB6" s="1"/>
      <c r="CC6" s="1"/>
      <c r="CD6" s="1"/>
      <c r="CE6" s="1"/>
      <c r="CF6" s="1"/>
      <c r="CG6" s="1"/>
      <c r="CH6" s="1"/>
      <c r="CI6" s="1"/>
      <c r="CJ6" s="1"/>
      <c r="CK6" s="1"/>
      <c r="CL6" s="1"/>
      <c r="CM6" s="1"/>
      <c r="CN6" s="1"/>
      <c r="CO6" s="1"/>
      <c r="CP6" s="1"/>
      <c r="CQ6" s="1"/>
      <c r="CR6" s="1"/>
      <c r="CS6" s="1"/>
      <c r="CT6" s="1"/>
      <c r="CU6" s="1"/>
      <c r="CV6" s="1"/>
      <c r="CW6" s="1"/>
      <c r="CX6" s="1"/>
      <c r="CY6" s="1"/>
      <c r="CZ6" s="1"/>
      <c r="DA6" s="1"/>
      <c r="DB6" s="1"/>
      <c r="DC6" s="1"/>
      <c r="DD6" s="1"/>
      <c r="DE6" s="1"/>
      <c r="DF6" s="1"/>
      <c r="DG6" s="1"/>
      <c r="DH6" s="1"/>
      <c r="DI6" s="1"/>
      <c r="DJ6" s="1"/>
      <c r="DK6" s="1"/>
      <c r="DL6" s="1"/>
      <c r="DM6" s="1"/>
      <c r="DN6" s="1"/>
      <c r="DO6" s="1"/>
      <c r="DP6" s="1"/>
      <c r="DQ6" s="1"/>
      <c r="DR6" s="1"/>
      <c r="DS6" s="1"/>
      <c r="DT6" s="1"/>
      <c r="DU6" s="1"/>
      <c r="DV6" s="1"/>
      <c r="DW6" s="1"/>
      <c r="DX6" s="1"/>
      <c r="DY6" s="1"/>
      <c r="DZ6" s="1"/>
      <c r="EA6" s="1"/>
      <c r="EB6" s="1"/>
      <c r="EC6" s="1"/>
      <c r="ED6" s="1"/>
      <c r="EE6" s="1"/>
    </row>
    <row r="7" spans="1:135" ht="15" customHeight="1" x14ac:dyDescent="0.25">
      <c r="A7" s="19" t="s">
        <v>13</v>
      </c>
      <c r="B7" s="57" t="s">
        <v>14</v>
      </c>
      <c r="C7" s="45" t="s">
        <v>9</v>
      </c>
      <c r="D7" s="23" t="s">
        <v>15</v>
      </c>
      <c r="E7" s="42" t="s">
        <v>1667</v>
      </c>
      <c r="F7" s="1"/>
      <c r="G7" s="1"/>
      <c r="H7" s="19" t="s">
        <v>302</v>
      </c>
      <c r="I7" s="57" t="s">
        <v>303</v>
      </c>
      <c r="J7" s="27" t="s">
        <v>304</v>
      </c>
      <c r="K7" s="57" t="s">
        <v>303</v>
      </c>
      <c r="L7" s="1"/>
      <c r="M7" s="1"/>
      <c r="N7" s="116"/>
      <c r="V7" s="1"/>
      <c r="W7" s="1"/>
      <c r="X7" s="15" t="s">
        <v>173</v>
      </c>
      <c r="Y7" s="15" t="s">
        <v>363</v>
      </c>
      <c r="Z7" s="15" t="s">
        <v>364</v>
      </c>
      <c r="AA7" s="15" t="s">
        <v>326</v>
      </c>
      <c r="AB7" s="15">
        <f>$J$33</f>
        <v>1.4999999999999999E-4</v>
      </c>
      <c r="AC7" s="15">
        <f>$J$27+$B$8*$J$30*($J$33-$J$31)</f>
        <v>1.1022750000000001</v>
      </c>
      <c r="AD7" s="1"/>
      <c r="AE7" s="1"/>
      <c r="AF7" s="1"/>
      <c r="AG7" s="1"/>
      <c r="AP7" s="1"/>
      <c r="AQ7" s="1"/>
      <c r="AR7" s="1"/>
      <c r="AS7" s="1"/>
      <c r="AT7" s="1"/>
      <c r="AU7" s="1"/>
      <c r="AV7" s="1"/>
      <c r="AW7" s="1"/>
      <c r="AX7" s="1"/>
      <c r="AY7" s="1"/>
      <c r="AZ7" s="1"/>
      <c r="BA7" s="1"/>
      <c r="BB7" s="1"/>
      <c r="BC7" s="1"/>
      <c r="BD7" s="1"/>
      <c r="BE7" s="1"/>
      <c r="BF7" s="1"/>
      <c r="BG7" s="1"/>
      <c r="BH7" s="1"/>
      <c r="BI7" s="1"/>
      <c r="BJ7" s="1"/>
      <c r="BK7" s="1"/>
      <c r="BL7" s="1"/>
      <c r="BM7" s="1"/>
      <c r="BN7" s="1"/>
      <c r="BO7" s="1"/>
      <c r="BP7" s="1"/>
      <c r="BQ7" s="1"/>
      <c r="BR7" s="1"/>
      <c r="BS7" s="1">
        <f>INDEX(rngLoadCombinations,7,1)</f>
        <v>0</v>
      </c>
      <c r="BT7" s="1"/>
      <c r="BU7" s="1"/>
      <c r="BV7" s="1"/>
      <c r="BW7" s="1"/>
      <c r="BX7" s="1"/>
      <c r="BY7" s="1"/>
      <c r="BZ7" s="1"/>
      <c r="CA7" s="1"/>
      <c r="CB7" s="1"/>
      <c r="CC7" s="1"/>
      <c r="CD7" s="1"/>
      <c r="CE7" s="1"/>
      <c r="CF7" s="1"/>
      <c r="CG7" s="1"/>
      <c r="CH7" s="1"/>
      <c r="CI7" s="1"/>
      <c r="CJ7" s="1"/>
      <c r="CK7" s="1"/>
      <c r="CL7" s="1"/>
      <c r="CM7" s="1"/>
      <c r="CN7" s="1"/>
      <c r="CO7" s="1"/>
      <c r="CP7" s="1"/>
      <c r="CQ7" s="1"/>
      <c r="CR7" s="1"/>
      <c r="CS7" s="1"/>
      <c r="CT7" s="1"/>
      <c r="CU7" s="1"/>
      <c r="CV7" s="1"/>
      <c r="CW7" s="1"/>
      <c r="CX7" s="1"/>
      <c r="CY7" s="1"/>
      <c r="CZ7" s="1"/>
      <c r="DA7" s="1"/>
      <c r="DB7" s="1"/>
      <c r="DC7" s="1"/>
      <c r="DD7" s="1"/>
      <c r="DE7" s="1"/>
      <c r="DF7" s="1"/>
      <c r="DG7" s="1"/>
      <c r="DH7" s="1"/>
      <c r="DI7" s="1"/>
      <c r="DJ7" s="1"/>
      <c r="DK7" s="1"/>
      <c r="DL7" s="1"/>
      <c r="DM7" s="1"/>
      <c r="DN7" s="1"/>
      <c r="DO7" s="1"/>
      <c r="DP7" s="1"/>
      <c r="DQ7" s="1"/>
      <c r="DR7" s="1"/>
      <c r="DS7" s="1"/>
      <c r="DT7" s="1"/>
      <c r="DU7" s="1"/>
      <c r="DV7" s="1"/>
      <c r="DW7" s="1"/>
      <c r="DX7" s="1"/>
      <c r="DY7" s="1"/>
      <c r="DZ7" s="1"/>
      <c r="EA7" s="1"/>
      <c r="EB7" s="1"/>
      <c r="EC7" s="1"/>
      <c r="ED7" s="1"/>
      <c r="EE7" s="1"/>
    </row>
    <row r="8" spans="1:135" ht="15" customHeight="1" x14ac:dyDescent="0.25">
      <c r="A8" s="19" t="s">
        <v>16</v>
      </c>
      <c r="B8" s="48">
        <v>1E-3</v>
      </c>
      <c r="C8" s="45" t="s">
        <v>9</v>
      </c>
      <c r="D8" s="23" t="s">
        <v>17</v>
      </c>
      <c r="E8" s="42" t="s">
        <v>1667</v>
      </c>
      <c r="F8" s="1"/>
      <c r="G8" s="1"/>
      <c r="H8" s="19" t="s">
        <v>305</v>
      </c>
      <c r="I8" s="57" t="s">
        <v>306</v>
      </c>
      <c r="J8" s="27" t="s">
        <v>306</v>
      </c>
      <c r="K8" s="57" t="s">
        <v>306</v>
      </c>
      <c r="L8" s="1"/>
      <c r="M8" s="1"/>
      <c r="N8" s="116"/>
      <c r="V8" s="1"/>
      <c r="W8" s="1"/>
      <c r="X8" s="15" t="s">
        <v>173</v>
      </c>
      <c r="Y8" s="15" t="s">
        <v>363</v>
      </c>
      <c r="Z8" s="15" t="s">
        <v>366</v>
      </c>
      <c r="AA8" s="15" t="s">
        <v>325</v>
      </c>
      <c r="AB8" s="15">
        <f>-$I$33</f>
        <v>-3.5000000000000001E-3</v>
      </c>
      <c r="AC8" s="15">
        <f>-($I$27+$B$8*$I$30*($I$33-$I$32))</f>
        <v>-15.54875</v>
      </c>
      <c r="AD8" s="1"/>
      <c r="AE8" s="1"/>
      <c r="AF8" s="1"/>
      <c r="AG8" s="1"/>
      <c r="AP8" s="1"/>
      <c r="AQ8" s="1"/>
      <c r="AR8" s="1"/>
      <c r="AS8" s="1"/>
      <c r="AT8" s="1"/>
      <c r="AU8" s="1"/>
      <c r="AV8" s="1"/>
      <c r="AW8" s="1"/>
      <c r="AX8" s="1"/>
      <c r="AY8" s="1"/>
      <c r="AZ8" s="1"/>
      <c r="BA8" s="1"/>
      <c r="BB8" s="1"/>
      <c r="BC8" s="1"/>
      <c r="BD8" s="1"/>
      <c r="BE8" s="1"/>
      <c r="BF8" s="1"/>
      <c r="BG8" s="1"/>
      <c r="BH8" s="1"/>
      <c r="BI8" s="1"/>
      <c r="BJ8" s="1"/>
      <c r="BK8" s="1"/>
      <c r="BL8" s="1"/>
      <c r="BM8" s="1"/>
      <c r="BN8" s="1"/>
      <c r="BO8" s="1"/>
      <c r="BP8" s="1"/>
      <c r="BQ8" s="1"/>
      <c r="BR8" s="1"/>
      <c r="BS8" s="1">
        <f>INDEX(rngLoadCombinations,8,1)</f>
        <v>0</v>
      </c>
      <c r="BT8" s="1"/>
      <c r="BU8" s="1"/>
      <c r="BV8" s="1"/>
      <c r="BW8" s="1"/>
      <c r="BX8" s="1"/>
      <c r="BY8" s="1"/>
      <c r="BZ8" s="1"/>
      <c r="CA8" s="1"/>
      <c r="CB8" s="1"/>
      <c r="CC8" s="1"/>
      <c r="CD8" s="1"/>
      <c r="CE8" s="1"/>
      <c r="CF8" s="1"/>
      <c r="CG8" s="1"/>
      <c r="CH8" s="1"/>
      <c r="CI8" s="1"/>
      <c r="CJ8" s="1"/>
      <c r="CK8" s="1"/>
      <c r="CL8" s="1"/>
      <c r="CM8" s="1"/>
      <c r="CN8" s="1"/>
      <c r="CO8" s="1"/>
      <c r="CP8" s="1"/>
      <c r="CQ8" s="1"/>
      <c r="CR8" s="1"/>
      <c r="CS8" s="1"/>
      <c r="CT8" s="1"/>
      <c r="CU8" s="1"/>
      <c r="CV8" s="1"/>
      <c r="CW8" s="1"/>
      <c r="CX8" s="1"/>
      <c r="CY8" s="1"/>
      <c r="CZ8" s="1"/>
      <c r="DA8" s="1"/>
      <c r="DB8" s="1"/>
      <c r="DC8" s="1"/>
      <c r="DD8" s="1"/>
      <c r="DE8" s="1"/>
      <c r="DF8" s="1"/>
      <c r="DG8" s="1"/>
      <c r="DH8" s="1"/>
      <c r="DI8" s="1"/>
      <c r="DJ8" s="1"/>
      <c r="DK8" s="1"/>
      <c r="DL8" s="1"/>
      <c r="DM8" s="1"/>
      <c r="DN8" s="1"/>
      <c r="DO8" s="1"/>
      <c r="DP8" s="1"/>
      <c r="DQ8" s="1"/>
      <c r="DR8" s="1"/>
      <c r="DS8" s="1"/>
      <c r="DT8" s="1"/>
      <c r="DU8" s="1"/>
      <c r="DV8" s="1"/>
      <c r="DW8" s="1"/>
      <c r="DX8" s="1"/>
      <c r="DY8" s="1"/>
      <c r="DZ8" s="1"/>
      <c r="EA8" s="1"/>
      <c r="EB8" s="1"/>
      <c r="EC8" s="1"/>
      <c r="ED8" s="1"/>
      <c r="EE8" s="1"/>
    </row>
    <row r="9" spans="1:135" ht="15" customHeight="1" x14ac:dyDescent="0.25">
      <c r="A9" s="19" t="s">
        <v>18</v>
      </c>
      <c r="B9" s="57" t="s">
        <v>8</v>
      </c>
      <c r="C9" s="45" t="s">
        <v>9</v>
      </c>
      <c r="D9" s="23" t="s">
        <v>19</v>
      </c>
      <c r="E9" s="42" t="s">
        <v>1667</v>
      </c>
      <c r="F9" s="1"/>
      <c r="G9" s="1"/>
      <c r="H9" s="19" t="s">
        <v>307</v>
      </c>
      <c r="I9" s="57" t="s">
        <v>308</v>
      </c>
      <c r="J9" s="27" t="s">
        <v>308</v>
      </c>
      <c r="K9" s="57" t="s">
        <v>308</v>
      </c>
      <c r="L9" s="1"/>
      <c r="M9" s="1"/>
      <c r="N9" s="116"/>
      <c r="V9" s="1"/>
      <c r="W9" s="1"/>
      <c r="X9" s="15" t="s">
        <v>173</v>
      </c>
      <c r="Y9" s="15" t="s">
        <v>363</v>
      </c>
      <c r="Z9" s="15" t="s">
        <v>366</v>
      </c>
      <c r="AA9" s="15" t="s">
        <v>325</v>
      </c>
      <c r="AB9" s="15">
        <f>-$I$32</f>
        <v>-2E-3</v>
      </c>
      <c r="AC9" s="15">
        <f>-$I$27</f>
        <v>-15.5</v>
      </c>
      <c r="AD9" s="1"/>
      <c r="AE9" s="1"/>
      <c r="AF9" s="1"/>
      <c r="AG9" s="1"/>
      <c r="AP9" s="1"/>
      <c r="AQ9" s="1"/>
      <c r="AR9" s="1"/>
      <c r="AS9" s="1"/>
      <c r="AT9" s="1"/>
      <c r="AU9" s="1"/>
      <c r="AV9" s="1"/>
      <c r="AW9" s="1"/>
      <c r="AX9" s="1"/>
      <c r="AY9" s="1"/>
      <c r="AZ9" s="1"/>
      <c r="BA9" s="1"/>
      <c r="BB9" s="1"/>
      <c r="BC9" s="1"/>
      <c r="BD9" s="1"/>
      <c r="BE9" s="1"/>
      <c r="BF9" s="1"/>
      <c r="BG9" s="1"/>
      <c r="BH9" s="1"/>
      <c r="BI9" s="1"/>
      <c r="BJ9" s="1"/>
      <c r="BK9" s="1"/>
      <c r="BL9" s="1"/>
      <c r="BM9" s="1"/>
      <c r="BN9" s="1"/>
      <c r="BO9" s="1"/>
      <c r="BP9" s="1"/>
      <c r="BQ9" s="1"/>
      <c r="BR9" s="1"/>
      <c r="BS9" s="1">
        <f>INDEX(rngLoadCombinations,9,1)</f>
        <v>0</v>
      </c>
      <c r="BT9" s="1"/>
      <c r="BU9" s="1"/>
      <c r="BV9" s="1"/>
      <c r="BW9" s="1"/>
      <c r="BX9" s="1"/>
      <c r="BY9" s="1"/>
      <c r="BZ9" s="1"/>
      <c r="CA9" s="1"/>
      <c r="CB9" s="1"/>
      <c r="CC9" s="1"/>
      <c r="CD9" s="1"/>
      <c r="CE9" s="1"/>
      <c r="CF9" s="1"/>
      <c r="CG9" s="1"/>
      <c r="CH9" s="1"/>
      <c r="CI9" s="1"/>
      <c r="CJ9" s="1"/>
      <c r="CK9" s="1"/>
      <c r="CL9" s="1"/>
      <c r="CM9" s="1"/>
      <c r="CN9" s="1"/>
      <c r="CO9" s="1"/>
      <c r="CP9" s="1"/>
      <c r="CQ9" s="1"/>
      <c r="CR9" s="1"/>
      <c r="CS9" s="1"/>
      <c r="CT9" s="1"/>
      <c r="CU9" s="1"/>
      <c r="CV9" s="1"/>
      <c r="CW9" s="1"/>
      <c r="CX9" s="1"/>
      <c r="CY9" s="1"/>
      <c r="CZ9" s="1"/>
      <c r="DA9" s="1"/>
      <c r="DB9" s="1"/>
      <c r="DC9" s="1"/>
      <c r="DD9" s="1"/>
      <c r="DE9" s="1"/>
      <c r="DF9" s="1"/>
      <c r="DG9" s="1"/>
      <c r="DH9" s="1"/>
      <c r="DI9" s="1"/>
      <c r="DJ9" s="1"/>
      <c r="DK9" s="1"/>
      <c r="DL9" s="1"/>
      <c r="DM9" s="1"/>
      <c r="DN9" s="1"/>
      <c r="DO9" s="1"/>
      <c r="DP9" s="1"/>
      <c r="DQ9" s="1"/>
      <c r="DR9" s="1"/>
      <c r="DS9" s="1"/>
      <c r="DT9" s="1"/>
      <c r="DU9" s="1"/>
      <c r="DV9" s="1"/>
      <c r="DW9" s="1"/>
      <c r="DX9" s="1"/>
      <c r="DY9" s="1"/>
      <c r="DZ9" s="1"/>
      <c r="EA9" s="1"/>
      <c r="EB9" s="1"/>
      <c r="EC9" s="1"/>
      <c r="ED9" s="1"/>
      <c r="EE9" s="1"/>
    </row>
    <row r="10" spans="1:135" ht="15" customHeight="1" x14ac:dyDescent="0.25">
      <c r="A10" s="19" t="s">
        <v>20</v>
      </c>
      <c r="B10" s="57">
        <v>5.0000000000000001E-4</v>
      </c>
      <c r="C10" s="45" t="str">
        <f>INDEX(rngUnitSettings,MATCH("Moment",INDEX(rngUnitSettings,,1),0),2)&amp;"/"&amp;INDEX(rngUnitSettings,MATCH("Length",INDEX(rngUnitSettings,,1),0),2)</f>
        <v>tf*m/mm</v>
      </c>
      <c r="D10" s="23" t="s">
        <v>21</v>
      </c>
      <c r="E10" s="42" t="s">
        <v>1667</v>
      </c>
      <c r="F10" s="1"/>
      <c r="G10" s="1"/>
      <c r="H10" s="1"/>
      <c r="I10" s="1"/>
      <c r="J10" s="1"/>
      <c r="K10" s="1"/>
      <c r="L10" s="1"/>
      <c r="M10" s="1"/>
      <c r="N10" s="116"/>
      <c r="V10" s="1"/>
      <c r="W10" s="1"/>
      <c r="X10" s="15" t="s">
        <v>173</v>
      </c>
      <c r="Y10" s="15" t="s">
        <v>363</v>
      </c>
      <c r="Z10" s="15" t="s">
        <v>366</v>
      </c>
      <c r="AA10" s="15" t="s">
        <v>325</v>
      </c>
      <c r="AB10" s="15">
        <f>-0.6*$I$27/$I$30</f>
        <v>-2.8615384615384614E-4</v>
      </c>
      <c r="AC10" s="15">
        <f>-0.6*$I$27</f>
        <v>-9.2999999999999989</v>
      </c>
      <c r="AD10" s="1"/>
      <c r="AE10" s="1"/>
      <c r="AF10" s="1"/>
      <c r="AG10" s="1"/>
      <c r="AP10" s="1"/>
      <c r="AQ10" s="1"/>
      <c r="AR10" s="1"/>
      <c r="AS10" s="1"/>
      <c r="AT10" s="1"/>
      <c r="AU10" s="1"/>
      <c r="AV10" s="1"/>
      <c r="AW10" s="1"/>
      <c r="AX10" s="1"/>
      <c r="AY10" s="1"/>
      <c r="AZ10" s="1"/>
      <c r="BA10" s="1"/>
      <c r="BB10" s="1"/>
      <c r="BC10" s="1"/>
      <c r="BD10" s="1"/>
      <c r="BE10" s="1"/>
      <c r="BF10" s="1"/>
      <c r="BG10" s="1"/>
      <c r="BH10" s="1"/>
      <c r="BI10" s="1"/>
      <c r="BJ10" s="1"/>
      <c r="BK10" s="1"/>
      <c r="BL10" s="1"/>
      <c r="BM10" s="1"/>
      <c r="BN10" s="1"/>
      <c r="BO10" s="1"/>
      <c r="BP10" s="1"/>
      <c r="BQ10" s="1"/>
      <c r="BR10" s="1"/>
      <c r="BS10" s="1">
        <f>INDEX(rngLoadCombinations,10,1)</f>
        <v>0</v>
      </c>
      <c r="BT10" s="1"/>
      <c r="BU10" s="1"/>
      <c r="BV10" s="1"/>
      <c r="BW10" s="1"/>
      <c r="BX10" s="1"/>
      <c r="BY10" s="1"/>
      <c r="BZ10" s="1"/>
      <c r="CA10" s="1"/>
      <c r="CB10" s="1"/>
      <c r="CC10" s="1"/>
      <c r="CD10" s="1"/>
      <c r="CE10" s="1"/>
      <c r="CF10" s="1"/>
      <c r="CG10" s="1"/>
      <c r="CH10" s="1"/>
      <c r="CI10" s="1"/>
      <c r="CJ10" s="1"/>
      <c r="CK10" s="1"/>
      <c r="CL10" s="1"/>
      <c r="CM10" s="1"/>
      <c r="CN10" s="1"/>
      <c r="CO10" s="1"/>
      <c r="CP10" s="1"/>
      <c r="CQ10" s="1"/>
      <c r="CR10" s="1"/>
      <c r="CS10" s="1"/>
      <c r="CT10" s="1"/>
      <c r="CU10" s="1"/>
      <c r="CV10" s="1"/>
      <c r="CW10" s="1"/>
      <c r="CX10" s="1"/>
      <c r="CY10" s="1"/>
      <c r="CZ10" s="1"/>
      <c r="DA10" s="1"/>
      <c r="DB10" s="1"/>
      <c r="DC10" s="1"/>
      <c r="DD10" s="1"/>
      <c r="DE10" s="1"/>
      <c r="DF10" s="1"/>
      <c r="DG10" s="1"/>
      <c r="DH10" s="1"/>
      <c r="DI10" s="1"/>
      <c r="DJ10" s="1"/>
      <c r="DK10" s="1"/>
      <c r="DL10" s="1"/>
      <c r="DM10" s="1"/>
      <c r="DN10" s="1"/>
      <c r="DO10" s="1"/>
      <c r="DP10" s="1"/>
      <c r="DQ10" s="1"/>
      <c r="DR10" s="1"/>
      <c r="DS10" s="1"/>
      <c r="DT10" s="1"/>
      <c r="DU10" s="1"/>
      <c r="DV10" s="1"/>
      <c r="DW10" s="1"/>
      <c r="DX10" s="1"/>
      <c r="DY10" s="1"/>
      <c r="DZ10" s="1"/>
      <c r="EA10" s="1"/>
      <c r="EB10" s="1"/>
      <c r="EC10" s="1"/>
      <c r="ED10" s="1"/>
      <c r="EE10" s="1"/>
    </row>
    <row r="11" spans="1:135" ht="15" customHeight="1" x14ac:dyDescent="0.25">
      <c r="A11" s="19"/>
      <c r="B11" s="56"/>
      <c r="C11" s="45"/>
      <c r="D11" s="23"/>
      <c r="E11" s="45"/>
      <c r="F11" s="1"/>
      <c r="G11" s="1"/>
      <c r="H11" s="118" t="s">
        <v>1711</v>
      </c>
      <c r="I11" s="119"/>
      <c r="J11" s="119"/>
      <c r="K11" s="1"/>
      <c r="L11" s="1"/>
      <c r="M11" s="1"/>
      <c r="N11" s="116"/>
      <c r="V11" s="1"/>
      <c r="W11" s="1"/>
      <c r="X11" s="15" t="s">
        <v>173</v>
      </c>
      <c r="Y11" s="15" t="s">
        <v>363</v>
      </c>
      <c r="Z11" s="15" t="s">
        <v>366</v>
      </c>
      <c r="AA11" s="15" t="s">
        <v>365</v>
      </c>
      <c r="AB11" s="15">
        <v>0</v>
      </c>
      <c r="AC11" s="15">
        <v>0</v>
      </c>
      <c r="AD11" s="1"/>
      <c r="AE11" s="1"/>
      <c r="AF11" s="1"/>
      <c r="AG11" s="1"/>
      <c r="AP11" s="1"/>
      <c r="AQ11" s="1"/>
      <c r="AR11" s="1"/>
      <c r="AS11" s="1"/>
      <c r="AT11" s="1"/>
      <c r="AU11" s="1"/>
      <c r="AV11" s="1"/>
      <c r="AW11" s="1"/>
      <c r="AX11" s="1"/>
      <c r="AY11" s="1"/>
      <c r="AZ11" s="1"/>
      <c r="BA11" s="1"/>
      <c r="BB11" s="1"/>
      <c r="BC11" s="1"/>
      <c r="BD11" s="1"/>
      <c r="BE11" s="1"/>
      <c r="BF11" s="1"/>
      <c r="BG11" s="1"/>
      <c r="BH11" s="1"/>
      <c r="BI11" s="1"/>
      <c r="BJ11" s="1"/>
      <c r="BK11" s="1"/>
      <c r="BL11" s="1"/>
      <c r="BM11" s="1"/>
      <c r="BN11" s="1"/>
      <c r="BO11" s="1"/>
      <c r="BP11" s="1"/>
      <c r="BQ11" s="1"/>
      <c r="BR11" s="1"/>
      <c r="BS11" s="1">
        <f>INDEX(rngLoadCombinations,11,1)</f>
        <v>0</v>
      </c>
      <c r="BT11" s="1"/>
      <c r="BU11" s="1"/>
      <c r="BV11" s="1"/>
      <c r="BW11" s="1"/>
      <c r="BX11" s="1"/>
      <c r="BY11" s="1"/>
      <c r="BZ11" s="1"/>
      <c r="CA11" s="1"/>
      <c r="CB11" s="1"/>
      <c r="CC11" s="1"/>
      <c r="CD11" s="1"/>
      <c r="CE11" s="1"/>
      <c r="CF11" s="1"/>
      <c r="CG11" s="1"/>
      <c r="CH11" s="1"/>
      <c r="CI11" s="1"/>
      <c r="CJ11" s="1"/>
      <c r="CK11" s="1"/>
      <c r="CL11" s="1"/>
      <c r="CM11" s="1"/>
      <c r="CN11" s="1"/>
      <c r="CO11" s="1"/>
      <c r="CP11" s="1"/>
      <c r="CQ11" s="1"/>
      <c r="CR11" s="1"/>
      <c r="CS11" s="1"/>
      <c r="CT11" s="1"/>
      <c r="CU11" s="1"/>
      <c r="CV11" s="1"/>
      <c r="CW11" s="1"/>
      <c r="CX11" s="1"/>
      <c r="CY11" s="1"/>
      <c r="CZ11" s="1"/>
      <c r="DA11" s="1"/>
      <c r="DB11" s="1"/>
      <c r="DC11" s="1"/>
      <c r="DD11" s="1"/>
      <c r="DE11" s="1"/>
      <c r="DF11" s="1"/>
      <c r="DG11" s="1"/>
      <c r="DH11" s="1"/>
      <c r="DI11" s="1"/>
      <c r="DJ11" s="1"/>
      <c r="DK11" s="1"/>
      <c r="DL11" s="1"/>
      <c r="DM11" s="1"/>
      <c r="DN11" s="1"/>
      <c r="DO11" s="1"/>
      <c r="DP11" s="1"/>
      <c r="DQ11" s="1"/>
      <c r="DR11" s="1"/>
      <c r="DS11" s="1"/>
      <c r="DT11" s="1"/>
      <c r="DU11" s="1"/>
      <c r="DV11" s="1"/>
      <c r="DW11" s="1"/>
      <c r="DX11" s="1"/>
      <c r="DY11" s="1"/>
      <c r="DZ11" s="1"/>
      <c r="EA11" s="1"/>
      <c r="EB11" s="1"/>
      <c r="EC11" s="1"/>
      <c r="ED11" s="1"/>
      <c r="EE11" s="1"/>
    </row>
    <row r="12" spans="1:135" ht="15" customHeight="1" x14ac:dyDescent="0.25">
      <c r="A12" s="16" t="s">
        <v>22</v>
      </c>
      <c r="B12" s="17"/>
      <c r="C12" s="17"/>
      <c r="D12" s="22"/>
      <c r="E12" s="17"/>
      <c r="F12" s="1"/>
      <c r="G12" s="1"/>
      <c r="H12" s="16" t="s">
        <v>289</v>
      </c>
      <c r="I12" s="28" t="s">
        <v>323</v>
      </c>
      <c r="J12" s="17" t="s">
        <v>291</v>
      </c>
      <c r="K12" s="1"/>
      <c r="L12" s="1"/>
      <c r="M12" s="1"/>
      <c r="N12" s="116"/>
      <c r="V12" s="1"/>
      <c r="W12" s="1"/>
      <c r="X12" s="15" t="s">
        <v>173</v>
      </c>
      <c r="Y12" s="15" t="s">
        <v>363</v>
      </c>
      <c r="Z12" s="15" t="s">
        <v>366</v>
      </c>
      <c r="AA12" s="15" t="s">
        <v>326</v>
      </c>
      <c r="AB12" s="15">
        <f>0.6*$J$27/$J$30</f>
        <v>2.0307692307692308E-5</v>
      </c>
      <c r="AC12" s="15">
        <f>0.6*$J$27</f>
        <v>0.66</v>
      </c>
      <c r="AD12" s="1"/>
      <c r="AE12" s="1"/>
      <c r="AF12" s="1"/>
      <c r="AG12" s="1"/>
      <c r="AP12" s="1"/>
      <c r="AQ12" s="1"/>
      <c r="AR12" s="1"/>
      <c r="AS12" s="1"/>
      <c r="AT12" s="1"/>
      <c r="AU12" s="1"/>
      <c r="AV12" s="1"/>
      <c r="AW12" s="1"/>
      <c r="AX12" s="1"/>
      <c r="AY12" s="1"/>
      <c r="AZ12" s="1"/>
      <c r="BA12" s="1"/>
      <c r="BB12" s="1"/>
      <c r="BC12" s="1"/>
      <c r="BD12" s="1"/>
      <c r="BE12" s="1"/>
      <c r="BF12" s="1"/>
      <c r="BG12" s="1"/>
      <c r="BH12" s="1"/>
      <c r="BI12" s="1"/>
      <c r="BJ12" s="1"/>
      <c r="BK12" s="1"/>
      <c r="BL12" s="1"/>
      <c r="BM12" s="1"/>
      <c r="BN12" s="1"/>
      <c r="BO12" s="1"/>
      <c r="BP12" s="1"/>
      <c r="BQ12" s="1"/>
      <c r="BR12" s="1"/>
      <c r="BS12" s="1">
        <f>INDEX(rngLoadCombinations,12,1)</f>
        <v>0</v>
      </c>
      <c r="BT12" s="1"/>
      <c r="BU12" s="1"/>
      <c r="BV12" s="1"/>
      <c r="BW12" s="1"/>
      <c r="BX12" s="1"/>
      <c r="BY12" s="1"/>
      <c r="BZ12" s="1"/>
      <c r="CA12" s="1"/>
      <c r="CB12" s="1"/>
      <c r="CC12" s="1"/>
      <c r="CD12" s="1"/>
      <c r="CE12" s="1"/>
      <c r="CF12" s="1"/>
      <c r="CG12" s="1"/>
      <c r="CH12" s="1"/>
      <c r="CI12" s="1"/>
      <c r="CJ12" s="1"/>
      <c r="CK12" s="1"/>
      <c r="CL12" s="1"/>
      <c r="CM12" s="1"/>
      <c r="CN12" s="1"/>
      <c r="CO12" s="1"/>
      <c r="CP12" s="1"/>
      <c r="CQ12" s="1"/>
      <c r="CR12" s="1"/>
      <c r="CS12" s="1"/>
      <c r="CT12" s="1"/>
      <c r="CU12" s="1"/>
      <c r="CV12" s="1"/>
      <c r="CW12" s="1"/>
      <c r="CX12" s="1"/>
      <c r="CY12" s="1"/>
      <c r="CZ12" s="1"/>
      <c r="DA12" s="1"/>
      <c r="DB12" s="1"/>
      <c r="DC12" s="1"/>
      <c r="DD12" s="1"/>
      <c r="DE12" s="1"/>
      <c r="DF12" s="1"/>
      <c r="DG12" s="1"/>
      <c r="DH12" s="1"/>
      <c r="DI12" s="1"/>
      <c r="DJ12" s="1"/>
      <c r="DK12" s="1"/>
      <c r="DL12" s="1"/>
      <c r="DM12" s="1"/>
      <c r="DN12" s="1"/>
      <c r="DO12" s="1"/>
      <c r="DP12" s="1"/>
      <c r="DQ12" s="1"/>
      <c r="DR12" s="1"/>
      <c r="DS12" s="1"/>
      <c r="DT12" s="1"/>
      <c r="DU12" s="1"/>
      <c r="DV12" s="1"/>
      <c r="DW12" s="1"/>
      <c r="DX12" s="1"/>
      <c r="DY12" s="1"/>
      <c r="DZ12" s="1"/>
      <c r="EA12" s="1"/>
      <c r="EB12" s="1"/>
      <c r="EC12" s="1"/>
      <c r="ED12" s="1"/>
      <c r="EE12" s="1"/>
    </row>
    <row r="13" spans="1:135" ht="15" customHeight="1" x14ac:dyDescent="0.25">
      <c r="A13" s="19" t="s">
        <v>23</v>
      </c>
      <c r="B13" s="57" t="s">
        <v>24</v>
      </c>
      <c r="C13" s="45" t="s">
        <v>9</v>
      </c>
      <c r="D13" s="23" t="s">
        <v>25</v>
      </c>
      <c r="E13" s="42" t="s">
        <v>1667</v>
      </c>
      <c r="F13" s="1"/>
      <c r="G13" s="1"/>
      <c r="H13" s="19" t="s">
        <v>324</v>
      </c>
      <c r="I13" s="49" t="s">
        <v>325</v>
      </c>
      <c r="J13" s="25" t="s">
        <v>326</v>
      </c>
      <c r="K13" s="1"/>
      <c r="L13" s="1"/>
      <c r="M13" s="1"/>
      <c r="N13" s="116"/>
      <c r="V13" s="1"/>
      <c r="W13" s="1"/>
      <c r="X13" s="15" t="s">
        <v>173</v>
      </c>
      <c r="Y13" s="15" t="s">
        <v>363</v>
      </c>
      <c r="Z13" s="15" t="s">
        <v>366</v>
      </c>
      <c r="AA13" s="15" t="s">
        <v>326</v>
      </c>
      <c r="AB13" s="15">
        <f>$J$32</f>
        <v>1E-4</v>
      </c>
      <c r="AC13" s="15">
        <f>$J$27</f>
        <v>1.1000000000000001</v>
      </c>
      <c r="AD13" s="1"/>
      <c r="AE13" s="1"/>
      <c r="AF13" s="1"/>
      <c r="AG13" s="1"/>
      <c r="AP13" s="1"/>
      <c r="AQ13" s="1"/>
      <c r="AR13" s="1"/>
      <c r="AS13" s="1"/>
      <c r="AT13" s="1"/>
      <c r="AU13" s="1"/>
      <c r="AV13" s="1"/>
      <c r="AW13" s="1"/>
      <c r="AX13" s="1"/>
      <c r="AY13" s="1"/>
      <c r="AZ13" s="1"/>
      <c r="BA13" s="1"/>
      <c r="BB13" s="1"/>
      <c r="BC13" s="1"/>
      <c r="BD13" s="1"/>
      <c r="BE13" s="1"/>
      <c r="BF13" s="1"/>
      <c r="BG13" s="1"/>
      <c r="BH13" s="1"/>
      <c r="BI13" s="1"/>
      <c r="BJ13" s="1"/>
      <c r="BK13" s="1"/>
      <c r="BL13" s="1"/>
      <c r="BM13" s="1"/>
      <c r="BN13" s="1"/>
      <c r="BO13" s="1"/>
      <c r="BP13" s="1"/>
      <c r="BQ13" s="1"/>
      <c r="BR13" s="1"/>
      <c r="BS13" s="1">
        <f>INDEX(rngLoadCombinations,13,1)</f>
        <v>0</v>
      </c>
      <c r="BT13" s="1"/>
      <c r="BU13" s="1"/>
      <c r="BV13" s="1"/>
      <c r="BW13" s="1"/>
      <c r="BX13" s="1"/>
      <c r="BY13" s="1"/>
      <c r="BZ13" s="1"/>
      <c r="CA13" s="1"/>
      <c r="CB13" s="1"/>
      <c r="CC13" s="1"/>
      <c r="CD13" s="1"/>
      <c r="CE13" s="1"/>
      <c r="CF13" s="1"/>
      <c r="CG13" s="1"/>
      <c r="CH13" s="1"/>
      <c r="CI13" s="1"/>
      <c r="CJ13" s="1"/>
      <c r="CK13" s="1"/>
      <c r="CL13" s="1"/>
      <c r="CM13" s="1"/>
      <c r="CN13" s="1"/>
      <c r="CO13" s="1"/>
      <c r="CP13" s="1"/>
      <c r="CQ13" s="1"/>
      <c r="CR13" s="1"/>
      <c r="CS13" s="1"/>
      <c r="CT13" s="1"/>
      <c r="CU13" s="1"/>
      <c r="CV13" s="1"/>
      <c r="CW13" s="1"/>
      <c r="CX13" s="1"/>
      <c r="CY13" s="1"/>
      <c r="CZ13" s="1"/>
      <c r="DA13" s="1"/>
      <c r="DB13" s="1"/>
      <c r="DC13" s="1"/>
      <c r="DD13" s="1"/>
      <c r="DE13" s="1"/>
      <c r="DF13" s="1"/>
      <c r="DG13" s="1"/>
      <c r="DH13" s="1"/>
      <c r="DI13" s="1"/>
      <c r="DJ13" s="1"/>
      <c r="DK13" s="1"/>
      <c r="DL13" s="1"/>
      <c r="DM13" s="1"/>
      <c r="DN13" s="1"/>
      <c r="DO13" s="1"/>
      <c r="DP13" s="1"/>
      <c r="DQ13" s="1"/>
      <c r="DR13" s="1"/>
      <c r="DS13" s="1"/>
      <c r="DT13" s="1"/>
      <c r="DU13" s="1"/>
      <c r="DV13" s="1"/>
      <c r="DW13" s="1"/>
      <c r="DX13" s="1"/>
      <c r="DY13" s="1"/>
      <c r="DZ13" s="1"/>
      <c r="EA13" s="1"/>
      <c r="EB13" s="1"/>
      <c r="EC13" s="1"/>
      <c r="ED13" s="1"/>
      <c r="EE13" s="1"/>
    </row>
    <row r="14" spans="1:135" ht="15" customHeight="1" x14ac:dyDescent="0.25">
      <c r="A14" s="19" t="s">
        <v>26</v>
      </c>
      <c r="B14" s="57" t="s">
        <v>1735</v>
      </c>
      <c r="C14" s="45" t="s">
        <v>9</v>
      </c>
      <c r="D14" s="23" t="s">
        <v>28</v>
      </c>
      <c r="E14" s="42" t="s">
        <v>1667</v>
      </c>
      <c r="F14" s="1"/>
      <c r="G14" s="1"/>
      <c r="H14" s="19" t="s">
        <v>327</v>
      </c>
      <c r="I14" s="49" t="s">
        <v>328</v>
      </c>
      <c r="J14" s="25" t="s">
        <v>328</v>
      </c>
      <c r="K14" s="1"/>
      <c r="L14" s="1"/>
      <c r="M14" s="1"/>
      <c r="N14" s="116"/>
      <c r="V14" s="1"/>
      <c r="W14" s="1"/>
      <c r="X14" s="15" t="s">
        <v>173</v>
      </c>
      <c r="Y14" s="15" t="s">
        <v>363</v>
      </c>
      <c r="Z14" s="15" t="s">
        <v>366</v>
      </c>
      <c r="AA14" s="15" t="s">
        <v>326</v>
      </c>
      <c r="AB14" s="15">
        <f>$J$33</f>
        <v>1.4999999999999999E-4</v>
      </c>
      <c r="AC14" s="15">
        <f>$J$27+$B$8*$J$30*($J$33-$J$32)</f>
        <v>1.1016250000000001</v>
      </c>
      <c r="AD14" s="1"/>
      <c r="AE14" s="1"/>
      <c r="AF14" s="1"/>
      <c r="AG14" s="1"/>
      <c r="AP14" s="1"/>
      <c r="AQ14" s="1"/>
      <c r="AR14" s="1"/>
      <c r="AS14" s="1"/>
      <c r="AT14" s="1"/>
      <c r="AU14" s="1"/>
      <c r="AV14" s="1"/>
      <c r="AW14" s="1"/>
      <c r="AX14" s="1"/>
      <c r="AY14" s="1"/>
      <c r="AZ14" s="1"/>
      <c r="BA14" s="1"/>
      <c r="BB14" s="1"/>
      <c r="BC14" s="1"/>
      <c r="BD14" s="1"/>
      <c r="BE14" s="1"/>
      <c r="BF14" s="1"/>
      <c r="BG14" s="1"/>
      <c r="BH14" s="1"/>
      <c r="BI14" s="1"/>
      <c r="BJ14" s="1"/>
      <c r="BK14" s="1"/>
      <c r="BL14" s="1"/>
      <c r="BM14" s="1"/>
      <c r="BN14" s="1"/>
      <c r="BO14" s="1"/>
      <c r="BP14" s="1"/>
      <c r="BQ14" s="1"/>
      <c r="BR14" s="1"/>
      <c r="BS14" s="1">
        <f>INDEX(rngLoadCombinations,14,1)</f>
        <v>0</v>
      </c>
      <c r="BT14" s="1"/>
      <c r="BU14" s="1"/>
      <c r="BV14" s="1"/>
      <c r="BW14" s="1"/>
      <c r="BX14" s="1"/>
      <c r="BY14" s="1"/>
      <c r="BZ14" s="1"/>
      <c r="CA14" s="1"/>
      <c r="CB14" s="1"/>
      <c r="CC14" s="1"/>
      <c r="CD14" s="1"/>
      <c r="CE14" s="1"/>
      <c r="CF14" s="1"/>
      <c r="CG14" s="1"/>
      <c r="CH14" s="1"/>
      <c r="CI14" s="1"/>
      <c r="CJ14" s="1"/>
      <c r="CK14" s="1"/>
      <c r="CL14" s="1"/>
      <c r="CM14" s="1"/>
      <c r="CN14" s="1"/>
      <c r="CO14" s="1"/>
      <c r="CP14" s="1"/>
      <c r="CQ14" s="1"/>
      <c r="CR14" s="1"/>
      <c r="CS14" s="1"/>
      <c r="CT14" s="1"/>
      <c r="CU14" s="1"/>
      <c r="CV14" s="1"/>
      <c r="CW14" s="1"/>
      <c r="CX14" s="1"/>
      <c r="CY14" s="1"/>
      <c r="CZ14" s="1"/>
      <c r="DA14" s="1"/>
      <c r="DB14" s="1"/>
      <c r="DC14" s="1"/>
      <c r="DD14" s="1"/>
      <c r="DE14" s="1"/>
      <c r="DF14" s="1"/>
      <c r="DG14" s="1"/>
      <c r="DH14" s="1"/>
      <c r="DI14" s="1"/>
      <c r="DJ14" s="1"/>
      <c r="DK14" s="1"/>
      <c r="DL14" s="1"/>
      <c r="DM14" s="1"/>
      <c r="DN14" s="1"/>
      <c r="DO14" s="1"/>
      <c r="DP14" s="1"/>
      <c r="DQ14" s="1"/>
      <c r="DR14" s="1"/>
      <c r="DS14" s="1"/>
      <c r="DT14" s="1"/>
      <c r="DU14" s="1"/>
      <c r="DV14" s="1"/>
      <c r="DW14" s="1"/>
      <c r="DX14" s="1"/>
      <c r="DY14" s="1"/>
      <c r="DZ14" s="1"/>
      <c r="EA14" s="1"/>
      <c r="EB14" s="1"/>
      <c r="EC14" s="1"/>
      <c r="ED14" s="1"/>
      <c r="EE14" s="1"/>
    </row>
    <row r="15" spans="1:135" ht="15" customHeight="1" x14ac:dyDescent="0.25">
      <c r="A15" s="19" t="s">
        <v>29</v>
      </c>
      <c r="B15" s="57">
        <v>50</v>
      </c>
      <c r="C15" s="45" t="str">
        <f>INDEX(rngUnitSettings,MATCH("Length",INDEX(rngUnitSettings,,1),0),2)</f>
        <v>mm</v>
      </c>
      <c r="D15" s="23" t="s">
        <v>31</v>
      </c>
      <c r="E15" s="42" t="s">
        <v>1667</v>
      </c>
      <c r="F15" s="1"/>
      <c r="G15" s="1"/>
      <c r="H15" s="19" t="s">
        <v>329</v>
      </c>
      <c r="I15" s="49" t="s">
        <v>330</v>
      </c>
      <c r="J15" s="25" t="s">
        <v>330</v>
      </c>
      <c r="K15" s="1"/>
      <c r="L15" s="1"/>
      <c r="M15" s="1"/>
      <c r="N15" s="116"/>
      <c r="V15" s="1"/>
      <c r="W15" s="1"/>
      <c r="X15" s="15" t="s">
        <v>173</v>
      </c>
      <c r="Y15" s="15" t="s">
        <v>367</v>
      </c>
      <c r="Z15" s="15" t="s">
        <v>364</v>
      </c>
      <c r="AA15" s="15" t="s">
        <v>325</v>
      </c>
      <c r="AB15" s="15">
        <f>-$I$33</f>
        <v>-3.5000000000000001E-3</v>
      </c>
      <c r="AC15" s="15">
        <f>-($I$28+$B$8*$I$30*($I$33-$I$31))</f>
        <v>-22.065000000000001</v>
      </c>
      <c r="AD15" s="1"/>
      <c r="AE15" s="1"/>
      <c r="AF15" s="1"/>
      <c r="AG15" s="1"/>
      <c r="AP15" s="1"/>
      <c r="AQ15" s="1"/>
      <c r="AR15" s="1"/>
      <c r="AS15" s="1"/>
      <c r="AT15" s="1"/>
      <c r="AU15" s="1"/>
      <c r="AV15" s="1"/>
      <c r="AW15" s="1"/>
      <c r="AX15" s="1"/>
      <c r="AY15" s="1"/>
      <c r="AZ15" s="1"/>
      <c r="BA15" s="1"/>
      <c r="BB15" s="1"/>
      <c r="BC15" s="1"/>
      <c r="BD15" s="1"/>
      <c r="BE15" s="1"/>
      <c r="BF15" s="1"/>
      <c r="BG15" s="1"/>
      <c r="BH15" s="1"/>
      <c r="BI15" s="1"/>
      <c r="BJ15" s="1"/>
      <c r="BK15" s="1"/>
      <c r="BL15" s="1"/>
      <c r="BM15" s="1"/>
      <c r="BN15" s="1"/>
      <c r="BO15" s="1"/>
      <c r="BP15" s="1"/>
      <c r="BQ15" s="1"/>
      <c r="BR15" s="1"/>
      <c r="BS15" s="1">
        <f>INDEX(rngLoadCombinations,15,1)</f>
        <v>0</v>
      </c>
      <c r="BT15" s="1"/>
      <c r="BU15" s="1"/>
      <c r="BV15" s="1"/>
      <c r="BW15" s="1"/>
      <c r="BX15" s="1"/>
      <c r="BY15" s="1"/>
      <c r="BZ15" s="1"/>
      <c r="CA15" s="1"/>
      <c r="CB15" s="1"/>
      <c r="CC15" s="1"/>
      <c r="CD15" s="1"/>
      <c r="CE15" s="1"/>
      <c r="CF15" s="1"/>
      <c r="CG15" s="1"/>
      <c r="CH15" s="1"/>
      <c r="CI15" s="1"/>
      <c r="CJ15" s="1"/>
      <c r="CK15" s="1"/>
      <c r="CL15" s="1"/>
      <c r="CM15" s="1"/>
      <c r="CN15" s="1"/>
      <c r="CO15" s="1"/>
      <c r="CP15" s="1"/>
      <c r="CQ15" s="1"/>
      <c r="CR15" s="1"/>
      <c r="CS15" s="1"/>
      <c r="CT15" s="1"/>
      <c r="CU15" s="1"/>
      <c r="CV15" s="1"/>
      <c r="CW15" s="1"/>
      <c r="CX15" s="1"/>
      <c r="CY15" s="1"/>
      <c r="CZ15" s="1"/>
      <c r="DA15" s="1"/>
      <c r="DB15" s="1"/>
      <c r="DC15" s="1"/>
      <c r="DD15" s="1"/>
      <c r="DE15" s="1"/>
      <c r="DF15" s="1"/>
      <c r="DG15" s="1"/>
      <c r="DH15" s="1"/>
      <c r="DI15" s="1"/>
      <c r="DJ15" s="1"/>
      <c r="DK15" s="1"/>
      <c r="DL15" s="1"/>
      <c r="DM15" s="1"/>
      <c r="DN15" s="1"/>
      <c r="DO15" s="1"/>
      <c r="DP15" s="1"/>
      <c r="DQ15" s="1"/>
      <c r="DR15" s="1"/>
      <c r="DS15" s="1"/>
      <c r="DT15" s="1"/>
      <c r="DU15" s="1"/>
      <c r="DV15" s="1"/>
      <c r="DW15" s="1"/>
      <c r="DX15" s="1"/>
      <c r="DY15" s="1"/>
      <c r="DZ15" s="1"/>
      <c r="EA15" s="1"/>
      <c r="EB15" s="1"/>
      <c r="EC15" s="1"/>
      <c r="ED15" s="1"/>
      <c r="EE15" s="1"/>
    </row>
    <row r="16" spans="1:135" ht="15" customHeight="1" x14ac:dyDescent="0.25">
      <c r="A16" s="19" t="s">
        <v>32</v>
      </c>
      <c r="B16" s="57">
        <v>50</v>
      </c>
      <c r="C16" s="45" t="str">
        <f>INDEX(rngUnitSettings,MATCH("Length",INDEX(rngUnitSettings,,1),0),2)</f>
        <v>mm</v>
      </c>
      <c r="D16" s="23" t="s">
        <v>33</v>
      </c>
      <c r="E16" s="42" t="s">
        <v>1667</v>
      </c>
      <c r="F16" s="1"/>
      <c r="G16" s="1"/>
      <c r="H16" s="1"/>
      <c r="I16" s="1"/>
      <c r="J16" s="1"/>
      <c r="K16" s="1"/>
      <c r="L16" s="1"/>
      <c r="M16" s="1"/>
      <c r="N16" s="116"/>
      <c r="V16" s="1"/>
      <c r="W16" s="1"/>
      <c r="X16" s="15" t="s">
        <v>173</v>
      </c>
      <c r="Y16" s="15" t="s">
        <v>367</v>
      </c>
      <c r="Z16" s="15" t="s">
        <v>364</v>
      </c>
      <c r="AA16" s="15" t="s">
        <v>325</v>
      </c>
      <c r="AB16" s="15">
        <f>-$I$31</f>
        <v>-1.5E-3</v>
      </c>
      <c r="AC16" s="15">
        <f>-$I$28</f>
        <v>-22</v>
      </c>
      <c r="AD16" s="1"/>
      <c r="AE16" s="1"/>
      <c r="AF16" s="1"/>
      <c r="AG16" s="1"/>
      <c r="AP16" s="1"/>
      <c r="AQ16" s="1"/>
      <c r="AR16" s="1"/>
      <c r="AS16" s="1"/>
      <c r="AT16" s="1"/>
      <c r="AU16" s="1"/>
      <c r="AV16" s="1"/>
      <c r="AW16" s="1"/>
      <c r="AX16" s="1"/>
      <c r="AY16" s="1"/>
      <c r="AZ16" s="1"/>
      <c r="BA16" s="1"/>
      <c r="BB16" s="1"/>
      <c r="BC16" s="1"/>
      <c r="BD16" s="1"/>
      <c r="BE16" s="1"/>
      <c r="BF16" s="1"/>
      <c r="BG16" s="1"/>
      <c r="BH16" s="1"/>
      <c r="BI16" s="1"/>
      <c r="BJ16" s="1"/>
      <c r="BK16" s="1"/>
      <c r="BL16" s="1"/>
      <c r="BM16" s="1"/>
      <c r="BN16" s="1"/>
      <c r="BO16" s="1"/>
      <c r="BP16" s="1"/>
      <c r="BQ16" s="1"/>
      <c r="BR16" s="1"/>
      <c r="BS16" s="1">
        <f>INDEX(rngLoadCombinations,16,1)</f>
        <v>0</v>
      </c>
      <c r="BT16" s="1"/>
      <c r="BU16" s="1"/>
      <c r="BV16" s="1"/>
      <c r="BW16" s="1"/>
      <c r="BX16" s="1"/>
      <c r="BY16" s="1"/>
      <c r="BZ16" s="1"/>
      <c r="CA16" s="1"/>
      <c r="CB16" s="1"/>
      <c r="CC16" s="1"/>
      <c r="CD16" s="1"/>
      <c r="CE16" s="1"/>
      <c r="CF16" s="1"/>
      <c r="CG16" s="1"/>
      <c r="CH16" s="1"/>
      <c r="CI16" s="1"/>
      <c r="CJ16" s="1"/>
      <c r="CK16" s="1"/>
      <c r="CL16" s="1"/>
      <c r="CM16" s="1"/>
      <c r="CN16" s="1"/>
      <c r="CO16" s="1"/>
      <c r="CP16" s="1"/>
      <c r="CQ16" s="1"/>
      <c r="CR16" s="1"/>
      <c r="CS16" s="1"/>
      <c r="CT16" s="1"/>
      <c r="CU16" s="1"/>
      <c r="CV16" s="1"/>
      <c r="CW16" s="1"/>
      <c r="CX16" s="1"/>
      <c r="CY16" s="1"/>
      <c r="CZ16" s="1"/>
      <c r="DA16" s="1"/>
      <c r="DB16" s="1"/>
      <c r="DC16" s="1"/>
      <c r="DD16" s="1"/>
      <c r="DE16" s="1"/>
      <c r="DF16" s="1"/>
      <c r="DG16" s="1"/>
      <c r="DH16" s="1"/>
      <c r="DI16" s="1"/>
      <c r="DJ16" s="1"/>
      <c r="DK16" s="1"/>
      <c r="DL16" s="1"/>
      <c r="DM16" s="1"/>
      <c r="DN16" s="1"/>
      <c r="DO16" s="1"/>
      <c r="DP16" s="1"/>
      <c r="DQ16" s="1"/>
      <c r="DR16" s="1"/>
      <c r="DS16" s="1"/>
      <c r="DT16" s="1"/>
      <c r="DU16" s="1"/>
      <c r="DV16" s="1"/>
      <c r="DW16" s="1"/>
      <c r="DX16" s="1"/>
      <c r="DY16" s="1"/>
      <c r="DZ16" s="1"/>
      <c r="EA16" s="1"/>
      <c r="EB16" s="1"/>
      <c r="EC16" s="1"/>
      <c r="ED16" s="1"/>
      <c r="EE16" s="1"/>
    </row>
    <row r="17" spans="1:135" ht="15" customHeight="1" x14ac:dyDescent="0.25">
      <c r="A17" s="19" t="s">
        <v>34</v>
      </c>
      <c r="B17" s="57">
        <v>1</v>
      </c>
      <c r="C17" s="45" t="s">
        <v>35</v>
      </c>
      <c r="D17" s="23" t="s">
        <v>36</v>
      </c>
      <c r="E17" s="42" t="s">
        <v>1667</v>
      </c>
      <c r="F17" s="1"/>
      <c r="G17" s="1"/>
      <c r="H17" s="118" t="s">
        <v>1712</v>
      </c>
      <c r="I17" s="119"/>
      <c r="J17" s="119"/>
      <c r="K17" s="119"/>
      <c r="L17" s="119"/>
      <c r="M17" s="119"/>
      <c r="N17" s="116"/>
      <c r="V17" s="1"/>
      <c r="W17" s="1"/>
      <c r="X17" s="15" t="s">
        <v>173</v>
      </c>
      <c r="Y17" s="15" t="s">
        <v>367</v>
      </c>
      <c r="Z17" s="15" t="s">
        <v>364</v>
      </c>
      <c r="AA17" s="15" t="s">
        <v>365</v>
      </c>
      <c r="AB17" s="15">
        <v>0</v>
      </c>
      <c r="AC17" s="15">
        <v>0</v>
      </c>
      <c r="AD17" s="1"/>
      <c r="AE17" s="1"/>
      <c r="AF17" s="1"/>
      <c r="AG17" s="1"/>
      <c r="AP17" s="1"/>
      <c r="AQ17" s="1"/>
      <c r="AR17" s="1"/>
      <c r="AS17" s="1"/>
      <c r="AT17" s="1"/>
      <c r="AU17" s="1"/>
      <c r="AV17" s="1"/>
      <c r="AW17" s="1"/>
      <c r="AX17" s="1"/>
      <c r="AY17" s="1"/>
      <c r="AZ17" s="1"/>
      <c r="BA17" s="1"/>
      <c r="BB17" s="1"/>
      <c r="BC17" s="1"/>
      <c r="BD17" s="1"/>
      <c r="BE17" s="1"/>
      <c r="BF17" s="1"/>
      <c r="BG17" s="1"/>
      <c r="BH17" s="1"/>
      <c r="BI17" s="1"/>
      <c r="BJ17" s="1"/>
      <c r="BK17" s="1"/>
      <c r="BL17" s="1"/>
      <c r="BM17" s="1"/>
      <c r="BN17" s="1"/>
      <c r="BO17" s="1"/>
      <c r="BP17" s="1"/>
      <c r="BQ17" s="1"/>
      <c r="BR17" s="1"/>
      <c r="BS17" s="1">
        <f>INDEX(rngLoadCombinations,17,1)</f>
        <v>0</v>
      </c>
      <c r="BT17" s="1"/>
      <c r="BU17" s="1"/>
      <c r="BV17" s="1"/>
      <c r="BW17" s="1"/>
      <c r="BX17" s="1"/>
      <c r="BY17" s="1"/>
      <c r="BZ17" s="1"/>
      <c r="CA17" s="1"/>
      <c r="CB17" s="1"/>
      <c r="CC17" s="1"/>
      <c r="CD17" s="1"/>
      <c r="CE17" s="1"/>
      <c r="CF17" s="1"/>
      <c r="CG17" s="1"/>
      <c r="CH17" s="1"/>
      <c r="CI17" s="1"/>
      <c r="CJ17" s="1"/>
      <c r="CK17" s="1"/>
      <c r="CL17" s="1"/>
      <c r="CM17" s="1"/>
      <c r="CN17" s="1"/>
      <c r="CO17" s="1"/>
      <c r="CP17" s="1"/>
      <c r="CQ17" s="1"/>
      <c r="CR17" s="1"/>
      <c r="CS17" s="1"/>
      <c r="CT17" s="1"/>
      <c r="CU17" s="1"/>
      <c r="CV17" s="1"/>
      <c r="CW17" s="1"/>
      <c r="CX17" s="1"/>
      <c r="CY17" s="1"/>
      <c r="CZ17" s="1"/>
      <c r="DA17" s="1"/>
      <c r="DB17" s="1"/>
      <c r="DC17" s="1"/>
      <c r="DD17" s="1"/>
      <c r="DE17" s="1"/>
      <c r="DF17" s="1"/>
      <c r="DG17" s="1"/>
      <c r="DH17" s="1"/>
      <c r="DI17" s="1"/>
      <c r="DJ17" s="1"/>
      <c r="DK17" s="1"/>
      <c r="DL17" s="1"/>
      <c r="DM17" s="1"/>
      <c r="DN17" s="1"/>
      <c r="DO17" s="1"/>
      <c r="DP17" s="1"/>
      <c r="DQ17" s="1"/>
      <c r="DR17" s="1"/>
      <c r="DS17" s="1"/>
      <c r="DT17" s="1"/>
      <c r="DU17" s="1"/>
      <c r="DV17" s="1"/>
      <c r="DW17" s="1"/>
      <c r="DX17" s="1"/>
      <c r="DY17" s="1"/>
      <c r="DZ17" s="1"/>
      <c r="EA17" s="1"/>
      <c r="EB17" s="1"/>
      <c r="EC17" s="1"/>
      <c r="ED17" s="1"/>
      <c r="EE17" s="1"/>
    </row>
    <row r="18" spans="1:135" ht="15" customHeight="1" x14ac:dyDescent="0.25">
      <c r="A18" s="19" t="s">
        <v>37</v>
      </c>
      <c r="B18" s="57">
        <v>0</v>
      </c>
      <c r="C18" s="45" t="str">
        <f>INDEX(rngUnitSettings,MATCH("Length",INDEX(rngUnitSettings,,1),0),2)</f>
        <v>mm</v>
      </c>
      <c r="D18" s="23" t="s">
        <v>38</v>
      </c>
      <c r="E18" s="42" t="s">
        <v>1667</v>
      </c>
      <c r="F18" s="1"/>
      <c r="G18" s="1"/>
      <c r="H18" s="16" t="s">
        <v>1</v>
      </c>
      <c r="I18" s="16" t="s">
        <v>331</v>
      </c>
      <c r="J18" s="16" t="s">
        <v>332</v>
      </c>
      <c r="K18" s="17" t="s">
        <v>3</v>
      </c>
      <c r="L18" s="22" t="s">
        <v>4</v>
      </c>
      <c r="M18" s="17" t="s">
        <v>5</v>
      </c>
      <c r="N18" s="116"/>
      <c r="V18" s="1"/>
      <c r="W18" s="1"/>
      <c r="X18" s="15" t="s">
        <v>173</v>
      </c>
      <c r="Y18" s="15" t="s">
        <v>367</v>
      </c>
      <c r="Z18" s="15" t="s">
        <v>364</v>
      </c>
      <c r="AA18" s="15" t="s">
        <v>326</v>
      </c>
      <c r="AB18" s="15">
        <f>$J$31</f>
        <v>8.0000000000000007E-5</v>
      </c>
      <c r="AC18" s="15">
        <f>$J$28</f>
        <v>1.8</v>
      </c>
      <c r="AD18" s="1"/>
      <c r="AE18" s="1"/>
      <c r="AF18" s="1"/>
      <c r="AG18" s="1"/>
      <c r="AP18" s="1"/>
      <c r="AQ18" s="1"/>
      <c r="AR18" s="1"/>
      <c r="AS18" s="1"/>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f>INDEX(rngLoadCombinations,18,1)</f>
        <v>0</v>
      </c>
      <c r="BT18" s="1"/>
      <c r="BU18" s="1"/>
      <c r="BV18" s="1"/>
      <c r="BW18" s="1"/>
      <c r="BX18" s="1"/>
      <c r="BY18" s="1"/>
      <c r="BZ18" s="1"/>
      <c r="CA18" s="1"/>
      <c r="CB18" s="1"/>
      <c r="CC18" s="1"/>
      <c r="CD18" s="1"/>
      <c r="CE18" s="1"/>
      <c r="CF18" s="1"/>
      <c r="CG18" s="1"/>
      <c r="CH18" s="1"/>
      <c r="CI18" s="1"/>
      <c r="CJ18" s="1"/>
      <c r="CK18" s="1"/>
      <c r="CL18" s="1"/>
      <c r="CM18" s="1"/>
      <c r="CN18" s="1"/>
      <c r="CO18" s="1"/>
      <c r="CP18" s="1"/>
      <c r="CQ18" s="1"/>
      <c r="CR18" s="1"/>
      <c r="CS18" s="1"/>
      <c r="CT18" s="1"/>
      <c r="CU18" s="1"/>
      <c r="CV18" s="1"/>
      <c r="CW18" s="1"/>
      <c r="CX18" s="1"/>
      <c r="CY18" s="1"/>
      <c r="CZ18" s="1"/>
      <c r="DA18" s="1"/>
      <c r="DB18" s="1"/>
      <c r="DC18" s="1"/>
      <c r="DD18" s="1"/>
      <c r="DE18" s="1"/>
      <c r="DF18" s="1"/>
      <c r="DG18" s="1"/>
      <c r="DH18" s="1"/>
      <c r="DI18" s="1"/>
      <c r="DJ18" s="1"/>
      <c r="DK18" s="1"/>
      <c r="DL18" s="1"/>
      <c r="DM18" s="1"/>
      <c r="DN18" s="1"/>
      <c r="DO18" s="1"/>
      <c r="DP18" s="1"/>
      <c r="DQ18" s="1"/>
      <c r="DR18" s="1"/>
      <c r="DS18" s="1"/>
      <c r="DT18" s="1"/>
      <c r="DU18" s="1"/>
      <c r="DV18" s="1"/>
      <c r="DW18" s="1"/>
      <c r="DX18" s="1"/>
      <c r="DY18" s="1"/>
      <c r="DZ18" s="1"/>
      <c r="EA18" s="1"/>
      <c r="EB18" s="1"/>
      <c r="EC18" s="1"/>
      <c r="ED18" s="1"/>
      <c r="EE18" s="1"/>
    </row>
    <row r="19" spans="1:135" ht="15" customHeight="1" x14ac:dyDescent="0.25">
      <c r="A19" s="19" t="s">
        <v>39</v>
      </c>
      <c r="B19" s="57">
        <v>0</v>
      </c>
      <c r="C19" s="45" t="str">
        <f>INDEX(rngUnitSettings,MATCH("Length",INDEX(rngUnitSettings,,1),0),2)</f>
        <v>mm</v>
      </c>
      <c r="D19" s="23" t="s">
        <v>40</v>
      </c>
      <c r="E19" s="42" t="s">
        <v>1667</v>
      </c>
      <c r="F19" s="1"/>
      <c r="G19" s="1"/>
      <c r="H19" s="19" t="s">
        <v>333</v>
      </c>
      <c r="I19" s="57">
        <v>350</v>
      </c>
      <c r="J19" s="57">
        <v>350</v>
      </c>
      <c r="K19" s="45" t="str">
        <f>INDEX(rngUnitSettings,MATCH("Stress",INDEX(rngUnitSettings,,1),0),2)</f>
        <v>MPa</v>
      </c>
      <c r="L19" s="23" t="s">
        <v>334</v>
      </c>
      <c r="M19" s="42" t="s">
        <v>1667</v>
      </c>
      <c r="N19" s="116"/>
      <c r="V19" s="1"/>
      <c r="W19" s="1"/>
      <c r="X19" s="15" t="s">
        <v>173</v>
      </c>
      <c r="Y19" s="15" t="s">
        <v>367</v>
      </c>
      <c r="Z19" s="15" t="s">
        <v>364</v>
      </c>
      <c r="AA19" s="15" t="s">
        <v>326</v>
      </c>
      <c r="AB19" s="15">
        <f>$J$33</f>
        <v>1.4999999999999999E-4</v>
      </c>
      <c r="AC19" s="15">
        <f>$J$28+$B$8*$J$30*($J$33-$J$31)</f>
        <v>1.8022750000000001</v>
      </c>
      <c r="AD19" s="1"/>
      <c r="AE19" s="1"/>
      <c r="AF19" s="1"/>
      <c r="AG19" s="1"/>
      <c r="AP19" s="1"/>
      <c r="AQ19" s="1"/>
      <c r="AR19" s="1"/>
      <c r="AS19" s="1"/>
      <c r="AT19" s="1"/>
      <c r="AU19" s="1"/>
      <c r="AV19" s="1"/>
      <c r="AW19" s="1"/>
      <c r="AX19" s="1"/>
      <c r="AY19" s="1"/>
      <c r="AZ19" s="1"/>
      <c r="BA19" s="1"/>
      <c r="BB19" s="1"/>
      <c r="BC19" s="1"/>
      <c r="BD19" s="1"/>
      <c r="BE19" s="1"/>
      <c r="BF19" s="1"/>
      <c r="BG19" s="1"/>
      <c r="BH19" s="1"/>
      <c r="BI19" s="1"/>
      <c r="BJ19" s="1"/>
      <c r="BK19" s="1"/>
      <c r="BL19" s="1"/>
      <c r="BM19" s="1"/>
      <c r="BN19" s="1"/>
      <c r="BO19" s="1"/>
      <c r="BP19" s="1"/>
      <c r="BQ19" s="1"/>
      <c r="BR19" s="1"/>
      <c r="BS19" s="1">
        <f>INDEX(rngLoadCombinations,19,1)</f>
        <v>0</v>
      </c>
      <c r="BT19" s="1"/>
      <c r="BU19" s="1"/>
      <c r="BV19" s="1"/>
      <c r="BW19" s="1"/>
      <c r="BX19" s="1"/>
      <c r="BY19" s="1"/>
      <c r="BZ19" s="1"/>
      <c r="CA19" s="1"/>
      <c r="CB19" s="1"/>
      <c r="CC19" s="1"/>
      <c r="CD19" s="1"/>
      <c r="CE19" s="1"/>
      <c r="CF19" s="1"/>
      <c r="CG19" s="1"/>
      <c r="CH19" s="1"/>
      <c r="CI19" s="1"/>
      <c r="CJ19" s="1"/>
      <c r="CK19" s="1"/>
      <c r="CL19" s="1"/>
      <c r="CM19" s="1"/>
      <c r="CN19" s="1"/>
      <c r="CO19" s="1"/>
      <c r="CP19" s="1"/>
      <c r="CQ19" s="1"/>
      <c r="CR19" s="1"/>
      <c r="CS19" s="1"/>
      <c r="CT19" s="1"/>
      <c r="CU19" s="1"/>
      <c r="CV19" s="1"/>
      <c r="CW19" s="1"/>
      <c r="CX19" s="1"/>
      <c r="CY19" s="1"/>
      <c r="CZ19" s="1"/>
      <c r="DA19" s="1"/>
      <c r="DB19" s="1"/>
      <c r="DC19" s="1"/>
      <c r="DD19" s="1"/>
      <c r="DE19" s="1"/>
      <c r="DF19" s="1"/>
      <c r="DG19" s="1"/>
      <c r="DH19" s="1"/>
      <c r="DI19" s="1"/>
      <c r="DJ19" s="1"/>
      <c r="DK19" s="1"/>
      <c r="DL19" s="1"/>
      <c r="DM19" s="1"/>
      <c r="DN19" s="1"/>
      <c r="DO19" s="1"/>
      <c r="DP19" s="1"/>
      <c r="DQ19" s="1"/>
      <c r="DR19" s="1"/>
      <c r="DS19" s="1"/>
      <c r="DT19" s="1"/>
      <c r="DU19" s="1"/>
      <c r="DV19" s="1"/>
      <c r="DW19" s="1"/>
      <c r="DX19" s="1"/>
      <c r="DY19" s="1"/>
      <c r="DZ19" s="1"/>
      <c r="EA19" s="1"/>
      <c r="EB19" s="1"/>
      <c r="EC19" s="1"/>
      <c r="ED19" s="1"/>
      <c r="EE19" s="1"/>
    </row>
    <row r="20" spans="1:135" ht="15" customHeight="1" x14ac:dyDescent="0.25">
      <c r="A20" s="19"/>
      <c r="B20" s="56"/>
      <c r="C20" s="45"/>
      <c r="D20" s="23"/>
      <c r="E20" s="45"/>
      <c r="F20" s="1"/>
      <c r="G20" s="1"/>
      <c r="H20" s="19" t="s">
        <v>335</v>
      </c>
      <c r="I20" s="57">
        <v>390</v>
      </c>
      <c r="J20" s="57">
        <v>390</v>
      </c>
      <c r="K20" s="45" t="str">
        <f>INDEX(rngUnitSettings,MATCH("Stress",INDEX(rngUnitSettings,,1),0),2)</f>
        <v>MPa</v>
      </c>
      <c r="L20" s="23" t="s">
        <v>336</v>
      </c>
      <c r="M20" s="42" t="s">
        <v>1667</v>
      </c>
      <c r="N20" s="116"/>
      <c r="V20" s="1"/>
      <c r="W20" s="1"/>
      <c r="X20" s="15" t="s">
        <v>173</v>
      </c>
      <c r="Y20" s="15" t="s">
        <v>367</v>
      </c>
      <c r="Z20" s="15" t="s">
        <v>366</v>
      </c>
      <c r="AA20" s="15" t="s">
        <v>325</v>
      </c>
      <c r="AB20" s="15">
        <f>-$I$33</f>
        <v>-3.5000000000000001E-3</v>
      </c>
      <c r="AC20" s="15">
        <f>-($I$28+$B$8*$I$30*($I$33-$I$32))</f>
        <v>-22.048749999999998</v>
      </c>
      <c r="AD20" s="1"/>
      <c r="AE20" s="1"/>
      <c r="AF20" s="1"/>
      <c r="AG20" s="1"/>
      <c r="AP20" s="1"/>
      <c r="AQ20" s="1"/>
      <c r="AR20" s="1"/>
      <c r="AS20" s="1"/>
      <c r="AT20" s="1"/>
      <c r="AU20" s="1"/>
      <c r="AV20" s="1"/>
      <c r="AW20" s="1"/>
      <c r="AX20" s="1"/>
      <c r="AY20" s="1"/>
      <c r="AZ20" s="1"/>
      <c r="BA20" s="1"/>
      <c r="BB20" s="1"/>
      <c r="BC20" s="1"/>
      <c r="BD20" s="1"/>
      <c r="BE20" s="1"/>
      <c r="BF20" s="1"/>
      <c r="BG20" s="1"/>
      <c r="BH20" s="1"/>
      <c r="BI20" s="1"/>
      <c r="BJ20" s="1"/>
      <c r="BK20" s="1"/>
      <c r="BL20" s="1"/>
      <c r="BM20" s="1"/>
      <c r="BN20" s="1"/>
      <c r="BO20" s="1"/>
      <c r="BP20" s="1"/>
      <c r="BQ20" s="1"/>
      <c r="BR20" s="1"/>
      <c r="BS20" s="1">
        <f>INDEX(rngLoadCombinations,20,1)</f>
        <v>0</v>
      </c>
      <c r="BT20" s="1"/>
      <c r="BU20" s="1"/>
      <c r="BV20" s="1"/>
      <c r="BW20" s="1"/>
      <c r="BX20" s="1"/>
      <c r="BY20" s="1"/>
      <c r="BZ20" s="1"/>
      <c r="CA20" s="1"/>
      <c r="CB20" s="1"/>
      <c r="CC20" s="1"/>
      <c r="CD20" s="1"/>
      <c r="CE20" s="1"/>
      <c r="CF20" s="1"/>
      <c r="CG20" s="1"/>
      <c r="CH20" s="1"/>
      <c r="CI20" s="1"/>
      <c r="CJ20" s="1"/>
      <c r="CK20" s="1"/>
      <c r="CL20" s="1"/>
      <c r="CM20" s="1"/>
      <c r="CN20" s="1"/>
      <c r="CO20" s="1"/>
      <c r="CP20" s="1"/>
      <c r="CQ20" s="1"/>
      <c r="CR20" s="1"/>
      <c r="CS20" s="1"/>
      <c r="CT20" s="1"/>
      <c r="CU20" s="1"/>
      <c r="CV20" s="1"/>
      <c r="CW20" s="1"/>
      <c r="CX20" s="1"/>
      <c r="CY20" s="1"/>
      <c r="CZ20" s="1"/>
      <c r="DA20" s="1"/>
      <c r="DB20" s="1"/>
      <c r="DC20" s="1"/>
      <c r="DD20" s="1"/>
      <c r="DE20" s="1"/>
      <c r="DF20" s="1"/>
      <c r="DG20" s="1"/>
      <c r="DH20" s="1"/>
      <c r="DI20" s="1"/>
      <c r="DJ20" s="1"/>
      <c r="DK20" s="1"/>
      <c r="DL20" s="1"/>
      <c r="DM20" s="1"/>
      <c r="DN20" s="1"/>
      <c r="DO20" s="1"/>
      <c r="DP20" s="1"/>
      <c r="DQ20" s="1"/>
      <c r="DR20" s="1"/>
      <c r="DS20" s="1"/>
      <c r="DT20" s="1"/>
      <c r="DU20" s="1"/>
      <c r="DV20" s="1"/>
      <c r="DW20" s="1"/>
      <c r="DX20" s="1"/>
      <c r="DY20" s="1"/>
      <c r="DZ20" s="1"/>
      <c r="EA20" s="1"/>
      <c r="EB20" s="1"/>
      <c r="EC20" s="1"/>
      <c r="ED20" s="1"/>
      <c r="EE20" s="1"/>
    </row>
    <row r="21" spans="1:135" ht="15" customHeight="1" x14ac:dyDescent="0.25">
      <c r="A21" s="16" t="s">
        <v>41</v>
      </c>
      <c r="B21" s="17"/>
      <c r="C21" s="17"/>
      <c r="D21" s="22"/>
      <c r="E21" s="17"/>
      <c r="F21" s="1"/>
      <c r="G21" s="1"/>
      <c r="H21" s="19" t="s">
        <v>337</v>
      </c>
      <c r="I21" s="57">
        <v>200000</v>
      </c>
      <c r="J21" s="57">
        <v>200000</v>
      </c>
      <c r="K21" s="45" t="str">
        <f>INDEX(rngUnitSettings,MATCH("Stress",INDEX(rngUnitSettings,,1),0),2)</f>
        <v>MPa</v>
      </c>
      <c r="L21" s="23" t="s">
        <v>338</v>
      </c>
      <c r="M21" s="42" t="s">
        <v>1667</v>
      </c>
      <c r="N21" s="116"/>
      <c r="V21" s="1"/>
      <c r="W21" s="1"/>
      <c r="X21" s="15" t="s">
        <v>173</v>
      </c>
      <c r="Y21" s="15" t="s">
        <v>367</v>
      </c>
      <c r="Z21" s="15" t="s">
        <v>366</v>
      </c>
      <c r="AA21" s="15" t="s">
        <v>325</v>
      </c>
      <c r="AB21" s="15">
        <f>-$I$32</f>
        <v>-2E-3</v>
      </c>
      <c r="AC21" s="15">
        <f>-$I$28</f>
        <v>-22</v>
      </c>
      <c r="AD21" s="1"/>
      <c r="AE21" s="1"/>
      <c r="AF21" s="1"/>
      <c r="AG21" s="1"/>
      <c r="AP21" s="1"/>
      <c r="AQ21" s="1"/>
      <c r="AR21" s="1"/>
      <c r="AS21" s="1"/>
      <c r="AT21" s="1"/>
      <c r="AU21" s="1"/>
      <c r="AV21" s="1"/>
      <c r="AW21" s="1"/>
      <c r="AX21" s="1"/>
      <c r="AY21" s="1"/>
      <c r="AZ21" s="1"/>
      <c r="BA21" s="1"/>
      <c r="BB21" s="1"/>
      <c r="BC21" s="1"/>
      <c r="BD21" s="1"/>
      <c r="BE21" s="1"/>
      <c r="BF21" s="1"/>
      <c r="BG21" s="1"/>
      <c r="BH21" s="1"/>
      <c r="BI21" s="1"/>
      <c r="BJ21" s="1"/>
      <c r="BK21" s="1"/>
      <c r="BL21" s="1"/>
      <c r="BM21" s="1"/>
      <c r="BN21" s="1"/>
      <c r="BO21" s="1"/>
      <c r="BP21" s="1"/>
      <c r="BQ21" s="1"/>
      <c r="BR21" s="1"/>
      <c r="BS21" s="1">
        <f>INDEX(rngLoadCombinations,21,1)</f>
        <v>0</v>
      </c>
      <c r="BT21" s="1"/>
      <c r="BU21" s="1"/>
      <c r="BV21" s="1"/>
      <c r="BW21" s="1"/>
      <c r="BX21" s="1"/>
      <c r="BY21" s="1"/>
      <c r="BZ21" s="1"/>
      <c r="CA21" s="1"/>
      <c r="CB21" s="1"/>
      <c r="CC21" s="1"/>
      <c r="CD21" s="1"/>
      <c r="CE21" s="1"/>
      <c r="CF21" s="1"/>
      <c r="CG21" s="1"/>
      <c r="CH21" s="1"/>
      <c r="CI21" s="1"/>
      <c r="CJ21" s="1"/>
      <c r="CK21" s="1"/>
      <c r="CL21" s="1"/>
      <c r="CM21" s="1"/>
      <c r="CN21" s="1"/>
      <c r="CO21" s="1"/>
      <c r="CP21" s="1"/>
      <c r="CQ21" s="1"/>
      <c r="CR21" s="1"/>
      <c r="CS21" s="1"/>
      <c r="CT21" s="1"/>
      <c r="CU21" s="1"/>
      <c r="CV21" s="1"/>
      <c r="CW21" s="1"/>
      <c r="CX21" s="1"/>
      <c r="CY21" s="1"/>
      <c r="CZ21" s="1"/>
      <c r="DA21" s="1"/>
      <c r="DB21" s="1"/>
      <c r="DC21" s="1"/>
      <c r="DD21" s="1"/>
      <c r="DE21" s="1"/>
      <c r="DF21" s="1"/>
      <c r="DG21" s="1"/>
      <c r="DH21" s="1"/>
      <c r="DI21" s="1"/>
      <c r="DJ21" s="1"/>
      <c r="DK21" s="1"/>
      <c r="DL21" s="1"/>
      <c r="DM21" s="1"/>
      <c r="DN21" s="1"/>
      <c r="DO21" s="1"/>
      <c r="DP21" s="1"/>
      <c r="DQ21" s="1"/>
      <c r="DR21" s="1"/>
      <c r="DS21" s="1"/>
      <c r="DT21" s="1"/>
      <c r="DU21" s="1"/>
      <c r="DV21" s="1"/>
      <c r="DW21" s="1"/>
      <c r="DX21" s="1"/>
      <c r="DY21" s="1"/>
      <c r="DZ21" s="1"/>
      <c r="EA21" s="1"/>
      <c r="EB21" s="1"/>
      <c r="EC21" s="1"/>
      <c r="ED21" s="1"/>
      <c r="EE21" s="1"/>
    </row>
    <row r="22" spans="1:135" ht="15" customHeight="1" x14ac:dyDescent="0.25">
      <c r="A22" s="20" t="s">
        <v>42</v>
      </c>
      <c r="B22" s="21"/>
      <c r="C22" s="21" t="s">
        <v>9</v>
      </c>
      <c r="D22" s="24"/>
      <c r="E22" s="21"/>
      <c r="F22" s="1"/>
      <c r="G22" s="1"/>
      <c r="H22" s="19" t="s">
        <v>339</v>
      </c>
      <c r="I22" s="57">
        <v>2.5000000000000001E-2</v>
      </c>
      <c r="J22" s="57">
        <v>2.5000000000000001E-2</v>
      </c>
      <c r="K22" s="45" t="s">
        <v>9</v>
      </c>
      <c r="L22" s="23" t="s">
        <v>340</v>
      </c>
      <c r="M22" s="42" t="s">
        <v>1667</v>
      </c>
      <c r="N22" s="116"/>
      <c r="V22" s="1"/>
      <c r="W22" s="1"/>
      <c r="X22" s="15" t="s">
        <v>173</v>
      </c>
      <c r="Y22" s="15" t="s">
        <v>367</v>
      </c>
      <c r="Z22" s="15" t="s">
        <v>366</v>
      </c>
      <c r="AA22" s="15" t="s">
        <v>325</v>
      </c>
      <c r="AB22" s="15">
        <f>-0.6*$I$28/$I$30</f>
        <v>-4.0615384615384613E-4</v>
      </c>
      <c r="AC22" s="15">
        <f>-0.6*$I$28</f>
        <v>-13.2</v>
      </c>
      <c r="AD22" s="1"/>
      <c r="AE22" s="1"/>
      <c r="AF22" s="1"/>
      <c r="AG22" s="1"/>
      <c r="AP22" s="1"/>
      <c r="AQ22" s="1"/>
      <c r="AR22" s="1"/>
      <c r="AS22" s="1"/>
      <c r="AT22" s="1"/>
      <c r="AU22" s="1"/>
      <c r="AV22" s="1"/>
      <c r="AW22" s="1"/>
      <c r="AX22" s="1"/>
      <c r="AY22" s="1"/>
      <c r="AZ22" s="1"/>
      <c r="BA22" s="1"/>
      <c r="BB22" s="1"/>
      <c r="BC22" s="1"/>
      <c r="BD22" s="1"/>
      <c r="BE22" s="1"/>
      <c r="BF22" s="1"/>
      <c r="BG22" s="1"/>
      <c r="BH22" s="1"/>
      <c r="BI22" s="1"/>
      <c r="BJ22" s="1"/>
      <c r="BK22" s="1"/>
      <c r="BL22" s="1"/>
      <c r="BM22" s="1"/>
      <c r="BN22" s="1"/>
      <c r="BO22" s="1"/>
      <c r="BP22" s="1"/>
      <c r="BQ22" s="1"/>
      <c r="BR22" s="1"/>
      <c r="BS22" s="1">
        <f>INDEX(rngLoadCombinations,22,1)</f>
        <v>0</v>
      </c>
      <c r="BT22" s="1"/>
      <c r="BU22" s="1"/>
      <c r="BV22" s="1"/>
      <c r="BW22" s="1"/>
      <c r="BX22" s="1"/>
      <c r="BY22" s="1"/>
      <c r="BZ22" s="1"/>
      <c r="CA22" s="1"/>
      <c r="CB22" s="1"/>
      <c r="CC22" s="1"/>
      <c r="CD22" s="1"/>
      <c r="CE22" s="1"/>
      <c r="CF22" s="1"/>
      <c r="CG22" s="1"/>
      <c r="CH22" s="1"/>
      <c r="CI22" s="1"/>
      <c r="CJ22" s="1"/>
      <c r="CK22" s="1"/>
      <c r="CL22" s="1"/>
      <c r="CM22" s="1"/>
      <c r="CN22" s="1"/>
      <c r="CO22" s="1"/>
      <c r="CP22" s="1"/>
      <c r="CQ22" s="1"/>
      <c r="CR22" s="1"/>
      <c r="CS22" s="1"/>
      <c r="CT22" s="1"/>
      <c r="CU22" s="1"/>
      <c r="CV22" s="1"/>
      <c r="CW22" s="1"/>
      <c r="CX22" s="1"/>
      <c r="CY22" s="1"/>
      <c r="CZ22" s="1"/>
      <c r="DA22" s="1"/>
      <c r="DB22" s="1"/>
      <c r="DC22" s="1"/>
      <c r="DD22" s="1"/>
      <c r="DE22" s="1"/>
      <c r="DF22" s="1"/>
      <c r="DG22" s="1"/>
      <c r="DH22" s="1"/>
      <c r="DI22" s="1"/>
      <c r="DJ22" s="1"/>
      <c r="DK22" s="1"/>
      <c r="DL22" s="1"/>
      <c r="DM22" s="1"/>
      <c r="DN22" s="1"/>
      <c r="DO22" s="1"/>
      <c r="DP22" s="1"/>
      <c r="DQ22" s="1"/>
      <c r="DR22" s="1"/>
      <c r="DS22" s="1"/>
      <c r="DT22" s="1"/>
      <c r="DU22" s="1"/>
      <c r="DV22" s="1"/>
      <c r="DW22" s="1"/>
      <c r="DX22" s="1"/>
      <c r="DY22" s="1"/>
      <c r="DZ22" s="1"/>
      <c r="EA22" s="1"/>
      <c r="EB22" s="1"/>
      <c r="EC22" s="1"/>
      <c r="ED22" s="1"/>
      <c r="EE22" s="1"/>
    </row>
    <row r="23" spans="1:135" ht="15" customHeight="1" x14ac:dyDescent="0.25">
      <c r="A23" s="19" t="s">
        <v>43</v>
      </c>
      <c r="B23" s="57" t="s">
        <v>44</v>
      </c>
      <c r="C23" s="45" t="s">
        <v>9</v>
      </c>
      <c r="D23" s="23" t="s">
        <v>45</v>
      </c>
      <c r="E23" s="42" t="s">
        <v>1667</v>
      </c>
      <c r="F23" s="1"/>
      <c r="G23" s="1"/>
      <c r="H23" s="19" t="s">
        <v>341</v>
      </c>
      <c r="I23" s="57">
        <v>1.4999999999999999E-2</v>
      </c>
      <c r="J23" s="57">
        <v>1.4999999999999999E-2</v>
      </c>
      <c r="K23" s="45" t="s">
        <v>9</v>
      </c>
      <c r="L23" s="23" t="s">
        <v>342</v>
      </c>
      <c r="M23" s="42" t="s">
        <v>1667</v>
      </c>
      <c r="N23" s="116"/>
      <c r="V23" s="1"/>
      <c r="W23" s="1"/>
      <c r="X23" s="15" t="s">
        <v>173</v>
      </c>
      <c r="Y23" s="15" t="s">
        <v>367</v>
      </c>
      <c r="Z23" s="15" t="s">
        <v>366</v>
      </c>
      <c r="AA23" s="15" t="s">
        <v>365</v>
      </c>
      <c r="AB23" s="15">
        <v>0</v>
      </c>
      <c r="AC23" s="15">
        <v>0</v>
      </c>
      <c r="AD23" s="1"/>
      <c r="AE23" s="1"/>
      <c r="AF23" s="1"/>
      <c r="AG23" s="1"/>
      <c r="AP23" s="1"/>
      <c r="AQ23" s="1"/>
      <c r="AR23" s="1"/>
      <c r="AS23" s="1"/>
      <c r="AT23" s="1"/>
      <c r="AU23" s="1"/>
      <c r="AV23" s="1"/>
      <c r="AW23" s="1"/>
      <c r="AX23" s="1"/>
      <c r="AY23" s="1"/>
      <c r="AZ23" s="1"/>
      <c r="BA23" s="1"/>
      <c r="BB23" s="1"/>
      <c r="BC23" s="1"/>
      <c r="BD23" s="1"/>
      <c r="BE23" s="1"/>
      <c r="BF23" s="1"/>
      <c r="BG23" s="1"/>
      <c r="BH23" s="1"/>
      <c r="BI23" s="1"/>
      <c r="BJ23" s="1"/>
      <c r="BK23" s="1"/>
      <c r="BL23" s="1"/>
      <c r="BM23" s="1"/>
      <c r="BN23" s="1"/>
      <c r="BO23" s="1"/>
      <c r="BP23" s="1"/>
      <c r="BQ23" s="1"/>
      <c r="BR23" s="1"/>
      <c r="BS23" s="1">
        <f>INDEX(rngLoadCombinations,23,1)</f>
        <v>0</v>
      </c>
      <c r="BT23" s="1"/>
      <c r="BU23" s="1"/>
      <c r="BV23" s="1"/>
      <c r="BW23" s="1"/>
      <c r="BX23" s="1"/>
      <c r="BY23" s="1"/>
      <c r="BZ23" s="1"/>
      <c r="CA23" s="1"/>
      <c r="CB23" s="1"/>
      <c r="CC23" s="1"/>
      <c r="CD23" s="1"/>
      <c r="CE23" s="1"/>
      <c r="CF23" s="1"/>
      <c r="CG23" s="1"/>
      <c r="CH23" s="1"/>
      <c r="CI23" s="1"/>
      <c r="CJ23" s="1"/>
      <c r="CK23" s="1"/>
      <c r="CL23" s="1"/>
      <c r="CM23" s="1"/>
      <c r="CN23" s="1"/>
      <c r="CO23" s="1"/>
      <c r="CP23" s="1"/>
      <c r="CQ23" s="1"/>
      <c r="CR23" s="1"/>
      <c r="CS23" s="1"/>
      <c r="CT23" s="1"/>
      <c r="CU23" s="1"/>
      <c r="CV23" s="1"/>
      <c r="CW23" s="1"/>
      <c r="CX23" s="1"/>
      <c r="CY23" s="1"/>
      <c r="CZ23" s="1"/>
      <c r="DA23" s="1"/>
      <c r="DB23" s="1"/>
      <c r="DC23" s="1"/>
      <c r="DD23" s="1"/>
      <c r="DE23" s="1"/>
      <c r="DF23" s="1"/>
      <c r="DG23" s="1"/>
      <c r="DH23" s="1"/>
      <c r="DI23" s="1"/>
      <c r="DJ23" s="1"/>
      <c r="DK23" s="1"/>
      <c r="DL23" s="1"/>
      <c r="DM23" s="1"/>
      <c r="DN23" s="1"/>
      <c r="DO23" s="1"/>
      <c r="DP23" s="1"/>
      <c r="DQ23" s="1"/>
      <c r="DR23" s="1"/>
      <c r="DS23" s="1"/>
      <c r="DT23" s="1"/>
      <c r="DU23" s="1"/>
      <c r="DV23" s="1"/>
      <c r="DW23" s="1"/>
      <c r="DX23" s="1"/>
      <c r="DY23" s="1"/>
      <c r="DZ23" s="1"/>
      <c r="EA23" s="1"/>
      <c r="EB23" s="1"/>
      <c r="EC23" s="1"/>
      <c r="ED23" s="1"/>
      <c r="EE23" s="1"/>
    </row>
    <row r="24" spans="1:135" ht="15" customHeight="1" x14ac:dyDescent="0.25">
      <c r="A24" s="19" t="s">
        <v>46</v>
      </c>
      <c r="B24" s="57">
        <v>80</v>
      </c>
      <c r="C24" s="45" t="s">
        <v>35</v>
      </c>
      <c r="D24" s="23" t="s">
        <v>47</v>
      </c>
      <c r="E24" s="42" t="s">
        <v>1667</v>
      </c>
      <c r="F24" s="1"/>
      <c r="G24" s="1"/>
      <c r="H24" s="1"/>
      <c r="I24" s="1"/>
      <c r="J24" s="1"/>
      <c r="K24" s="1"/>
      <c r="L24" s="1"/>
      <c r="M24" s="1"/>
      <c r="N24" s="116"/>
      <c r="V24" s="1"/>
      <c r="W24" s="1"/>
      <c r="X24" s="15" t="s">
        <v>173</v>
      </c>
      <c r="Y24" s="15" t="s">
        <v>367</v>
      </c>
      <c r="Z24" s="15" t="s">
        <v>366</v>
      </c>
      <c r="AA24" s="15" t="s">
        <v>326</v>
      </c>
      <c r="AB24" s="15">
        <f>0.6*$J$28/$J$30</f>
        <v>3.3230769230769236E-5</v>
      </c>
      <c r="AC24" s="15">
        <f>0.6*$J$28</f>
        <v>1.08</v>
      </c>
      <c r="AD24" s="1"/>
      <c r="AE24" s="1"/>
      <c r="AF24" s="1"/>
      <c r="AG24" s="1"/>
      <c r="AP24" s="1"/>
      <c r="AQ24" s="1"/>
      <c r="AR24" s="1"/>
      <c r="AS24" s="1"/>
      <c r="AT24" s="1"/>
      <c r="AU24" s="1"/>
      <c r="AV24" s="1"/>
      <c r="AW24" s="1"/>
      <c r="AX24" s="1"/>
      <c r="AY24" s="1"/>
      <c r="AZ24" s="1"/>
      <c r="BA24" s="1"/>
      <c r="BB24" s="1"/>
      <c r="BC24" s="1"/>
      <c r="BD24" s="1"/>
      <c r="BE24" s="1"/>
      <c r="BF24" s="1"/>
      <c r="BG24" s="1"/>
      <c r="BH24" s="1"/>
      <c r="BI24" s="1"/>
      <c r="BJ24" s="1"/>
      <c r="BK24" s="1"/>
      <c r="BL24" s="1"/>
      <c r="BM24" s="1"/>
      <c r="BN24" s="1"/>
      <c r="BO24" s="1"/>
      <c r="BP24" s="1"/>
      <c r="BQ24" s="1"/>
      <c r="BR24" s="1"/>
      <c r="BS24" s="1">
        <f>INDEX(rngLoadCombinations,24,1)</f>
        <v>0</v>
      </c>
      <c r="BT24" s="1"/>
      <c r="BU24" s="1"/>
      <c r="BV24" s="1"/>
      <c r="BW24" s="1"/>
      <c r="BX24" s="1"/>
      <c r="BY24" s="1"/>
      <c r="BZ24" s="1"/>
      <c r="CA24" s="1"/>
      <c r="CB24" s="1"/>
      <c r="CC24" s="1"/>
      <c r="CD24" s="1"/>
      <c r="CE24" s="1"/>
      <c r="CF24" s="1"/>
      <c r="CG24" s="1"/>
      <c r="CH24" s="1"/>
      <c r="CI24" s="1"/>
      <c r="CJ24" s="1"/>
      <c r="CK24" s="1"/>
      <c r="CL24" s="1"/>
      <c r="CM24" s="1"/>
      <c r="CN24" s="1"/>
      <c r="CO24" s="1"/>
      <c r="CP24" s="1"/>
      <c r="CQ24" s="1"/>
      <c r="CR24" s="1"/>
      <c r="CS24" s="1"/>
      <c r="CT24" s="1"/>
      <c r="CU24" s="1"/>
      <c r="CV24" s="1"/>
      <c r="CW24" s="1"/>
      <c r="CX24" s="1"/>
      <c r="CY24" s="1"/>
      <c r="CZ24" s="1"/>
      <c r="DA24" s="1"/>
      <c r="DB24" s="1"/>
      <c r="DC24" s="1"/>
      <c r="DD24" s="1"/>
      <c r="DE24" s="1"/>
      <c r="DF24" s="1"/>
      <c r="DG24" s="1"/>
      <c r="DH24" s="1"/>
      <c r="DI24" s="1"/>
      <c r="DJ24" s="1"/>
      <c r="DK24" s="1"/>
      <c r="DL24" s="1"/>
      <c r="DM24" s="1"/>
      <c r="DN24" s="1"/>
      <c r="DO24" s="1"/>
      <c r="DP24" s="1"/>
      <c r="DQ24" s="1"/>
      <c r="DR24" s="1"/>
      <c r="DS24" s="1"/>
      <c r="DT24" s="1"/>
      <c r="DU24" s="1"/>
      <c r="DV24" s="1"/>
      <c r="DW24" s="1"/>
      <c r="DX24" s="1"/>
      <c r="DY24" s="1"/>
      <c r="DZ24" s="1"/>
      <c r="EA24" s="1"/>
      <c r="EB24" s="1"/>
      <c r="EC24" s="1"/>
      <c r="ED24" s="1"/>
      <c r="EE24" s="1"/>
    </row>
    <row r="25" spans="1:135" ht="15" customHeight="1" x14ac:dyDescent="0.25">
      <c r="A25" s="19" t="s">
        <v>48</v>
      </c>
      <c r="B25" s="57">
        <v>1</v>
      </c>
      <c r="C25" s="45" t="s">
        <v>35</v>
      </c>
      <c r="D25" s="23" t="s">
        <v>49</v>
      </c>
      <c r="E25" s="42" t="s">
        <v>1667</v>
      </c>
      <c r="F25" s="1"/>
      <c r="G25" s="1"/>
      <c r="H25" s="118" t="s">
        <v>1713</v>
      </c>
      <c r="I25" s="119"/>
      <c r="J25" s="119"/>
      <c r="K25" s="119"/>
      <c r="L25" s="119"/>
      <c r="M25" s="119"/>
      <c r="N25" s="116"/>
      <c r="V25" s="1"/>
      <c r="W25" s="1"/>
      <c r="X25" s="15" t="s">
        <v>173</v>
      </c>
      <c r="Y25" s="15" t="s">
        <v>367</v>
      </c>
      <c r="Z25" s="15" t="s">
        <v>366</v>
      </c>
      <c r="AA25" s="15" t="s">
        <v>326</v>
      </c>
      <c r="AB25" s="15">
        <f>$J$32</f>
        <v>1E-4</v>
      </c>
      <c r="AC25" s="15">
        <f>$J$28</f>
        <v>1.8</v>
      </c>
      <c r="AD25" s="1"/>
      <c r="AE25" s="1"/>
      <c r="AF25" s="1"/>
      <c r="AG25" s="1"/>
      <c r="AP25" s="1"/>
      <c r="AQ25" s="1"/>
      <c r="AR25" s="1"/>
      <c r="AS25" s="1"/>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f>INDEX(rngLoadCombinations,25,1)</f>
        <v>0</v>
      </c>
      <c r="BT25" s="1"/>
      <c r="BU25" s="1"/>
      <c r="BV25" s="1"/>
      <c r="BW25" s="1"/>
      <c r="BX25" s="1"/>
      <c r="BY25" s="1"/>
      <c r="BZ25" s="1"/>
      <c r="CA25" s="1"/>
      <c r="CB25" s="1"/>
      <c r="CC25" s="1"/>
      <c r="CD25" s="1"/>
      <c r="CE25" s="1"/>
      <c r="CF25" s="1"/>
      <c r="CG25" s="1"/>
      <c r="CH25" s="1"/>
      <c r="CI25" s="1"/>
      <c r="CJ25" s="1"/>
      <c r="CK25" s="1"/>
      <c r="CL25" s="1"/>
      <c r="CM25" s="1"/>
      <c r="CN25" s="1"/>
      <c r="CO25" s="1"/>
      <c r="CP25" s="1"/>
      <c r="CQ25" s="1"/>
      <c r="CR25" s="1"/>
      <c r="CS25" s="1"/>
      <c r="CT25" s="1"/>
      <c r="CU25" s="1"/>
      <c r="CV25" s="1"/>
      <c r="CW25" s="1"/>
      <c r="CX25" s="1"/>
      <c r="CY25" s="1"/>
      <c r="CZ25" s="1"/>
      <c r="DA25" s="1"/>
      <c r="DB25" s="1"/>
      <c r="DC25" s="1"/>
      <c r="DD25" s="1"/>
      <c r="DE25" s="1"/>
      <c r="DF25" s="1"/>
      <c r="DG25" s="1"/>
      <c r="DH25" s="1"/>
      <c r="DI25" s="1"/>
      <c r="DJ25" s="1"/>
      <c r="DK25" s="1"/>
      <c r="DL25" s="1"/>
      <c r="DM25" s="1"/>
      <c r="DN25" s="1"/>
      <c r="DO25" s="1"/>
      <c r="DP25" s="1"/>
      <c r="DQ25" s="1"/>
      <c r="DR25" s="1"/>
      <c r="DS25" s="1"/>
      <c r="DT25" s="1"/>
      <c r="DU25" s="1"/>
      <c r="DV25" s="1"/>
      <c r="DW25" s="1"/>
      <c r="DX25" s="1"/>
      <c r="DY25" s="1"/>
      <c r="DZ25" s="1"/>
      <c r="EA25" s="1"/>
      <c r="EB25" s="1"/>
      <c r="EC25" s="1"/>
      <c r="ED25" s="1"/>
      <c r="EE25" s="1"/>
    </row>
    <row r="26" spans="1:135" ht="15" customHeight="1" x14ac:dyDescent="0.25">
      <c r="A26" s="19" t="s">
        <v>50</v>
      </c>
      <c r="B26" s="57">
        <v>1E-4</v>
      </c>
      <c r="C26" s="45" t="str">
        <f>INDEX(rngUnitSettings,MATCH("Force",INDEX(rngUnitSettings,,1),0),2)</f>
        <v>tf</v>
      </c>
      <c r="D26" s="23" t="s">
        <v>51</v>
      </c>
      <c r="E26" s="42" t="s">
        <v>1667</v>
      </c>
      <c r="F26" s="1"/>
      <c r="G26" s="1"/>
      <c r="H26" s="16" t="s">
        <v>1</v>
      </c>
      <c r="I26" s="16" t="s">
        <v>331</v>
      </c>
      <c r="J26" s="16" t="s">
        <v>332</v>
      </c>
      <c r="K26" s="17" t="s">
        <v>3</v>
      </c>
      <c r="L26" s="22" t="s">
        <v>4</v>
      </c>
      <c r="M26" s="17" t="s">
        <v>5</v>
      </c>
      <c r="N26" s="116"/>
      <c r="V26" s="1"/>
      <c r="W26" s="1"/>
      <c r="X26" s="15" t="s">
        <v>173</v>
      </c>
      <c r="Y26" s="15" t="s">
        <v>367</v>
      </c>
      <c r="Z26" s="15" t="s">
        <v>366</v>
      </c>
      <c r="AA26" s="15" t="s">
        <v>326</v>
      </c>
      <c r="AB26" s="15">
        <f>$J$33</f>
        <v>1.4999999999999999E-4</v>
      </c>
      <c r="AC26" s="15">
        <f>$J$28+$B$8*$J$30*($J$33-$J$32)</f>
        <v>1.801625</v>
      </c>
      <c r="AD26" s="1"/>
      <c r="AE26" s="1"/>
      <c r="AF26" s="1"/>
      <c r="AG26" s="1"/>
      <c r="AP26" s="1"/>
      <c r="AQ26" s="1"/>
      <c r="AR26" s="1"/>
      <c r="AS26" s="1"/>
      <c r="AT26" s="1"/>
      <c r="AU26" s="1"/>
      <c r="AV26" s="1"/>
      <c r="AW26" s="1"/>
      <c r="AX26" s="1"/>
      <c r="AY26" s="1"/>
      <c r="AZ26" s="1"/>
      <c r="BA26" s="1"/>
      <c r="BB26" s="1"/>
      <c r="BC26" s="1"/>
      <c r="BD26" s="1"/>
      <c r="BE26" s="1"/>
      <c r="BF26" s="1"/>
      <c r="BG26" s="1"/>
      <c r="BH26" s="1"/>
      <c r="BI26" s="1"/>
      <c r="BJ26" s="1"/>
      <c r="BK26" s="1"/>
      <c r="BL26" s="1"/>
      <c r="BM26" s="1"/>
      <c r="BN26" s="1"/>
      <c r="BO26" s="1"/>
      <c r="BP26" s="1"/>
      <c r="BQ26" s="1"/>
      <c r="BR26" s="1"/>
      <c r="BS26" s="1">
        <f>INDEX(rngLoadCombinations,26,1)</f>
        <v>0</v>
      </c>
      <c r="BT26" s="1"/>
      <c r="BU26" s="1"/>
      <c r="BV26" s="1"/>
      <c r="BW26" s="1"/>
      <c r="BX26" s="1"/>
      <c r="BY26" s="1"/>
      <c r="BZ26" s="1"/>
      <c r="CA26" s="1"/>
      <c r="CB26" s="1"/>
      <c r="CC26" s="1"/>
      <c r="CD26" s="1"/>
      <c r="CE26" s="1"/>
      <c r="CF26" s="1"/>
      <c r="CG26" s="1"/>
      <c r="CH26" s="1"/>
      <c r="CI26" s="1"/>
      <c r="CJ26" s="1"/>
      <c r="CK26" s="1"/>
      <c r="CL26" s="1"/>
      <c r="CM26" s="1"/>
      <c r="CN26" s="1"/>
      <c r="CO26" s="1"/>
      <c r="CP26" s="1"/>
      <c r="CQ26" s="1"/>
      <c r="CR26" s="1"/>
      <c r="CS26" s="1"/>
      <c r="CT26" s="1"/>
      <c r="CU26" s="1"/>
      <c r="CV26" s="1"/>
      <c r="CW26" s="1"/>
      <c r="CX26" s="1"/>
      <c r="CY26" s="1"/>
      <c r="CZ26" s="1"/>
      <c r="DA26" s="1"/>
      <c r="DB26" s="1"/>
      <c r="DC26" s="1"/>
      <c r="DD26" s="1"/>
      <c r="DE26" s="1"/>
      <c r="DF26" s="1"/>
      <c r="DG26" s="1"/>
      <c r="DH26" s="1"/>
      <c r="DI26" s="1"/>
      <c r="DJ26" s="1"/>
      <c r="DK26" s="1"/>
      <c r="DL26" s="1"/>
      <c r="DM26" s="1"/>
      <c r="DN26" s="1"/>
      <c r="DO26" s="1"/>
      <c r="DP26" s="1"/>
      <c r="DQ26" s="1"/>
      <c r="DR26" s="1"/>
      <c r="DS26" s="1"/>
      <c r="DT26" s="1"/>
      <c r="DU26" s="1"/>
      <c r="DV26" s="1"/>
      <c r="DW26" s="1"/>
      <c r="DX26" s="1"/>
      <c r="DY26" s="1"/>
      <c r="DZ26" s="1"/>
      <c r="EA26" s="1"/>
      <c r="EB26" s="1"/>
      <c r="EC26" s="1"/>
      <c r="ED26" s="1"/>
      <c r="EE26" s="1"/>
    </row>
    <row r="27" spans="1:135" ht="15" customHeight="1" x14ac:dyDescent="0.25">
      <c r="A27" s="19" t="s">
        <v>52</v>
      </c>
      <c r="B27" s="57">
        <v>1E-4</v>
      </c>
      <c r="C27" s="45" t="str">
        <f>INDEX(rngUnitSettings,MATCH("Moment",INDEX(rngUnitSettings,,1),0),2)</f>
        <v>tf*m</v>
      </c>
      <c r="D27" s="23" t="s">
        <v>53</v>
      </c>
      <c r="E27" s="42" t="s">
        <v>1667</v>
      </c>
      <c r="F27" s="1"/>
      <c r="G27" s="1"/>
      <c r="H27" s="19" t="s">
        <v>343</v>
      </c>
      <c r="I27" s="57">
        <v>15.5</v>
      </c>
      <c r="J27" s="57">
        <v>1.1000000000000001</v>
      </c>
      <c r="K27" s="45" t="str">
        <f>INDEX(rngUnitSettings,MATCH("Stress",INDEX(rngUnitSettings,,1),0),2)</f>
        <v>MPa</v>
      </c>
      <c r="L27" s="23" t="s">
        <v>344</v>
      </c>
      <c r="M27" s="42" t="s">
        <v>1667</v>
      </c>
      <c r="N27" s="116"/>
      <c r="V27" s="1"/>
      <c r="W27" s="1"/>
      <c r="X27" s="15" t="s">
        <v>368</v>
      </c>
      <c r="Y27" s="15" t="s">
        <v>363</v>
      </c>
      <c r="Z27" s="15" t="s">
        <v>364</v>
      </c>
      <c r="AA27" s="15" t="s">
        <v>325</v>
      </c>
      <c r="AB27" s="15">
        <f>-$I$22</f>
        <v>-2.5000000000000001E-2</v>
      </c>
      <c r="AC27" s="15">
        <f>-($I$19+$B$8*$I$21*($I$22-$I$19/$I$21))</f>
        <v>-354.65</v>
      </c>
      <c r="AD27" s="1"/>
      <c r="AE27" s="1"/>
      <c r="AF27" s="1"/>
      <c r="AG27" s="1"/>
      <c r="AP27" s="1"/>
      <c r="AQ27" s="1"/>
      <c r="AR27" s="1"/>
      <c r="AS27" s="1"/>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f>INDEX(rngLoadCombinations,27,1)</f>
        <v>0</v>
      </c>
      <c r="BT27" s="1"/>
      <c r="BU27" s="1"/>
      <c r="BV27" s="1"/>
      <c r="BW27" s="1"/>
      <c r="BX27" s="1"/>
      <c r="BY27" s="1"/>
      <c r="BZ27" s="1"/>
      <c r="CA27" s="1"/>
      <c r="CB27" s="1"/>
      <c r="CC27" s="1"/>
      <c r="CD27" s="1"/>
      <c r="CE27" s="1"/>
      <c r="CF27" s="1"/>
      <c r="CG27" s="1"/>
      <c r="CH27" s="1"/>
      <c r="CI27" s="1"/>
      <c r="CJ27" s="1"/>
      <c r="CK27" s="1"/>
      <c r="CL27" s="1"/>
      <c r="CM27" s="1"/>
      <c r="CN27" s="1"/>
      <c r="CO27" s="1"/>
      <c r="CP27" s="1"/>
      <c r="CQ27" s="1"/>
      <c r="CR27" s="1"/>
      <c r="CS27" s="1"/>
      <c r="CT27" s="1"/>
      <c r="CU27" s="1"/>
      <c r="CV27" s="1"/>
      <c r="CW27" s="1"/>
      <c r="CX27" s="1"/>
      <c r="CY27" s="1"/>
      <c r="CZ27" s="1"/>
      <c r="DA27" s="1"/>
      <c r="DB27" s="1"/>
      <c r="DC27" s="1"/>
      <c r="DD27" s="1"/>
      <c r="DE27" s="1"/>
      <c r="DF27" s="1"/>
      <c r="DG27" s="1"/>
      <c r="DH27" s="1"/>
      <c r="DI27" s="1"/>
      <c r="DJ27" s="1"/>
      <c r="DK27" s="1"/>
      <c r="DL27" s="1"/>
      <c r="DM27" s="1"/>
      <c r="DN27" s="1"/>
      <c r="DO27" s="1"/>
      <c r="DP27" s="1"/>
      <c r="DQ27" s="1"/>
      <c r="DR27" s="1"/>
      <c r="DS27" s="1"/>
      <c r="DT27" s="1"/>
      <c r="DU27" s="1"/>
      <c r="DV27" s="1"/>
      <c r="DW27" s="1"/>
      <c r="DX27" s="1"/>
      <c r="DY27" s="1"/>
      <c r="DZ27" s="1"/>
      <c r="EA27" s="1"/>
      <c r="EB27" s="1"/>
      <c r="EC27" s="1"/>
      <c r="ED27" s="1"/>
      <c r="EE27" s="1"/>
    </row>
    <row r="28" spans="1:135" ht="15" customHeight="1" x14ac:dyDescent="0.25">
      <c r="A28" s="19" t="s">
        <v>54</v>
      </c>
      <c r="B28" s="57">
        <v>1E-4</v>
      </c>
      <c r="C28" s="45" t="str">
        <f>INDEX(rngUnitSettings,MATCH("Moment",INDEX(rngUnitSettings,,1),0),2)</f>
        <v>tf*m</v>
      </c>
      <c r="D28" s="23" t="s">
        <v>55</v>
      </c>
      <c r="E28" s="42" t="s">
        <v>1667</v>
      </c>
      <c r="F28" s="1"/>
      <c r="G28" s="1"/>
      <c r="H28" s="19" t="s">
        <v>345</v>
      </c>
      <c r="I28" s="57">
        <v>22</v>
      </c>
      <c r="J28" s="57">
        <v>1.8</v>
      </c>
      <c r="K28" s="45" t="str">
        <f>INDEX(rngUnitSettings,MATCH("Stress",INDEX(rngUnitSettings,,1),0),2)</f>
        <v>MPa</v>
      </c>
      <c r="L28" s="23" t="s">
        <v>346</v>
      </c>
      <c r="M28" s="42" t="s">
        <v>1667</v>
      </c>
      <c r="N28" s="116"/>
      <c r="V28" s="1"/>
      <c r="W28" s="1"/>
      <c r="X28" s="15" t="s">
        <v>368</v>
      </c>
      <c r="Y28" s="15" t="s">
        <v>363</v>
      </c>
      <c r="Z28" s="15" t="s">
        <v>364</v>
      </c>
      <c r="AA28" s="15" t="s">
        <v>325</v>
      </c>
      <c r="AB28" s="15">
        <f>-$I$19/$I$21</f>
        <v>-1.75E-3</v>
      </c>
      <c r="AC28" s="15">
        <f>-$I$19</f>
        <v>-350</v>
      </c>
      <c r="AD28" s="1"/>
      <c r="AE28" s="1"/>
      <c r="AF28" s="1"/>
      <c r="AG28" s="1"/>
      <c r="AP28" s="1"/>
      <c r="AQ28" s="1"/>
      <c r="AR28" s="1"/>
      <c r="AS28" s="1"/>
      <c r="AT28" s="1"/>
      <c r="AU28" s="1"/>
      <c r="AV28" s="1"/>
      <c r="AW28" s="1"/>
      <c r="AX28" s="1"/>
      <c r="AY28" s="1"/>
      <c r="AZ28" s="1"/>
      <c r="BA28" s="1"/>
      <c r="BB28" s="1"/>
      <c r="BC28" s="1"/>
      <c r="BD28" s="1"/>
      <c r="BE28" s="1"/>
      <c r="BF28" s="1"/>
      <c r="BG28" s="1"/>
      <c r="BH28" s="1"/>
      <c r="BI28" s="1"/>
      <c r="BJ28" s="1"/>
      <c r="BK28" s="1"/>
      <c r="BL28" s="1"/>
      <c r="BM28" s="1"/>
      <c r="BN28" s="1"/>
      <c r="BO28" s="1"/>
      <c r="BP28" s="1"/>
      <c r="BQ28" s="1"/>
      <c r="BR28" s="1"/>
      <c r="BS28" s="1">
        <f>INDEX(rngLoadCombinations,28,1)</f>
        <v>0</v>
      </c>
      <c r="BT28" s="1"/>
      <c r="BU28" s="1"/>
      <c r="BV28" s="1"/>
      <c r="BW28" s="1"/>
      <c r="BX28" s="1"/>
      <c r="BY28" s="1"/>
      <c r="BZ28" s="1"/>
      <c r="CA28" s="1"/>
      <c r="CB28" s="1"/>
      <c r="CC28" s="1"/>
      <c r="CD28" s="1"/>
      <c r="CE28" s="1"/>
      <c r="CF28" s="1"/>
      <c r="CG28" s="1"/>
      <c r="CH28" s="1"/>
      <c r="CI28" s="1"/>
      <c r="CJ28" s="1"/>
      <c r="CK28" s="1"/>
      <c r="CL28" s="1"/>
      <c r="CM28" s="1"/>
      <c r="CN28" s="1"/>
      <c r="CO28" s="1"/>
      <c r="CP28" s="1"/>
      <c r="CQ28" s="1"/>
      <c r="CR28" s="1"/>
      <c r="CS28" s="1"/>
      <c r="CT28" s="1"/>
      <c r="CU28" s="1"/>
      <c r="CV28" s="1"/>
      <c r="CW28" s="1"/>
      <c r="CX28" s="1"/>
      <c r="CY28" s="1"/>
      <c r="CZ28" s="1"/>
      <c r="DA28" s="1"/>
      <c r="DB28" s="1"/>
      <c r="DC28" s="1"/>
      <c r="DD28" s="1"/>
      <c r="DE28" s="1"/>
      <c r="DF28" s="1"/>
      <c r="DG28" s="1"/>
      <c r="DH28" s="1"/>
      <c r="DI28" s="1"/>
      <c r="DJ28" s="1"/>
      <c r="DK28" s="1"/>
      <c r="DL28" s="1"/>
      <c r="DM28" s="1"/>
      <c r="DN28" s="1"/>
      <c r="DO28" s="1"/>
      <c r="DP28" s="1"/>
      <c r="DQ28" s="1"/>
      <c r="DR28" s="1"/>
      <c r="DS28" s="1"/>
      <c r="DT28" s="1"/>
      <c r="DU28" s="1"/>
      <c r="DV28" s="1"/>
      <c r="DW28" s="1"/>
      <c r="DX28" s="1"/>
      <c r="DY28" s="1"/>
      <c r="DZ28" s="1"/>
      <c r="EA28" s="1"/>
      <c r="EB28" s="1"/>
      <c r="EC28" s="1"/>
      <c r="ED28" s="1"/>
      <c r="EE28" s="1"/>
    </row>
    <row r="29" spans="1:135" ht="15" customHeight="1" x14ac:dyDescent="0.25">
      <c r="A29" s="20" t="s">
        <v>56</v>
      </c>
      <c r="B29" s="21"/>
      <c r="C29" s="21" t="s">
        <v>9</v>
      </c>
      <c r="D29" s="24"/>
      <c r="E29" s="21"/>
      <c r="F29" s="1"/>
      <c r="G29" s="1"/>
      <c r="H29" s="19" t="s">
        <v>347</v>
      </c>
      <c r="I29" s="57">
        <v>14.6</v>
      </c>
      <c r="J29" s="56" t="s">
        <v>9</v>
      </c>
      <c r="K29" s="45" t="str">
        <f>INDEX(rngUnitSettings,MATCH("Stress",INDEX(rngUnitSettings,,1),0),2)</f>
        <v>MPa</v>
      </c>
      <c r="L29" s="23" t="s">
        <v>348</v>
      </c>
      <c r="M29" s="42" t="s">
        <v>1667</v>
      </c>
      <c r="N29" s="116"/>
      <c r="V29" s="1"/>
      <c r="W29" s="1"/>
      <c r="X29" s="15" t="s">
        <v>368</v>
      </c>
      <c r="Y29" s="15" t="s">
        <v>363</v>
      </c>
      <c r="Z29" s="15" t="s">
        <v>364</v>
      </c>
      <c r="AA29" s="15" t="s">
        <v>365</v>
      </c>
      <c r="AB29" s="15">
        <v>0</v>
      </c>
      <c r="AC29" s="15">
        <v>0</v>
      </c>
      <c r="AD29" s="1"/>
      <c r="AE29" s="1"/>
      <c r="AF29" s="1"/>
      <c r="AG29" s="1"/>
      <c r="AP29" s="1"/>
      <c r="AQ29" s="1"/>
      <c r="AR29" s="1"/>
      <c r="AS29" s="1"/>
      <c r="AT29" s="1"/>
      <c r="AU29" s="1"/>
      <c r="AV29" s="1"/>
      <c r="AW29" s="1"/>
      <c r="AX29" s="1"/>
      <c r="AY29" s="1"/>
      <c r="AZ29" s="1"/>
      <c r="BA29" s="1"/>
      <c r="BB29" s="1"/>
      <c r="BC29" s="1"/>
      <c r="BD29" s="1"/>
      <c r="BE29" s="1"/>
      <c r="BF29" s="1"/>
      <c r="BG29" s="1"/>
      <c r="BH29" s="1"/>
      <c r="BI29" s="1"/>
      <c r="BJ29" s="1"/>
      <c r="BK29" s="1"/>
      <c r="BL29" s="1"/>
      <c r="BM29" s="1"/>
      <c r="BN29" s="1"/>
      <c r="BO29" s="1"/>
      <c r="BP29" s="1"/>
      <c r="BQ29" s="1"/>
      <c r="BR29" s="1"/>
      <c r="BS29" s="1">
        <f>INDEX(rngLoadCombinations,29,1)</f>
        <v>0</v>
      </c>
      <c r="BT29" s="1"/>
      <c r="BU29" s="1"/>
      <c r="BV29" s="1"/>
      <c r="BW29" s="1"/>
      <c r="BX29" s="1"/>
      <c r="BY29" s="1"/>
      <c r="BZ29" s="1"/>
      <c r="CA29" s="1"/>
      <c r="CB29" s="1"/>
      <c r="CC29" s="1"/>
      <c r="CD29" s="1"/>
      <c r="CE29" s="1"/>
      <c r="CF29" s="1"/>
      <c r="CG29" s="1"/>
      <c r="CH29" s="1"/>
      <c r="CI29" s="1"/>
      <c r="CJ29" s="1"/>
      <c r="CK29" s="1"/>
      <c r="CL29" s="1"/>
      <c r="CM29" s="1"/>
      <c r="CN29" s="1"/>
      <c r="CO29" s="1"/>
      <c r="CP29" s="1"/>
      <c r="CQ29" s="1"/>
      <c r="CR29" s="1"/>
      <c r="CS29" s="1"/>
      <c r="CT29" s="1"/>
      <c r="CU29" s="1"/>
      <c r="CV29" s="1"/>
      <c r="CW29" s="1"/>
      <c r="CX29" s="1"/>
      <c r="CY29" s="1"/>
      <c r="CZ29" s="1"/>
      <c r="DA29" s="1"/>
      <c r="DB29" s="1"/>
      <c r="DC29" s="1"/>
      <c r="DD29" s="1"/>
      <c r="DE29" s="1"/>
      <c r="DF29" s="1"/>
      <c r="DG29" s="1"/>
      <c r="DH29" s="1"/>
      <c r="DI29" s="1"/>
      <c r="DJ29" s="1"/>
      <c r="DK29" s="1"/>
      <c r="DL29" s="1"/>
      <c r="DM29" s="1"/>
      <c r="DN29" s="1"/>
      <c r="DO29" s="1"/>
      <c r="DP29" s="1"/>
      <c r="DQ29" s="1"/>
      <c r="DR29" s="1"/>
      <c r="DS29" s="1"/>
      <c r="DT29" s="1"/>
      <c r="DU29" s="1"/>
      <c r="DV29" s="1"/>
      <c r="DW29" s="1"/>
      <c r="DX29" s="1"/>
      <c r="DY29" s="1"/>
      <c r="DZ29" s="1"/>
      <c r="EA29" s="1"/>
      <c r="EB29" s="1"/>
      <c r="EC29" s="1"/>
      <c r="ED29" s="1"/>
      <c r="EE29" s="1"/>
    </row>
    <row r="30" spans="1:135" ht="15" customHeight="1" x14ac:dyDescent="0.25">
      <c r="A30" s="19" t="s">
        <v>57</v>
      </c>
      <c r="B30" s="57">
        <v>2</v>
      </c>
      <c r="C30" s="45" t="s">
        <v>35</v>
      </c>
      <c r="D30" s="23" t="s">
        <v>58</v>
      </c>
      <c r="E30" s="42" t="s">
        <v>1667</v>
      </c>
      <c r="F30" s="1"/>
      <c r="G30" s="1"/>
      <c r="H30" s="19" t="s">
        <v>349</v>
      </c>
      <c r="I30" s="57">
        <v>32500</v>
      </c>
      <c r="J30" s="57">
        <v>32500</v>
      </c>
      <c r="K30" s="45" t="str">
        <f>INDEX(rngUnitSettings,MATCH("Stress",INDEX(rngUnitSettings,,1),0),2)</f>
        <v>MPa</v>
      </c>
      <c r="L30" s="23" t="s">
        <v>350</v>
      </c>
      <c r="M30" s="42" t="s">
        <v>1667</v>
      </c>
      <c r="N30" s="116"/>
      <c r="V30" s="1"/>
      <c r="W30" s="1"/>
      <c r="X30" s="15" t="s">
        <v>368</v>
      </c>
      <c r="Y30" s="15" t="s">
        <v>363</v>
      </c>
      <c r="Z30" s="15" t="s">
        <v>364</v>
      </c>
      <c r="AA30" s="15" t="s">
        <v>326</v>
      </c>
      <c r="AB30" s="15">
        <f>$J$19/$J$21</f>
        <v>1.75E-3</v>
      </c>
      <c r="AC30" s="15">
        <f>$J$19</f>
        <v>350</v>
      </c>
      <c r="AD30" s="1"/>
      <c r="AE30" s="1"/>
      <c r="AF30" s="1"/>
      <c r="AG30" s="1"/>
      <c r="AP30" s="1"/>
      <c r="AQ30" s="1"/>
      <c r="AR30" s="1"/>
      <c r="AS30" s="1"/>
      <c r="AT30" s="1"/>
      <c r="AU30" s="1"/>
      <c r="AV30" s="1"/>
      <c r="AW30" s="1"/>
      <c r="AX30" s="1"/>
      <c r="AY30" s="1"/>
      <c r="AZ30" s="1"/>
      <c r="BA30" s="1"/>
      <c r="BB30" s="1"/>
      <c r="BC30" s="1"/>
      <c r="BD30" s="1"/>
      <c r="BE30" s="1"/>
      <c r="BF30" s="1"/>
      <c r="BG30" s="1"/>
      <c r="BH30" s="1"/>
      <c r="BI30" s="1"/>
      <c r="BJ30" s="1"/>
      <c r="BK30" s="1"/>
      <c r="BL30" s="1"/>
      <c r="BM30" s="1"/>
      <c r="BN30" s="1"/>
      <c r="BO30" s="1"/>
      <c r="BP30" s="1"/>
      <c r="BQ30" s="1"/>
      <c r="BR30" s="1"/>
      <c r="BS30" s="1">
        <f>INDEX(rngLoadCombinations,30,1)</f>
        <v>0</v>
      </c>
      <c r="BT30" s="1"/>
      <c r="BU30" s="1"/>
      <c r="BV30" s="1"/>
      <c r="BW30" s="1"/>
      <c r="BX30" s="1"/>
      <c r="BY30" s="1"/>
      <c r="BZ30" s="1"/>
      <c r="CA30" s="1"/>
      <c r="CB30" s="1"/>
      <c r="CC30" s="1"/>
      <c r="CD30" s="1"/>
      <c r="CE30" s="1"/>
      <c r="CF30" s="1"/>
      <c r="CG30" s="1"/>
      <c r="CH30" s="1"/>
      <c r="CI30" s="1"/>
      <c r="CJ30" s="1"/>
      <c r="CK30" s="1"/>
      <c r="CL30" s="1"/>
      <c r="CM30" s="1"/>
      <c r="CN30" s="1"/>
      <c r="CO30" s="1"/>
      <c r="CP30" s="1"/>
      <c r="CQ30" s="1"/>
      <c r="CR30" s="1"/>
      <c r="CS30" s="1"/>
      <c r="CT30" s="1"/>
      <c r="CU30" s="1"/>
      <c r="CV30" s="1"/>
      <c r="CW30" s="1"/>
      <c r="CX30" s="1"/>
      <c r="CY30" s="1"/>
      <c r="CZ30" s="1"/>
      <c r="DA30" s="1"/>
      <c r="DB30" s="1"/>
      <c r="DC30" s="1"/>
      <c r="DD30" s="1"/>
      <c r="DE30" s="1"/>
      <c r="DF30" s="1"/>
      <c r="DG30" s="1"/>
      <c r="DH30" s="1"/>
      <c r="DI30" s="1"/>
      <c r="DJ30" s="1"/>
      <c r="DK30" s="1"/>
      <c r="DL30" s="1"/>
      <c r="DM30" s="1"/>
      <c r="DN30" s="1"/>
      <c r="DO30" s="1"/>
      <c r="DP30" s="1"/>
      <c r="DQ30" s="1"/>
      <c r="DR30" s="1"/>
      <c r="DS30" s="1"/>
      <c r="DT30" s="1"/>
      <c r="DU30" s="1"/>
      <c r="DV30" s="1"/>
      <c r="DW30" s="1"/>
      <c r="DX30" s="1"/>
      <c r="DY30" s="1"/>
      <c r="DZ30" s="1"/>
      <c r="EA30" s="1"/>
      <c r="EB30" s="1"/>
      <c r="EC30" s="1"/>
      <c r="ED30" s="1"/>
      <c r="EE30" s="1"/>
    </row>
    <row r="31" spans="1:135" ht="15" customHeight="1" x14ac:dyDescent="0.25">
      <c r="A31" s="19"/>
      <c r="B31" s="56"/>
      <c r="C31" s="45"/>
      <c r="D31" s="23"/>
      <c r="E31" s="45"/>
      <c r="F31" s="1"/>
      <c r="G31" s="1"/>
      <c r="H31" s="19" t="s">
        <v>351</v>
      </c>
      <c r="I31" s="57">
        <v>1.5E-3</v>
      </c>
      <c r="J31" s="57">
        <v>8.0000000000000007E-5</v>
      </c>
      <c r="K31" s="45" t="s">
        <v>9</v>
      </c>
      <c r="L31" s="23" t="s">
        <v>352</v>
      </c>
      <c r="M31" s="42" t="s">
        <v>1667</v>
      </c>
      <c r="N31" s="116"/>
      <c r="V31" s="1"/>
      <c r="W31" s="1"/>
      <c r="X31" s="15" t="s">
        <v>368</v>
      </c>
      <c r="Y31" s="15" t="s">
        <v>363</v>
      </c>
      <c r="Z31" s="15" t="s">
        <v>364</v>
      </c>
      <c r="AA31" s="15" t="s">
        <v>326</v>
      </c>
      <c r="AB31" s="15">
        <f>$J$22</f>
        <v>2.5000000000000001E-2</v>
      </c>
      <c r="AC31" s="15">
        <f>$J$19+$B$8*$J$21*($J$22-$J$19/$J$21)</f>
        <v>354.65</v>
      </c>
      <c r="AD31" s="1"/>
      <c r="AE31" s="1"/>
      <c r="AF31" s="1"/>
      <c r="AG31" s="1"/>
      <c r="AP31" s="1"/>
      <c r="AQ31" s="1"/>
      <c r="AR31" s="1"/>
      <c r="AS31" s="1"/>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f>INDEX(rngLoadCombinations,31,1)</f>
        <v>0</v>
      </c>
      <c r="BT31" s="1"/>
      <c r="BU31" s="1"/>
      <c r="BV31" s="1"/>
      <c r="BW31" s="1"/>
      <c r="BX31" s="1"/>
      <c r="BY31" s="1"/>
      <c r="BZ31" s="1"/>
      <c r="CA31" s="1"/>
      <c r="CB31" s="1"/>
      <c r="CC31" s="1"/>
      <c r="CD31" s="1"/>
      <c r="CE31" s="1"/>
      <c r="CF31" s="1"/>
      <c r="CG31" s="1"/>
      <c r="CH31" s="1"/>
      <c r="CI31" s="1"/>
      <c r="CJ31" s="1"/>
      <c r="CK31" s="1"/>
      <c r="CL31" s="1"/>
      <c r="CM31" s="1"/>
      <c r="CN31" s="1"/>
      <c r="CO31" s="1"/>
      <c r="CP31" s="1"/>
      <c r="CQ31" s="1"/>
      <c r="CR31" s="1"/>
      <c r="CS31" s="1"/>
      <c r="CT31" s="1"/>
      <c r="CU31" s="1"/>
      <c r="CV31" s="1"/>
      <c r="CW31" s="1"/>
      <c r="CX31" s="1"/>
      <c r="CY31" s="1"/>
      <c r="CZ31" s="1"/>
      <c r="DA31" s="1"/>
      <c r="DB31" s="1"/>
      <c r="DC31" s="1"/>
      <c r="DD31" s="1"/>
      <c r="DE31" s="1"/>
      <c r="DF31" s="1"/>
      <c r="DG31" s="1"/>
      <c r="DH31" s="1"/>
      <c r="DI31" s="1"/>
      <c r="DJ31" s="1"/>
      <c r="DK31" s="1"/>
      <c r="DL31" s="1"/>
      <c r="DM31" s="1"/>
      <c r="DN31" s="1"/>
      <c r="DO31" s="1"/>
      <c r="DP31" s="1"/>
      <c r="DQ31" s="1"/>
      <c r="DR31" s="1"/>
      <c r="DS31" s="1"/>
      <c r="DT31" s="1"/>
      <c r="DU31" s="1"/>
      <c r="DV31" s="1"/>
      <c r="DW31" s="1"/>
      <c r="DX31" s="1"/>
      <c r="DY31" s="1"/>
      <c r="DZ31" s="1"/>
      <c r="EA31" s="1"/>
      <c r="EB31" s="1"/>
      <c r="EC31" s="1"/>
      <c r="ED31" s="1"/>
      <c r="EE31" s="1"/>
    </row>
    <row r="32" spans="1:135" ht="15" customHeight="1" x14ac:dyDescent="0.25">
      <c r="A32" s="16" t="s">
        <v>59</v>
      </c>
      <c r="B32" s="17"/>
      <c r="C32" s="17"/>
      <c r="D32" s="22"/>
      <c r="E32" s="17"/>
      <c r="F32" s="1"/>
      <c r="G32" s="1"/>
      <c r="H32" s="19" t="s">
        <v>353</v>
      </c>
      <c r="I32" s="57">
        <v>2E-3</v>
      </c>
      <c r="J32" s="57">
        <v>1E-4</v>
      </c>
      <c r="K32" s="45" t="s">
        <v>9</v>
      </c>
      <c r="L32" s="23" t="s">
        <v>354</v>
      </c>
      <c r="M32" s="42" t="s">
        <v>1667</v>
      </c>
      <c r="N32" s="116"/>
      <c r="V32" s="1"/>
      <c r="W32" s="1"/>
      <c r="X32" s="15" t="s">
        <v>368</v>
      </c>
      <c r="Y32" s="15" t="s">
        <v>363</v>
      </c>
      <c r="Z32" s="15" t="s">
        <v>366</v>
      </c>
      <c r="AA32" s="15" t="s">
        <v>325</v>
      </c>
      <c r="AB32" s="15">
        <f>-$I$23</f>
        <v>-1.4999999999999999E-2</v>
      </c>
      <c r="AC32" s="15">
        <f>-(1.1*$I$19+$B$8*$I$21*($I$23-(2*($I$19/$I$21+0.002)-(0.9*$I$19/$I$21))))</f>
        <v>-386.81500000000005</v>
      </c>
      <c r="AD32" s="1"/>
      <c r="AE32" s="1"/>
      <c r="AF32" s="1"/>
      <c r="AG32" s="1"/>
      <c r="AP32" s="1"/>
      <c r="AQ32" s="1"/>
      <c r="AR32" s="1"/>
      <c r="AS32" s="1"/>
      <c r="AT32" s="1"/>
      <c r="AU32" s="1"/>
      <c r="AV32" s="1"/>
      <c r="AW32" s="1"/>
      <c r="AX32" s="1"/>
      <c r="AY32" s="1"/>
      <c r="AZ32" s="1"/>
      <c r="BA32" s="1"/>
      <c r="BB32" s="1"/>
      <c r="BC32" s="1"/>
      <c r="BD32" s="1"/>
      <c r="BE32" s="1"/>
      <c r="BF32" s="1"/>
      <c r="BG32" s="1"/>
      <c r="BH32" s="1"/>
      <c r="BI32" s="1"/>
      <c r="BJ32" s="1"/>
      <c r="BK32" s="1"/>
      <c r="BL32" s="1"/>
      <c r="BM32" s="1"/>
      <c r="BN32" s="1"/>
      <c r="BO32" s="1"/>
      <c r="BP32" s="1"/>
      <c r="BQ32" s="1"/>
      <c r="BR32" s="1"/>
      <c r="BS32" s="1"/>
      <c r="BT32" s="1"/>
      <c r="BU32" s="1"/>
      <c r="BV32" s="1"/>
      <c r="BW32" s="1"/>
      <c r="BX32" s="1"/>
      <c r="BY32" s="1"/>
      <c r="BZ32" s="1"/>
      <c r="CA32" s="1"/>
      <c r="CB32" s="1"/>
      <c r="CC32" s="1"/>
      <c r="CD32" s="1"/>
      <c r="CE32" s="1"/>
      <c r="CF32" s="1"/>
      <c r="CG32" s="1"/>
      <c r="CH32" s="1"/>
      <c r="CI32" s="1"/>
      <c r="CJ32" s="1"/>
      <c r="CK32" s="1"/>
      <c r="CL32" s="1"/>
      <c r="CM32" s="1"/>
      <c r="CN32" s="1"/>
      <c r="CO32" s="1"/>
      <c r="CP32" s="1"/>
      <c r="CQ32" s="1"/>
      <c r="CR32" s="1"/>
      <c r="CS32" s="1"/>
      <c r="CT32" s="1"/>
      <c r="CU32" s="1"/>
      <c r="CV32" s="1"/>
      <c r="CW32" s="1"/>
      <c r="CX32" s="1"/>
      <c r="CY32" s="1"/>
      <c r="CZ32" s="1"/>
      <c r="DA32" s="1"/>
      <c r="DB32" s="1"/>
      <c r="DC32" s="1"/>
      <c r="DD32" s="1"/>
      <c r="DE32" s="1"/>
      <c r="DF32" s="1"/>
      <c r="DG32" s="1"/>
      <c r="DH32" s="1"/>
      <c r="DI32" s="1"/>
      <c r="DJ32" s="1"/>
      <c r="DK32" s="1"/>
      <c r="DL32" s="1"/>
      <c r="DM32" s="1"/>
      <c r="DN32" s="1"/>
      <c r="DO32" s="1"/>
      <c r="DP32" s="1"/>
      <c r="DQ32" s="1"/>
      <c r="DR32" s="1"/>
      <c r="DS32" s="1"/>
      <c r="DT32" s="1"/>
      <c r="DU32" s="1"/>
      <c r="DV32" s="1"/>
      <c r="DW32" s="1"/>
      <c r="DX32" s="1"/>
      <c r="DY32" s="1"/>
      <c r="DZ32" s="1"/>
      <c r="EA32" s="1"/>
      <c r="EB32" s="1"/>
      <c r="EC32" s="1"/>
      <c r="ED32" s="1"/>
      <c r="EE32" s="1"/>
    </row>
    <row r="33" spans="1:135" ht="15" customHeight="1" x14ac:dyDescent="0.25">
      <c r="A33" s="20" t="s">
        <v>42</v>
      </c>
      <c r="B33" s="21"/>
      <c r="C33" s="21" t="s">
        <v>9</v>
      </c>
      <c r="D33" s="24"/>
      <c r="E33" s="21"/>
      <c r="F33" s="1"/>
      <c r="G33" s="1"/>
      <c r="H33" s="19" t="s">
        <v>355</v>
      </c>
      <c r="I33" s="57">
        <v>3.5000000000000001E-3</v>
      </c>
      <c r="J33" s="57">
        <v>1.4999999999999999E-4</v>
      </c>
      <c r="K33" s="45" t="s">
        <v>9</v>
      </c>
      <c r="L33" s="23" t="s">
        <v>356</v>
      </c>
      <c r="M33" s="42" t="s">
        <v>1667</v>
      </c>
      <c r="N33" s="116"/>
      <c r="V33" s="1"/>
      <c r="W33" s="1"/>
      <c r="X33" s="15" t="s">
        <v>368</v>
      </c>
      <c r="Y33" s="15" t="s">
        <v>363</v>
      </c>
      <c r="Z33" s="15" t="s">
        <v>366</v>
      </c>
      <c r="AA33" s="15" t="s">
        <v>325</v>
      </c>
      <c r="AB33" s="15">
        <f>-(2*($I$19/$I$21+0.002)-(0.9*$I$19/$I$21))</f>
        <v>-5.9249999999999997E-3</v>
      </c>
      <c r="AC33" s="15">
        <f>-1.1*$I$19</f>
        <v>-385.00000000000006</v>
      </c>
      <c r="AD33" s="1"/>
      <c r="AE33" s="1"/>
      <c r="AF33" s="1"/>
      <c r="AG33" s="1"/>
      <c r="AP33" s="1"/>
      <c r="AQ33" s="1"/>
      <c r="AR33" s="1"/>
      <c r="AS33" s="1"/>
      <c r="AT33" s="1"/>
      <c r="AU33" s="1"/>
      <c r="AV33" s="1"/>
      <c r="AW33" s="1"/>
      <c r="AX33" s="1"/>
      <c r="AY33" s="1"/>
      <c r="AZ33" s="1"/>
      <c r="BA33" s="1"/>
      <c r="BB33" s="1"/>
      <c r="BC33" s="1"/>
      <c r="BD33" s="1"/>
      <c r="BE33" s="1"/>
      <c r="BF33" s="1"/>
      <c r="BG33" s="1"/>
      <c r="BH33" s="1"/>
      <c r="BI33" s="1"/>
      <c r="BJ33" s="1"/>
      <c r="BK33" s="1"/>
      <c r="BL33" s="1"/>
      <c r="BM33" s="1"/>
      <c r="BN33" s="1"/>
      <c r="BO33" s="1"/>
      <c r="BP33" s="1"/>
      <c r="BQ33" s="1"/>
      <c r="BR33" s="1"/>
      <c r="BS33" s="1"/>
      <c r="BT33" s="1"/>
      <c r="BU33" s="1"/>
      <c r="BV33" s="1"/>
      <c r="BW33" s="1"/>
      <c r="BX33" s="1"/>
      <c r="BY33" s="1"/>
      <c r="BZ33" s="1"/>
      <c r="CA33" s="1"/>
      <c r="CB33" s="1"/>
      <c r="CC33" s="1"/>
      <c r="CD33" s="1"/>
      <c r="CE33" s="1"/>
      <c r="CF33" s="1"/>
      <c r="CG33" s="1"/>
      <c r="CH33" s="1"/>
      <c r="CI33" s="1"/>
      <c r="CJ33" s="1"/>
      <c r="CK33" s="1"/>
      <c r="CL33" s="1"/>
      <c r="CM33" s="1"/>
      <c r="CN33" s="1"/>
      <c r="CO33" s="1"/>
      <c r="CP33" s="1"/>
      <c r="CQ33" s="1"/>
      <c r="CR33" s="1"/>
      <c r="CS33" s="1"/>
      <c r="CT33" s="1"/>
      <c r="CU33" s="1"/>
      <c r="CV33" s="1"/>
      <c r="CW33" s="1"/>
      <c r="CX33" s="1"/>
      <c r="CY33" s="1"/>
      <c r="CZ33" s="1"/>
      <c r="DA33" s="1"/>
      <c r="DB33" s="1"/>
      <c r="DC33" s="1"/>
      <c r="DD33" s="1"/>
      <c r="DE33" s="1"/>
      <c r="DF33" s="1"/>
      <c r="DG33" s="1"/>
      <c r="DH33" s="1"/>
      <c r="DI33" s="1"/>
      <c r="DJ33" s="1"/>
      <c r="DK33" s="1"/>
      <c r="DL33" s="1"/>
      <c r="DM33" s="1"/>
      <c r="DN33" s="1"/>
      <c r="DO33" s="1"/>
      <c r="DP33" s="1"/>
      <c r="DQ33" s="1"/>
      <c r="DR33" s="1"/>
      <c r="DS33" s="1"/>
      <c r="DT33" s="1"/>
      <c r="DU33" s="1"/>
      <c r="DV33" s="1"/>
      <c r="DW33" s="1"/>
      <c r="DX33" s="1"/>
      <c r="DY33" s="1"/>
      <c r="DZ33" s="1"/>
      <c r="EA33" s="1"/>
      <c r="EB33" s="1"/>
      <c r="EC33" s="1"/>
      <c r="ED33" s="1"/>
      <c r="EE33" s="1"/>
    </row>
    <row r="34" spans="1:135" ht="15" customHeight="1" x14ac:dyDescent="0.25">
      <c r="A34" s="19" t="s">
        <v>60</v>
      </c>
      <c r="B34" s="57" t="s">
        <v>61</v>
      </c>
      <c r="C34" s="45" t="s">
        <v>9</v>
      </c>
      <c r="D34" s="23" t="s">
        <v>62</v>
      </c>
      <c r="E34" s="42" t="s">
        <v>1667</v>
      </c>
      <c r="F34" s="1"/>
      <c r="G34" s="1"/>
      <c r="H34" s="1"/>
      <c r="I34" s="1"/>
      <c r="J34" s="1"/>
      <c r="K34" s="1"/>
      <c r="L34" s="1"/>
      <c r="M34" s="1"/>
      <c r="N34" s="1"/>
      <c r="O34" s="1"/>
      <c r="P34" s="1"/>
      <c r="Q34" s="1"/>
      <c r="R34" s="1"/>
      <c r="S34" s="1"/>
      <c r="T34" s="1"/>
      <c r="U34" s="1"/>
      <c r="V34" s="1"/>
      <c r="W34" s="1"/>
      <c r="X34" s="15" t="s">
        <v>368</v>
      </c>
      <c r="Y34" s="15" t="s">
        <v>363</v>
      </c>
      <c r="Z34" s="15" t="s">
        <v>366</v>
      </c>
      <c r="AA34" s="15" t="s">
        <v>325</v>
      </c>
      <c r="AB34" s="15">
        <f>-($I$19/$I$21+0.002)</f>
        <v>-3.7499999999999999E-3</v>
      </c>
      <c r="AC34" s="15">
        <f>-$I$19</f>
        <v>-350</v>
      </c>
      <c r="AD34" s="1"/>
      <c r="AE34" s="1"/>
      <c r="AF34" s="1"/>
      <c r="AG34" s="1"/>
      <c r="AP34" s="1"/>
      <c r="AQ34" s="1"/>
      <c r="AR34" s="1"/>
      <c r="AS34" s="1"/>
      <c r="AT34" s="1"/>
      <c r="AU34" s="1"/>
      <c r="AV34" s="1"/>
      <c r="AW34" s="1"/>
      <c r="AX34" s="1"/>
      <c r="AY34" s="1"/>
      <c r="AZ34" s="1"/>
      <c r="BA34" s="1"/>
      <c r="BB34" s="1"/>
      <c r="BC34" s="1"/>
      <c r="BD34" s="1"/>
      <c r="BE34" s="1"/>
      <c r="BF34" s="1"/>
      <c r="BG34" s="1"/>
      <c r="BH34" s="1"/>
      <c r="BI34" s="1"/>
      <c r="BJ34" s="1"/>
      <c r="BK34" s="1"/>
      <c r="BL34" s="1"/>
      <c r="BM34" s="1"/>
      <c r="BN34" s="1"/>
      <c r="BO34" s="1"/>
      <c r="BP34" s="1"/>
      <c r="BQ34" s="1"/>
      <c r="BR34" s="1"/>
      <c r="BS34" s="1"/>
      <c r="BT34" s="1"/>
      <c r="BU34" s="1"/>
      <c r="BV34" s="1"/>
      <c r="BW34" s="1"/>
      <c r="BX34" s="1"/>
      <c r="BY34" s="1"/>
      <c r="BZ34" s="1"/>
      <c r="CA34" s="1"/>
      <c r="CB34" s="1"/>
      <c r="CC34" s="1"/>
      <c r="CD34" s="1"/>
      <c r="CE34" s="1"/>
      <c r="CF34" s="1"/>
      <c r="CG34" s="1"/>
      <c r="CH34" s="1"/>
      <c r="CI34" s="1"/>
      <c r="CJ34" s="1"/>
      <c r="CK34" s="1"/>
      <c r="CL34" s="1"/>
      <c r="CM34" s="1"/>
      <c r="CN34" s="1"/>
      <c r="CO34" s="1"/>
      <c r="CP34" s="1"/>
      <c r="CQ34" s="1"/>
      <c r="CR34" s="1"/>
      <c r="CS34" s="1"/>
      <c r="CT34" s="1"/>
      <c r="CU34" s="1"/>
      <c r="CV34" s="1"/>
      <c r="CW34" s="1"/>
      <c r="CX34" s="1"/>
      <c r="CY34" s="1"/>
      <c r="CZ34" s="1"/>
      <c r="DA34" s="1"/>
      <c r="DB34" s="1"/>
      <c r="DC34" s="1"/>
      <c r="DD34" s="1"/>
      <c r="DE34" s="1"/>
      <c r="DF34" s="1"/>
      <c r="DG34" s="1"/>
      <c r="DH34" s="1"/>
      <c r="DI34" s="1"/>
      <c r="DJ34" s="1"/>
      <c r="DK34" s="1"/>
      <c r="DL34" s="1"/>
      <c r="DM34" s="1"/>
      <c r="DN34" s="1"/>
      <c r="DO34" s="1"/>
      <c r="DP34" s="1"/>
      <c r="DQ34" s="1"/>
      <c r="DR34" s="1"/>
      <c r="DS34" s="1"/>
      <c r="DT34" s="1"/>
      <c r="DU34" s="1"/>
      <c r="DV34" s="1"/>
      <c r="DW34" s="1"/>
      <c r="DX34" s="1"/>
      <c r="DY34" s="1"/>
      <c r="DZ34" s="1"/>
      <c r="EA34" s="1"/>
      <c r="EB34" s="1"/>
      <c r="EC34" s="1"/>
      <c r="ED34" s="1"/>
      <c r="EE34" s="1"/>
    </row>
    <row r="35" spans="1:135" ht="15" customHeight="1" x14ac:dyDescent="0.25">
      <c r="A35" s="19" t="s">
        <v>63</v>
      </c>
      <c r="B35" s="57">
        <v>60</v>
      </c>
      <c r="C35" s="45" t="s">
        <v>35</v>
      </c>
      <c r="D35" s="23" t="s">
        <v>64</v>
      </c>
      <c r="E35" s="42" t="s">
        <v>1667</v>
      </c>
      <c r="F35" s="1"/>
      <c r="G35" s="1"/>
      <c r="H35" s="118" t="s">
        <v>1714</v>
      </c>
      <c r="I35" s="119"/>
      <c r="J35" s="119"/>
      <c r="K35" s="119"/>
      <c r="L35" s="119"/>
      <c r="M35" s="119"/>
      <c r="N35" s="119"/>
      <c r="O35" s="1"/>
      <c r="P35" s="1"/>
      <c r="Q35" s="1"/>
      <c r="R35" s="1"/>
      <c r="S35" s="1"/>
      <c r="T35" s="1"/>
      <c r="U35" s="1"/>
      <c r="V35" s="1"/>
      <c r="W35" s="1"/>
      <c r="X35" s="15" t="s">
        <v>368</v>
      </c>
      <c r="Y35" s="15" t="s">
        <v>363</v>
      </c>
      <c r="Z35" s="15" t="s">
        <v>366</v>
      </c>
      <c r="AA35" s="15" t="s">
        <v>325</v>
      </c>
      <c r="AB35" s="15">
        <f>-(0.9*$I$19/$I$21)</f>
        <v>-1.575E-3</v>
      </c>
      <c r="AC35" s="15">
        <f>-0.9*$I$19</f>
        <v>-315</v>
      </c>
      <c r="AD35" s="1"/>
      <c r="AE35" s="1"/>
      <c r="AF35" s="1"/>
      <c r="AG35" s="1"/>
      <c r="AP35" s="1"/>
      <c r="AQ35" s="1"/>
      <c r="AR35" s="1"/>
      <c r="AS35" s="1"/>
      <c r="AT35" s="1"/>
      <c r="AU35" s="1"/>
      <c r="AV35" s="1"/>
      <c r="AW35" s="1"/>
      <c r="AX35" s="1"/>
      <c r="AY35" s="1"/>
      <c r="AZ35" s="1"/>
      <c r="BA35" s="1"/>
      <c r="BB35" s="1"/>
      <c r="BC35" s="1"/>
      <c r="BD35" s="1"/>
      <c r="BE35" s="1"/>
      <c r="BF35" s="1"/>
      <c r="BG35" s="1"/>
      <c r="BH35" s="1"/>
      <c r="BI35" s="1"/>
      <c r="BJ35" s="1"/>
      <c r="BK35" s="1"/>
      <c r="BL35" s="1"/>
      <c r="BM35" s="1"/>
      <c r="BN35" s="1"/>
      <c r="BO35" s="1"/>
      <c r="BP35" s="1"/>
      <c r="BQ35" s="1"/>
      <c r="BR35" s="1"/>
      <c r="BS35" s="1"/>
      <c r="BT35" s="1"/>
      <c r="BU35" s="1"/>
      <c r="BV35" s="1"/>
      <c r="BW35" s="1"/>
      <c r="BX35" s="1"/>
      <c r="BY35" s="1"/>
      <c r="BZ35" s="1"/>
      <c r="CA35" s="1"/>
      <c r="CB35" s="1"/>
      <c r="CC35" s="1"/>
      <c r="CD35" s="1"/>
      <c r="CE35" s="1"/>
      <c r="CF35" s="1"/>
      <c r="CG35" s="1"/>
      <c r="CH35" s="1"/>
      <c r="CI35" s="1"/>
      <c r="CJ35" s="1"/>
      <c r="CK35" s="1"/>
      <c r="CL35" s="1"/>
      <c r="CM35" s="1"/>
      <c r="CN35" s="1"/>
      <c r="CO35" s="1"/>
      <c r="CP35" s="1"/>
      <c r="CQ35" s="1"/>
      <c r="CR35" s="1"/>
      <c r="CS35" s="1"/>
      <c r="CT35" s="1"/>
      <c r="CU35" s="1"/>
      <c r="CV35" s="1"/>
      <c r="CW35" s="1"/>
      <c r="CX35" s="1"/>
      <c r="CY35" s="1"/>
      <c r="CZ35" s="1"/>
      <c r="DA35" s="1"/>
      <c r="DB35" s="1"/>
      <c r="DC35" s="1"/>
      <c r="DD35" s="1"/>
      <c r="DE35" s="1"/>
      <c r="DF35" s="1"/>
      <c r="DG35" s="1"/>
      <c r="DH35" s="1"/>
      <c r="DI35" s="1"/>
      <c r="DJ35" s="1"/>
      <c r="DK35" s="1"/>
      <c r="DL35" s="1"/>
      <c r="DM35" s="1"/>
      <c r="DN35" s="1"/>
      <c r="DO35" s="1"/>
      <c r="DP35" s="1"/>
      <c r="DQ35" s="1"/>
      <c r="DR35" s="1"/>
      <c r="DS35" s="1"/>
      <c r="DT35" s="1"/>
      <c r="DU35" s="1"/>
      <c r="DV35" s="1"/>
      <c r="DW35" s="1"/>
      <c r="DX35" s="1"/>
      <c r="DY35" s="1"/>
      <c r="DZ35" s="1"/>
      <c r="EA35" s="1"/>
      <c r="EB35" s="1"/>
      <c r="EC35" s="1"/>
      <c r="ED35" s="1"/>
      <c r="EE35" s="1"/>
    </row>
    <row r="36" spans="1:135" ht="15" customHeight="1" x14ac:dyDescent="0.25">
      <c r="A36" s="20" t="s">
        <v>65</v>
      </c>
      <c r="B36" s="21"/>
      <c r="C36" s="21" t="s">
        <v>9</v>
      </c>
      <c r="D36" s="24"/>
      <c r="E36" s="21"/>
      <c r="F36" s="1"/>
      <c r="G36" s="1"/>
      <c r="H36" s="46"/>
      <c r="I36" s="46"/>
      <c r="J36" s="122" t="s">
        <v>311</v>
      </c>
      <c r="K36" s="122"/>
      <c r="L36" s="122"/>
      <c r="M36" s="123"/>
      <c r="N36" s="46"/>
      <c r="O36" s="1"/>
      <c r="T36" s="1"/>
      <c r="U36" s="1"/>
      <c r="V36" s="1"/>
      <c r="W36" s="1"/>
      <c r="X36" s="15" t="s">
        <v>368</v>
      </c>
      <c r="Y36" s="15" t="s">
        <v>363</v>
      </c>
      <c r="Z36" s="15" t="s">
        <v>366</v>
      </c>
      <c r="AA36" s="15" t="s">
        <v>365</v>
      </c>
      <c r="AB36" s="15">
        <v>0</v>
      </c>
      <c r="AC36" s="15">
        <v>0</v>
      </c>
      <c r="AD36" s="1"/>
      <c r="AE36" s="1"/>
      <c r="AF36" s="1"/>
      <c r="AG36" s="1"/>
      <c r="AP36" s="1"/>
      <c r="AQ36" s="1"/>
      <c r="AR36" s="1"/>
      <c r="AS36" s="1"/>
      <c r="AT36" s="1"/>
      <c r="AU36" s="1"/>
      <c r="AV36" s="1"/>
      <c r="AW36" s="1"/>
      <c r="AX36" s="1"/>
      <c r="AY36" s="1"/>
      <c r="AZ36" s="1"/>
      <c r="BA36" s="1"/>
      <c r="BB36" s="1"/>
      <c r="BC36" s="1"/>
      <c r="BD36" s="1"/>
      <c r="BE36" s="1"/>
      <c r="BF36" s="1"/>
      <c r="BG36" s="1"/>
      <c r="BH36" s="1"/>
      <c r="BI36" s="1"/>
      <c r="BJ36" s="1"/>
      <c r="BK36" s="1"/>
      <c r="BL36" s="1"/>
      <c r="BM36" s="1"/>
      <c r="BN36" s="1"/>
      <c r="BO36" s="1"/>
      <c r="BP36" s="1"/>
      <c r="BQ36" s="1"/>
      <c r="BR36" s="1"/>
      <c r="BS36" s="1"/>
      <c r="BT36" s="1"/>
      <c r="BU36" s="1"/>
      <c r="BV36" s="1"/>
      <c r="BW36" s="1"/>
      <c r="BX36" s="1"/>
      <c r="BY36" s="1"/>
      <c r="BZ36" s="1"/>
      <c r="CA36" s="1"/>
      <c r="CB36" s="1"/>
      <c r="CC36" s="1"/>
      <c r="CD36" s="1"/>
      <c r="CE36" s="1"/>
      <c r="CF36" s="1"/>
      <c r="CG36" s="1"/>
      <c r="CH36" s="1"/>
      <c r="CI36" s="1"/>
      <c r="CJ36" s="1"/>
      <c r="CK36" s="1"/>
      <c r="CL36" s="1"/>
      <c r="CM36" s="1"/>
      <c r="CN36" s="1"/>
      <c r="CO36" s="1"/>
      <c r="CP36" s="1"/>
      <c r="CQ36" s="1"/>
      <c r="CR36" s="1"/>
      <c r="CS36" s="1"/>
      <c r="CT36" s="1"/>
      <c r="CU36" s="1"/>
      <c r="CV36" s="1"/>
      <c r="CW36" s="1"/>
      <c r="CX36" s="1"/>
      <c r="CY36" s="1"/>
      <c r="CZ36" s="1"/>
      <c r="DA36" s="1"/>
      <c r="DB36" s="1"/>
      <c r="DC36" s="1"/>
      <c r="DD36" s="1"/>
      <c r="DE36" s="1"/>
      <c r="DF36" s="1"/>
      <c r="DG36" s="1"/>
      <c r="DH36" s="1"/>
      <c r="DI36" s="1"/>
      <c r="DJ36" s="1"/>
      <c r="DK36" s="1"/>
      <c r="DL36" s="1"/>
      <c r="DM36" s="1"/>
      <c r="DN36" s="1"/>
      <c r="DO36" s="1"/>
      <c r="DP36" s="1"/>
      <c r="DQ36" s="1"/>
      <c r="DR36" s="1"/>
      <c r="DS36" s="1"/>
      <c r="DT36" s="1"/>
      <c r="DU36" s="1"/>
      <c r="DV36" s="1"/>
      <c r="DW36" s="1"/>
      <c r="DX36" s="1"/>
      <c r="DY36" s="1"/>
      <c r="DZ36" s="1"/>
      <c r="EA36" s="1"/>
      <c r="EB36" s="1"/>
      <c r="EC36" s="1"/>
      <c r="ED36" s="1"/>
      <c r="EE36" s="1"/>
    </row>
    <row r="37" spans="1:135" ht="15" customHeight="1" x14ac:dyDescent="0.25">
      <c r="A37" s="19" t="s">
        <v>66</v>
      </c>
      <c r="B37" s="57">
        <v>1.0000000000000001E-5</v>
      </c>
      <c r="C37" s="45" t="s">
        <v>9</v>
      </c>
      <c r="D37" s="23" t="s">
        <v>67</v>
      </c>
      <c r="E37" s="42" t="s">
        <v>1667</v>
      </c>
      <c r="F37" s="1"/>
      <c r="G37" s="1"/>
      <c r="H37" s="46" t="s">
        <v>1</v>
      </c>
      <c r="I37" s="46" t="s">
        <v>370</v>
      </c>
      <c r="J37" s="50" t="s">
        <v>314</v>
      </c>
      <c r="K37" s="50" t="s">
        <v>371</v>
      </c>
      <c r="L37" s="50" t="s">
        <v>372</v>
      </c>
      <c r="M37" s="51" t="s">
        <v>373</v>
      </c>
      <c r="N37" s="53" t="s">
        <v>4</v>
      </c>
      <c r="O37" s="1"/>
      <c r="T37" s="1"/>
      <c r="U37" s="1"/>
      <c r="V37" s="1"/>
      <c r="W37" s="1"/>
      <c r="X37" s="15" t="s">
        <v>368</v>
      </c>
      <c r="Y37" s="15" t="s">
        <v>363</v>
      </c>
      <c r="Z37" s="15" t="s">
        <v>366</v>
      </c>
      <c r="AA37" s="15" t="s">
        <v>326</v>
      </c>
      <c r="AB37" s="15">
        <f>(0.9*$J$19/$J$21)</f>
        <v>1.575E-3</v>
      </c>
      <c r="AC37" s="15">
        <f>0.9*$J$19</f>
        <v>315</v>
      </c>
      <c r="AD37" s="1"/>
      <c r="AE37" s="1"/>
      <c r="AF37" s="1"/>
      <c r="AG37" s="1"/>
      <c r="AP37" s="1"/>
      <c r="AQ37" s="1"/>
      <c r="AR37" s="1"/>
      <c r="AS37" s="1"/>
      <c r="AT37" s="1"/>
      <c r="AU37" s="1"/>
      <c r="AV37" s="1"/>
      <c r="AW37" s="1"/>
      <c r="AX37" s="1"/>
      <c r="AY37" s="1"/>
      <c r="AZ37" s="1"/>
      <c r="BA37" s="1"/>
      <c r="BB37" s="1"/>
      <c r="BC37" s="1"/>
      <c r="BD37" s="1"/>
      <c r="BE37" s="1"/>
      <c r="BF37" s="1"/>
      <c r="BG37" s="1"/>
      <c r="BH37" s="1"/>
      <c r="BI37" s="1"/>
      <c r="BJ37" s="1"/>
      <c r="BK37" s="1"/>
      <c r="BL37" s="1"/>
      <c r="BM37" s="1"/>
      <c r="BN37" s="1"/>
      <c r="BO37" s="1"/>
      <c r="BP37" s="1"/>
      <c r="BQ37" s="1"/>
      <c r="BR37" s="1"/>
      <c r="BS37" s="1"/>
      <c r="BT37" s="1"/>
      <c r="BU37" s="1"/>
      <c r="BV37" s="1"/>
      <c r="BW37" s="1"/>
      <c r="BX37" s="1"/>
      <c r="BY37" s="1"/>
      <c r="BZ37" s="1"/>
      <c r="CA37" s="1"/>
      <c r="CB37" s="1"/>
      <c r="CC37" s="1"/>
      <c r="CD37" s="1"/>
      <c r="CE37" s="1"/>
      <c r="CF37" s="1"/>
      <c r="CG37" s="1"/>
      <c r="CH37" s="1"/>
      <c r="CI37" s="1"/>
      <c r="CJ37" s="1"/>
      <c r="CK37" s="1"/>
      <c r="CL37" s="1"/>
      <c r="CM37" s="1"/>
      <c r="CN37" s="1"/>
      <c r="CO37" s="1"/>
      <c r="CP37" s="1"/>
      <c r="CQ37" s="1"/>
      <c r="CR37" s="1"/>
      <c r="CS37" s="1"/>
      <c r="CT37" s="1"/>
      <c r="CU37" s="1"/>
      <c r="CV37" s="1"/>
      <c r="CW37" s="1"/>
      <c r="CX37" s="1"/>
      <c r="CY37" s="1"/>
      <c r="CZ37" s="1"/>
      <c r="DA37" s="1"/>
      <c r="DB37" s="1"/>
      <c r="DC37" s="1"/>
      <c r="DD37" s="1"/>
      <c r="DE37" s="1"/>
      <c r="DF37" s="1"/>
      <c r="DG37" s="1"/>
      <c r="DH37" s="1"/>
      <c r="DI37" s="1"/>
      <c r="DJ37" s="1"/>
      <c r="DK37" s="1"/>
      <c r="DL37" s="1"/>
      <c r="DM37" s="1"/>
      <c r="DN37" s="1"/>
      <c r="DO37" s="1"/>
      <c r="DP37" s="1"/>
      <c r="DQ37" s="1"/>
      <c r="DR37" s="1"/>
      <c r="DS37" s="1"/>
      <c r="DT37" s="1"/>
      <c r="DU37" s="1"/>
      <c r="DV37" s="1"/>
      <c r="DW37" s="1"/>
      <c r="DX37" s="1"/>
      <c r="DY37" s="1"/>
      <c r="DZ37" s="1"/>
      <c r="EA37" s="1"/>
      <c r="EB37" s="1"/>
      <c r="EC37" s="1"/>
      <c r="ED37" s="1"/>
      <c r="EE37" s="1"/>
    </row>
    <row r="38" spans="1:135" ht="15" customHeight="1" x14ac:dyDescent="0.25">
      <c r="A38" s="20" t="s">
        <v>68</v>
      </c>
      <c r="B38" s="21"/>
      <c r="C38" s="21" t="s">
        <v>9</v>
      </c>
      <c r="D38" s="24"/>
      <c r="E38" s="21"/>
      <c r="F38" s="1"/>
      <c r="G38" s="1"/>
      <c r="H38" s="20" t="s">
        <v>374</v>
      </c>
      <c r="I38" s="20"/>
      <c r="J38" s="21"/>
      <c r="K38" s="21"/>
      <c r="L38" s="21"/>
      <c r="M38" s="29"/>
      <c r="N38" s="54"/>
      <c r="O38" s="1"/>
      <c r="T38" s="1"/>
      <c r="U38" s="1"/>
      <c r="V38" s="1"/>
      <c r="W38" s="1"/>
      <c r="X38" s="15" t="s">
        <v>368</v>
      </c>
      <c r="Y38" s="15" t="s">
        <v>363</v>
      </c>
      <c r="Z38" s="15" t="s">
        <v>366</v>
      </c>
      <c r="AA38" s="15" t="s">
        <v>326</v>
      </c>
      <c r="AB38" s="15">
        <f>($J$19/$J$21+0.002)</f>
        <v>3.7499999999999999E-3</v>
      </c>
      <c r="AC38" s="15">
        <f>$J$19</f>
        <v>350</v>
      </c>
      <c r="AD38" s="1"/>
      <c r="AE38" s="1"/>
      <c r="AF38" s="1"/>
      <c r="AG38" s="1"/>
      <c r="AP38" s="1"/>
      <c r="AQ38" s="1"/>
      <c r="AR38" s="1"/>
      <c r="AS38" s="1"/>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c r="CL38" s="1"/>
      <c r="CM38" s="1"/>
      <c r="CN38" s="1"/>
      <c r="CO38" s="1"/>
      <c r="CP38" s="1"/>
      <c r="CQ38" s="1"/>
      <c r="CR38" s="1"/>
      <c r="CS38" s="1"/>
      <c r="CT38" s="1"/>
      <c r="CU38" s="1"/>
      <c r="CV38" s="1"/>
      <c r="CW38" s="1"/>
      <c r="CX38" s="1"/>
      <c r="CY38" s="1"/>
      <c r="CZ38" s="1"/>
      <c r="DA38" s="1"/>
      <c r="DB38" s="1"/>
      <c r="DC38" s="1"/>
      <c r="DD38" s="1"/>
      <c r="DE38" s="1"/>
      <c r="DF38" s="1"/>
      <c r="DG38" s="1"/>
      <c r="DH38" s="1"/>
      <c r="DI38" s="1"/>
      <c r="DJ38" s="1"/>
      <c r="DK38" s="1"/>
      <c r="DL38" s="1"/>
      <c r="DM38" s="1"/>
      <c r="DN38" s="1"/>
      <c r="DO38" s="1"/>
      <c r="DP38" s="1"/>
      <c r="DQ38" s="1"/>
      <c r="DR38" s="1"/>
      <c r="DS38" s="1"/>
      <c r="DT38" s="1"/>
      <c r="DU38" s="1"/>
      <c r="DV38" s="1"/>
      <c r="DW38" s="1"/>
      <c r="DX38" s="1"/>
      <c r="DY38" s="1"/>
      <c r="DZ38" s="1"/>
      <c r="EA38" s="1"/>
      <c r="EB38" s="1"/>
      <c r="EC38" s="1"/>
      <c r="ED38" s="1"/>
      <c r="EE38" s="1"/>
    </row>
    <row r="39" spans="1:135" ht="15" customHeight="1" x14ac:dyDescent="0.25">
      <c r="A39" s="19" t="s">
        <v>69</v>
      </c>
      <c r="B39" s="57">
        <v>1024</v>
      </c>
      <c r="C39" s="45" t="s">
        <v>9</v>
      </c>
      <c r="D39" s="23" t="s">
        <v>70</v>
      </c>
      <c r="E39" s="42" t="s">
        <v>1667</v>
      </c>
      <c r="F39" s="1"/>
      <c r="G39" s="1"/>
      <c r="H39" s="19" t="s">
        <v>375</v>
      </c>
      <c r="I39" s="19" t="s">
        <v>376</v>
      </c>
      <c r="J39" s="57" t="s">
        <v>314</v>
      </c>
      <c r="K39" s="57" t="s">
        <v>371</v>
      </c>
      <c r="L39" s="57" t="s">
        <v>372</v>
      </c>
      <c r="M39" s="49" t="s">
        <v>373</v>
      </c>
      <c r="N39" s="55" t="s">
        <v>377</v>
      </c>
      <c r="O39" s="1"/>
      <c r="T39" s="1"/>
      <c r="U39" s="1"/>
      <c r="V39" s="1"/>
      <c r="W39" s="1"/>
      <c r="X39" s="15" t="s">
        <v>368</v>
      </c>
      <c r="Y39" s="15" t="s">
        <v>363</v>
      </c>
      <c r="Z39" s="15" t="s">
        <v>366</v>
      </c>
      <c r="AA39" s="15" t="s">
        <v>326</v>
      </c>
      <c r="AB39" s="15">
        <f>(2*($J$19/$J$21+0.002)-(0.9*$J$19/$J$21))</f>
        <v>5.9249999999999997E-3</v>
      </c>
      <c r="AC39" s="15">
        <f>1.1*$J$19</f>
        <v>385.00000000000006</v>
      </c>
      <c r="AD39" s="1"/>
      <c r="AE39" s="1"/>
      <c r="AF39" s="1"/>
      <c r="AG39" s="1"/>
      <c r="AP39" s="1"/>
      <c r="AQ39" s="1"/>
      <c r="AR39" s="1"/>
      <c r="AS39" s="1"/>
      <c r="AT39" s="1"/>
      <c r="AU39" s="1"/>
      <c r="AV39" s="1"/>
      <c r="AW39" s="1"/>
      <c r="AX39" s="1"/>
      <c r="AY39" s="1"/>
      <c r="AZ39" s="1"/>
      <c r="BA39" s="1"/>
      <c r="BB39" s="1"/>
      <c r="BC39" s="1"/>
      <c r="BD39" s="1"/>
      <c r="BE39" s="1"/>
      <c r="BF39" s="1"/>
      <c r="BG39" s="1"/>
      <c r="BH39" s="1"/>
      <c r="BI39" s="1"/>
      <c r="BJ39" s="1"/>
      <c r="BK39" s="1"/>
      <c r="BL39" s="1"/>
      <c r="BM39" s="1"/>
      <c r="BN39" s="1"/>
      <c r="BO39" s="1"/>
      <c r="BP39" s="1"/>
      <c r="BQ39" s="1"/>
      <c r="BR39" s="1"/>
      <c r="BS39" s="1"/>
      <c r="BT39" s="1"/>
      <c r="BU39" s="1"/>
      <c r="BV39" s="1"/>
      <c r="BW39" s="1"/>
      <c r="BX39" s="1"/>
      <c r="BY39" s="1"/>
      <c r="BZ39" s="1"/>
      <c r="CA39" s="1"/>
      <c r="CB39" s="1"/>
      <c r="CC39" s="1"/>
      <c r="CD39" s="1"/>
      <c r="CE39" s="1"/>
      <c r="CF39" s="1"/>
      <c r="CG39" s="1"/>
      <c r="CH39" s="1"/>
      <c r="CI39" s="1"/>
      <c r="CJ39" s="1"/>
      <c r="CK39" s="1"/>
      <c r="CL39" s="1"/>
      <c r="CM39" s="1"/>
      <c r="CN39" s="1"/>
      <c r="CO39" s="1"/>
      <c r="CP39" s="1"/>
      <c r="CQ39" s="1"/>
      <c r="CR39" s="1"/>
      <c r="CS39" s="1"/>
      <c r="CT39" s="1"/>
      <c r="CU39" s="1"/>
      <c r="CV39" s="1"/>
      <c r="CW39" s="1"/>
      <c r="CX39" s="1"/>
      <c r="CY39" s="1"/>
      <c r="CZ39" s="1"/>
      <c r="DA39" s="1"/>
      <c r="DB39" s="1"/>
      <c r="DC39" s="1"/>
      <c r="DD39" s="1"/>
      <c r="DE39" s="1"/>
      <c r="DF39" s="1"/>
      <c r="DG39" s="1"/>
      <c r="DH39" s="1"/>
      <c r="DI39" s="1"/>
      <c r="DJ39" s="1"/>
      <c r="DK39" s="1"/>
      <c r="DL39" s="1"/>
      <c r="DM39" s="1"/>
      <c r="DN39" s="1"/>
      <c r="DO39" s="1"/>
      <c r="DP39" s="1"/>
      <c r="DQ39" s="1"/>
      <c r="DR39" s="1"/>
      <c r="DS39" s="1"/>
      <c r="DT39" s="1"/>
      <c r="DU39" s="1"/>
      <c r="DV39" s="1"/>
      <c r="DW39" s="1"/>
      <c r="DX39" s="1"/>
      <c r="DY39" s="1"/>
      <c r="DZ39" s="1"/>
      <c r="EA39" s="1"/>
      <c r="EB39" s="1"/>
      <c r="EC39" s="1"/>
      <c r="ED39" s="1"/>
      <c r="EE39" s="1"/>
    </row>
    <row r="40" spans="1:135" ht="15" customHeight="1" x14ac:dyDescent="0.25">
      <c r="A40" s="19" t="s">
        <v>71</v>
      </c>
      <c r="B40" s="57" t="s">
        <v>72</v>
      </c>
      <c r="C40" s="45" t="s">
        <v>9</v>
      </c>
      <c r="D40" s="23" t="s">
        <v>73</v>
      </c>
      <c r="E40" s="42" t="s">
        <v>1667</v>
      </c>
      <c r="F40" s="1"/>
      <c r="G40" s="1"/>
      <c r="H40" s="19" t="s">
        <v>378</v>
      </c>
      <c r="I40" s="19" t="s">
        <v>379</v>
      </c>
      <c r="J40" s="57" t="s">
        <v>380</v>
      </c>
      <c r="K40" s="57" t="s">
        <v>381</v>
      </c>
      <c r="L40" s="57" t="s">
        <v>382</v>
      </c>
      <c r="M40" s="49" t="s">
        <v>383</v>
      </c>
      <c r="N40" s="55" t="s">
        <v>384</v>
      </c>
      <c r="O40" s="1"/>
      <c r="T40" s="1"/>
      <c r="U40" s="1"/>
      <c r="V40" s="1"/>
      <c r="W40" s="1"/>
      <c r="X40" s="15" t="s">
        <v>368</v>
      </c>
      <c r="Y40" s="15" t="s">
        <v>363</v>
      </c>
      <c r="Z40" s="15" t="s">
        <v>366</v>
      </c>
      <c r="AA40" s="15" t="s">
        <v>326</v>
      </c>
      <c r="AB40" s="15">
        <f>$J$23</f>
        <v>1.4999999999999999E-2</v>
      </c>
      <c r="AC40" s="15">
        <f>1.1*$J$19+$B$8*$J$21*($J$23-(2*($J$19/$J$21+0.002)-(0.9*$J$19/$J$21)))</f>
        <v>386.81500000000005</v>
      </c>
      <c r="AD40" s="1"/>
      <c r="AE40" s="1"/>
      <c r="AF40" s="1"/>
      <c r="AG40" s="1"/>
      <c r="AP40" s="1"/>
      <c r="AQ40" s="1"/>
      <c r="AR40" s="1"/>
      <c r="AS40" s="1"/>
      <c r="AT40" s="1"/>
      <c r="AU40" s="1"/>
      <c r="AV40" s="1"/>
      <c r="AW40" s="1"/>
      <c r="AX40" s="1"/>
      <c r="AY40" s="1"/>
      <c r="AZ40" s="1"/>
      <c r="BA40" s="1"/>
      <c r="BB40" s="1"/>
      <c r="BC40" s="1"/>
      <c r="BD40" s="1"/>
      <c r="BE40" s="1"/>
      <c r="BF40" s="1"/>
      <c r="BG40" s="1"/>
      <c r="BH40" s="1"/>
      <c r="BI40" s="1"/>
      <c r="BJ40" s="1"/>
      <c r="BK40" s="1"/>
      <c r="BL40" s="1"/>
      <c r="BM40" s="1"/>
      <c r="BN40" s="1"/>
      <c r="BO40" s="1"/>
      <c r="BP40" s="1"/>
      <c r="BQ40" s="1"/>
      <c r="BR40" s="1"/>
      <c r="BS40" s="1"/>
      <c r="BT40" s="1"/>
      <c r="BU40" s="1"/>
      <c r="BV40" s="1"/>
      <c r="BW40" s="1"/>
      <c r="BX40" s="1"/>
      <c r="BY40" s="1"/>
      <c r="BZ40" s="1"/>
      <c r="CA40" s="1"/>
      <c r="CB40" s="1"/>
      <c r="CC40" s="1"/>
      <c r="CD40" s="1"/>
      <c r="CE40" s="1"/>
      <c r="CF40" s="1"/>
      <c r="CG40" s="1"/>
      <c r="CH40" s="1"/>
      <c r="CI40" s="1"/>
      <c r="CJ40" s="1"/>
      <c r="CK40" s="1"/>
      <c r="CL40" s="1"/>
      <c r="CM40" s="1"/>
      <c r="CN40" s="1"/>
      <c r="CO40" s="1"/>
      <c r="CP40" s="1"/>
      <c r="CQ40" s="1"/>
      <c r="CR40" s="1"/>
      <c r="CS40" s="1"/>
      <c r="CT40" s="1"/>
      <c r="CU40" s="1"/>
      <c r="CV40" s="1"/>
      <c r="CW40" s="1"/>
      <c r="CX40" s="1"/>
      <c r="CY40" s="1"/>
      <c r="CZ40" s="1"/>
      <c r="DA40" s="1"/>
      <c r="DB40" s="1"/>
      <c r="DC40" s="1"/>
      <c r="DD40" s="1"/>
      <c r="DE40" s="1"/>
      <c r="DF40" s="1"/>
      <c r="DG40" s="1"/>
      <c r="DH40" s="1"/>
      <c r="DI40" s="1"/>
      <c r="DJ40" s="1"/>
      <c r="DK40" s="1"/>
      <c r="DL40" s="1"/>
      <c r="DM40" s="1"/>
      <c r="DN40" s="1"/>
      <c r="DO40" s="1"/>
      <c r="DP40" s="1"/>
      <c r="DQ40" s="1"/>
      <c r="DR40" s="1"/>
      <c r="DS40" s="1"/>
      <c r="DT40" s="1"/>
      <c r="DU40" s="1"/>
      <c r="DV40" s="1"/>
      <c r="DW40" s="1"/>
      <c r="DX40" s="1"/>
      <c r="DY40" s="1"/>
      <c r="DZ40" s="1"/>
      <c r="EA40" s="1"/>
      <c r="EB40" s="1"/>
      <c r="EC40" s="1"/>
      <c r="ED40" s="1"/>
      <c r="EE40" s="1"/>
    </row>
    <row r="41" spans="1:135" ht="15" customHeight="1" x14ac:dyDescent="0.25">
      <c r="A41" s="19" t="s">
        <v>74</v>
      </c>
      <c r="B41" s="57">
        <v>1</v>
      </c>
      <c r="C41" s="45" t="s">
        <v>9</v>
      </c>
      <c r="D41" s="23" t="s">
        <v>75</v>
      </c>
      <c r="E41" s="42" t="s">
        <v>1667</v>
      </c>
      <c r="F41" s="1"/>
      <c r="G41" s="1"/>
      <c r="H41" s="20" t="s">
        <v>385</v>
      </c>
      <c r="I41" s="20"/>
      <c r="J41" s="21"/>
      <c r="K41" s="21"/>
      <c r="L41" s="21"/>
      <c r="M41" s="29"/>
      <c r="N41" s="54"/>
      <c r="O41" s="1"/>
      <c r="T41" s="1"/>
      <c r="U41" s="1"/>
      <c r="V41" s="1"/>
      <c r="W41" s="1"/>
      <c r="X41" s="15" t="s">
        <v>368</v>
      </c>
      <c r="Y41" s="15" t="s">
        <v>367</v>
      </c>
      <c r="Z41" s="15" t="s">
        <v>364</v>
      </c>
      <c r="AA41" s="15" t="s">
        <v>325</v>
      </c>
      <c r="AB41" s="15">
        <f>-$I$22</f>
        <v>-2.5000000000000001E-2</v>
      </c>
      <c r="AC41" s="15">
        <f>-($I$20+$B$8*$I$21*($I$22-$I$20/$I$21))</f>
        <v>-394.61</v>
      </c>
      <c r="AD41" s="1"/>
      <c r="AE41" s="1"/>
      <c r="AF41" s="1"/>
      <c r="AG41" s="1"/>
      <c r="AP41" s="1"/>
      <c r="AQ41" s="1"/>
      <c r="AR41" s="1"/>
      <c r="AS41" s="1"/>
      <c r="AT41" s="1"/>
      <c r="AU41" s="1"/>
      <c r="AV41" s="1"/>
      <c r="AW41" s="1"/>
      <c r="AX41" s="1"/>
      <c r="AY41" s="1"/>
      <c r="AZ41" s="1"/>
      <c r="BA41" s="1"/>
      <c r="BB41" s="1"/>
      <c r="BC41" s="1"/>
      <c r="BD41" s="1"/>
      <c r="BE41" s="1"/>
      <c r="BF41" s="1"/>
      <c r="BG41" s="1"/>
      <c r="BH41" s="1"/>
      <c r="BI41" s="1"/>
      <c r="BJ41" s="1"/>
      <c r="BK41" s="1"/>
      <c r="BL41" s="1"/>
      <c r="BM41" s="1"/>
      <c r="BN41" s="1"/>
      <c r="BO41" s="1"/>
      <c r="BP41" s="1"/>
      <c r="BQ41" s="1"/>
      <c r="BR41" s="1"/>
      <c r="BS41" s="1"/>
      <c r="BT41" s="1"/>
      <c r="BU41" s="1"/>
      <c r="BV41" s="1"/>
      <c r="BW41" s="1"/>
      <c r="BX41" s="1"/>
      <c r="BY41" s="1"/>
      <c r="BZ41" s="1"/>
      <c r="CA41" s="1"/>
      <c r="CB41" s="1"/>
      <c r="CC41" s="1"/>
      <c r="CD41" s="1"/>
      <c r="CE41" s="1"/>
      <c r="CF41" s="1"/>
      <c r="CG41" s="1"/>
      <c r="CH41" s="1"/>
      <c r="CI41" s="1"/>
      <c r="CJ41" s="1"/>
      <c r="CK41" s="1"/>
      <c r="CL41" s="1"/>
      <c r="CM41" s="1"/>
      <c r="CN41" s="1"/>
      <c r="CO41" s="1"/>
      <c r="CP41" s="1"/>
      <c r="CQ41" s="1"/>
      <c r="CR41" s="1"/>
      <c r="CS41" s="1"/>
      <c r="CT41" s="1"/>
      <c r="CU41" s="1"/>
      <c r="CV41" s="1"/>
      <c r="CW41" s="1"/>
      <c r="CX41" s="1"/>
      <c r="CY41" s="1"/>
      <c r="CZ41" s="1"/>
      <c r="DA41" s="1"/>
      <c r="DB41" s="1"/>
      <c r="DC41" s="1"/>
      <c r="DD41" s="1"/>
      <c r="DE41" s="1"/>
      <c r="DF41" s="1"/>
      <c r="DG41" s="1"/>
      <c r="DH41" s="1"/>
      <c r="DI41" s="1"/>
      <c r="DJ41" s="1"/>
      <c r="DK41" s="1"/>
      <c r="DL41" s="1"/>
      <c r="DM41" s="1"/>
      <c r="DN41" s="1"/>
      <c r="DO41" s="1"/>
      <c r="DP41" s="1"/>
      <c r="DQ41" s="1"/>
      <c r="DR41" s="1"/>
      <c r="DS41" s="1"/>
      <c r="DT41" s="1"/>
      <c r="DU41" s="1"/>
      <c r="DV41" s="1"/>
      <c r="DW41" s="1"/>
      <c r="DX41" s="1"/>
      <c r="DY41" s="1"/>
      <c r="DZ41" s="1"/>
      <c r="EA41" s="1"/>
      <c r="EB41" s="1"/>
      <c r="EC41" s="1"/>
      <c r="ED41" s="1"/>
      <c r="EE41" s="1"/>
    </row>
    <row r="42" spans="1:135" ht="15" customHeight="1" x14ac:dyDescent="0.25">
      <c r="A42" s="19" t="s">
        <v>76</v>
      </c>
      <c r="B42" s="57">
        <v>0.01</v>
      </c>
      <c r="C42" s="45" t="s">
        <v>9</v>
      </c>
      <c r="D42" s="23" t="s">
        <v>77</v>
      </c>
      <c r="E42" s="42" t="s">
        <v>1667</v>
      </c>
      <c r="F42" s="1"/>
      <c r="G42" s="1"/>
      <c r="H42" s="19" t="s">
        <v>386</v>
      </c>
      <c r="I42" s="19" t="s">
        <v>387</v>
      </c>
      <c r="J42" s="57" t="s">
        <v>8</v>
      </c>
      <c r="K42" s="57" t="s">
        <v>244</v>
      </c>
      <c r="L42" s="57" t="s">
        <v>8</v>
      </c>
      <c r="M42" s="49" t="s">
        <v>8</v>
      </c>
      <c r="N42" s="55" t="s">
        <v>388</v>
      </c>
      <c r="O42" s="1"/>
      <c r="T42" s="1"/>
      <c r="U42" s="1"/>
      <c r="V42" s="1"/>
      <c r="W42" s="1"/>
      <c r="X42" s="15" t="s">
        <v>368</v>
      </c>
      <c r="Y42" s="15" t="s">
        <v>367</v>
      </c>
      <c r="Z42" s="15" t="s">
        <v>364</v>
      </c>
      <c r="AA42" s="15" t="s">
        <v>325</v>
      </c>
      <c r="AB42" s="15">
        <f>-$I$20/$I$21</f>
        <v>-1.9499999999999999E-3</v>
      </c>
      <c r="AC42" s="15">
        <f>-$I$20</f>
        <v>-390</v>
      </c>
      <c r="AD42" s="1"/>
      <c r="AE42" s="1"/>
      <c r="AF42" s="1"/>
      <c r="AG42" s="1"/>
      <c r="AP42" s="1"/>
      <c r="AQ42" s="1"/>
      <c r="AR42" s="1"/>
      <c r="AS42" s="1"/>
      <c r="AT42" s="1"/>
      <c r="AU42" s="1"/>
      <c r="AV42" s="1"/>
      <c r="AW42" s="1"/>
      <c r="AX42" s="1"/>
      <c r="AY42" s="1"/>
      <c r="AZ42" s="1"/>
      <c r="BA42" s="1"/>
      <c r="BB42" s="1"/>
      <c r="BC42" s="1"/>
      <c r="BD42" s="1"/>
      <c r="BE42" s="1"/>
      <c r="BF42" s="1"/>
      <c r="BG42" s="1"/>
      <c r="BH42" s="1"/>
      <c r="BI42" s="1"/>
      <c r="BJ42" s="1"/>
      <c r="BK42" s="1"/>
      <c r="BL42" s="1"/>
      <c r="BM42" s="1"/>
      <c r="BN42" s="1"/>
      <c r="BO42" s="1"/>
      <c r="BP42" s="1"/>
      <c r="BQ42" s="1"/>
      <c r="BR42" s="1"/>
      <c r="BS42" s="1"/>
      <c r="BT42" s="1"/>
      <c r="BU42" s="1"/>
      <c r="BV42" s="1"/>
      <c r="BW42" s="1"/>
      <c r="BX42" s="1"/>
      <c r="BY42" s="1"/>
      <c r="BZ42" s="1"/>
      <c r="CA42" s="1"/>
      <c r="CB42" s="1"/>
      <c r="CC42" s="1"/>
      <c r="CD42" s="1"/>
      <c r="CE42" s="1"/>
      <c r="CF42" s="1"/>
      <c r="CG42" s="1"/>
      <c r="CH42" s="1"/>
      <c r="CI42" s="1"/>
      <c r="CJ42" s="1"/>
      <c r="CK42" s="1"/>
      <c r="CL42" s="1"/>
      <c r="CM42" s="1"/>
      <c r="CN42" s="1"/>
      <c r="CO42" s="1"/>
      <c r="CP42" s="1"/>
      <c r="CQ42" s="1"/>
      <c r="CR42" s="1"/>
      <c r="CS42" s="1"/>
      <c r="CT42" s="1"/>
      <c r="CU42" s="1"/>
      <c r="CV42" s="1"/>
      <c r="CW42" s="1"/>
      <c r="CX42" s="1"/>
      <c r="CY42" s="1"/>
      <c r="CZ42" s="1"/>
      <c r="DA42" s="1"/>
      <c r="DB42" s="1"/>
      <c r="DC42" s="1"/>
      <c r="DD42" s="1"/>
      <c r="DE42" s="1"/>
      <c r="DF42" s="1"/>
      <c r="DG42" s="1"/>
      <c r="DH42" s="1"/>
      <c r="DI42" s="1"/>
      <c r="DJ42" s="1"/>
      <c r="DK42" s="1"/>
      <c r="DL42" s="1"/>
      <c r="DM42" s="1"/>
      <c r="DN42" s="1"/>
      <c r="DO42" s="1"/>
      <c r="DP42" s="1"/>
      <c r="DQ42" s="1"/>
      <c r="DR42" s="1"/>
      <c r="DS42" s="1"/>
      <c r="DT42" s="1"/>
      <c r="DU42" s="1"/>
      <c r="DV42" s="1"/>
      <c r="DW42" s="1"/>
      <c r="DX42" s="1"/>
      <c r="DY42" s="1"/>
      <c r="DZ42" s="1"/>
      <c r="EA42" s="1"/>
      <c r="EB42" s="1"/>
      <c r="EC42" s="1"/>
      <c r="ED42" s="1"/>
      <c r="EE42" s="1"/>
    </row>
    <row r="43" spans="1:135" ht="15" customHeight="1" x14ac:dyDescent="0.25">
      <c r="A43" s="19" t="s">
        <v>78</v>
      </c>
      <c r="B43" s="57">
        <v>0</v>
      </c>
      <c r="C43" s="45" t="s">
        <v>35</v>
      </c>
      <c r="D43" s="23" t="s">
        <v>79</v>
      </c>
      <c r="E43" s="42" t="s">
        <v>1667</v>
      </c>
      <c r="F43" s="1"/>
      <c r="G43" s="1"/>
      <c r="H43" s="19" t="s">
        <v>389</v>
      </c>
      <c r="I43" s="19" t="s">
        <v>390</v>
      </c>
      <c r="J43" s="57" t="s">
        <v>8</v>
      </c>
      <c r="K43" s="57" t="s">
        <v>244</v>
      </c>
      <c r="L43" s="57" t="s">
        <v>8</v>
      </c>
      <c r="M43" s="49" t="s">
        <v>244</v>
      </c>
      <c r="N43" s="55" t="s">
        <v>391</v>
      </c>
      <c r="O43" s="1"/>
      <c r="T43" s="1"/>
      <c r="U43" s="1"/>
      <c r="V43" s="1"/>
      <c r="W43" s="1"/>
      <c r="X43" s="15" t="s">
        <v>368</v>
      </c>
      <c r="Y43" s="15" t="s">
        <v>367</v>
      </c>
      <c r="Z43" s="15" t="s">
        <v>364</v>
      </c>
      <c r="AA43" s="15" t="s">
        <v>365</v>
      </c>
      <c r="AB43" s="15">
        <v>0</v>
      </c>
      <c r="AC43" s="15">
        <v>0</v>
      </c>
      <c r="AD43" s="1"/>
      <c r="AE43" s="1"/>
      <c r="AF43" s="1"/>
      <c r="AG43" s="1"/>
      <c r="AP43" s="1"/>
      <c r="AQ43" s="1"/>
      <c r="AR43" s="1"/>
      <c r="AS43" s="1"/>
      <c r="AT43" s="1"/>
      <c r="AU43" s="1"/>
      <c r="AV43" s="1"/>
      <c r="AW43" s="1"/>
      <c r="AX43" s="1"/>
      <c r="AY43" s="1"/>
      <c r="AZ43" s="1"/>
      <c r="BA43" s="1"/>
      <c r="BB43" s="1"/>
      <c r="BC43" s="1"/>
      <c r="BD43" s="1"/>
      <c r="BE43" s="1"/>
      <c r="BF43" s="1"/>
      <c r="BG43" s="1"/>
      <c r="BH43" s="1"/>
      <c r="BI43" s="1"/>
      <c r="BJ43" s="1"/>
      <c r="BK43" s="1"/>
      <c r="BL43" s="1"/>
      <c r="BM43" s="1"/>
      <c r="BN43" s="1"/>
      <c r="BO43" s="1"/>
      <c r="BP43" s="1"/>
      <c r="BQ43" s="1"/>
      <c r="BR43" s="1"/>
      <c r="BS43" s="1"/>
      <c r="BT43" s="1"/>
      <c r="BU43" s="1"/>
      <c r="BV43" s="1"/>
      <c r="BW43" s="1"/>
      <c r="BX43" s="1"/>
      <c r="BY43" s="1"/>
      <c r="BZ43" s="1"/>
      <c r="CA43" s="1"/>
      <c r="CB43" s="1"/>
      <c r="CC43" s="1"/>
      <c r="CD43" s="1"/>
      <c r="CE43" s="1"/>
      <c r="CF43" s="1"/>
      <c r="CG43" s="1"/>
      <c r="CH43" s="1"/>
      <c r="CI43" s="1"/>
      <c r="CJ43" s="1"/>
      <c r="CK43" s="1"/>
      <c r="CL43" s="1"/>
      <c r="CM43" s="1"/>
      <c r="CN43" s="1"/>
      <c r="CO43" s="1"/>
      <c r="CP43" s="1"/>
      <c r="CQ43" s="1"/>
      <c r="CR43" s="1"/>
      <c r="CS43" s="1"/>
      <c r="CT43" s="1"/>
      <c r="CU43" s="1"/>
      <c r="CV43" s="1"/>
      <c r="CW43" s="1"/>
      <c r="CX43" s="1"/>
      <c r="CY43" s="1"/>
      <c r="CZ43" s="1"/>
      <c r="DA43" s="1"/>
      <c r="DB43" s="1"/>
      <c r="DC43" s="1"/>
      <c r="DD43" s="1"/>
      <c r="DE43" s="1"/>
      <c r="DF43" s="1"/>
      <c r="DG43" s="1"/>
      <c r="DH43" s="1"/>
      <c r="DI43" s="1"/>
      <c r="DJ43" s="1"/>
      <c r="DK43" s="1"/>
      <c r="DL43" s="1"/>
      <c r="DM43" s="1"/>
      <c r="DN43" s="1"/>
      <c r="DO43" s="1"/>
      <c r="DP43" s="1"/>
      <c r="DQ43" s="1"/>
      <c r="DR43" s="1"/>
      <c r="DS43" s="1"/>
      <c r="DT43" s="1"/>
      <c r="DU43" s="1"/>
      <c r="DV43" s="1"/>
      <c r="DW43" s="1"/>
      <c r="DX43" s="1"/>
      <c r="DY43" s="1"/>
      <c r="DZ43" s="1"/>
      <c r="EA43" s="1"/>
      <c r="EB43" s="1"/>
      <c r="EC43" s="1"/>
      <c r="ED43" s="1"/>
      <c r="EE43" s="1"/>
    </row>
    <row r="44" spans="1:135" ht="15" customHeight="1" x14ac:dyDescent="0.25">
      <c r="A44" s="19" t="s">
        <v>80</v>
      </c>
      <c r="B44" s="57">
        <v>1</v>
      </c>
      <c r="C44" s="45" t="s">
        <v>35</v>
      </c>
      <c r="D44" s="23" t="s">
        <v>81</v>
      </c>
      <c r="E44" s="42" t="s">
        <v>1667</v>
      </c>
      <c r="F44" s="1"/>
      <c r="G44" s="1"/>
      <c r="H44" s="19" t="s">
        <v>392</v>
      </c>
      <c r="I44" s="19" t="s">
        <v>393</v>
      </c>
      <c r="J44" s="57" t="s">
        <v>244</v>
      </c>
      <c r="K44" s="57" t="s">
        <v>8</v>
      </c>
      <c r="L44" s="57" t="s">
        <v>8</v>
      </c>
      <c r="M44" s="49" t="s">
        <v>244</v>
      </c>
      <c r="N44" s="55" t="s">
        <v>394</v>
      </c>
      <c r="O44" s="1"/>
      <c r="T44" s="1"/>
      <c r="U44" s="1"/>
      <c r="V44" s="1"/>
      <c r="W44" s="1"/>
      <c r="X44" s="15" t="s">
        <v>368</v>
      </c>
      <c r="Y44" s="15" t="s">
        <v>367</v>
      </c>
      <c r="Z44" s="15" t="s">
        <v>364</v>
      </c>
      <c r="AA44" s="15" t="s">
        <v>326</v>
      </c>
      <c r="AB44" s="15">
        <f>$J$20/$J$21</f>
        <v>1.9499999999999999E-3</v>
      </c>
      <c r="AC44" s="15">
        <f>$J$20</f>
        <v>390</v>
      </c>
      <c r="AD44" s="1"/>
      <c r="AE44" s="1"/>
      <c r="AF44" s="1"/>
      <c r="AG44" s="1"/>
      <c r="AP44" s="1"/>
      <c r="AQ44" s="1"/>
      <c r="AR44" s="1"/>
      <c r="AS44" s="1"/>
      <c r="AT44" s="1"/>
      <c r="AU44" s="1"/>
      <c r="AV44" s="1"/>
      <c r="AW44" s="1"/>
      <c r="AX44" s="1"/>
      <c r="AY44" s="1"/>
      <c r="AZ44" s="1"/>
      <c r="BA44" s="1"/>
      <c r="BB44" s="1"/>
      <c r="BC44" s="1"/>
      <c r="BD44" s="1"/>
      <c r="BE44" s="1"/>
      <c r="BF44" s="1"/>
      <c r="BG44" s="1"/>
      <c r="BH44" s="1"/>
      <c r="BI44" s="1"/>
      <c r="BJ44" s="1"/>
      <c r="BK44" s="1"/>
      <c r="BL44" s="1"/>
      <c r="BM44" s="1"/>
      <c r="BN44" s="1"/>
      <c r="BO44" s="1"/>
      <c r="BP44" s="1"/>
      <c r="BQ44" s="1"/>
      <c r="BR44" s="1"/>
      <c r="BS44" s="1"/>
      <c r="BT44" s="1"/>
      <c r="BU44" s="1"/>
      <c r="BV44" s="1"/>
      <c r="BW44" s="1"/>
      <c r="BX44" s="1"/>
      <c r="BY44" s="1"/>
      <c r="BZ44" s="1"/>
      <c r="CA44" s="1"/>
      <c r="CB44" s="1"/>
      <c r="CC44" s="1"/>
      <c r="CD44" s="1"/>
      <c r="CE44" s="1"/>
      <c r="CF44" s="1"/>
      <c r="CG44" s="1"/>
      <c r="CH44" s="1"/>
      <c r="CI44" s="1"/>
      <c r="CJ44" s="1"/>
      <c r="CK44" s="1"/>
      <c r="CL44" s="1"/>
      <c r="CM44" s="1"/>
      <c r="CN44" s="1"/>
      <c r="CO44" s="1"/>
      <c r="CP44" s="1"/>
      <c r="CQ44" s="1"/>
      <c r="CR44" s="1"/>
      <c r="CS44" s="1"/>
      <c r="CT44" s="1"/>
      <c r="CU44" s="1"/>
      <c r="CV44" s="1"/>
      <c r="CW44" s="1"/>
      <c r="CX44" s="1"/>
      <c r="CY44" s="1"/>
      <c r="CZ44" s="1"/>
      <c r="DA44" s="1"/>
      <c r="DB44" s="1"/>
      <c r="DC44" s="1"/>
      <c r="DD44" s="1"/>
      <c r="DE44" s="1"/>
      <c r="DF44" s="1"/>
      <c r="DG44" s="1"/>
      <c r="DH44" s="1"/>
      <c r="DI44" s="1"/>
      <c r="DJ44" s="1"/>
      <c r="DK44" s="1"/>
      <c r="DL44" s="1"/>
      <c r="DM44" s="1"/>
      <c r="DN44" s="1"/>
      <c r="DO44" s="1"/>
      <c r="DP44" s="1"/>
      <c r="DQ44" s="1"/>
      <c r="DR44" s="1"/>
      <c r="DS44" s="1"/>
      <c r="DT44" s="1"/>
      <c r="DU44" s="1"/>
      <c r="DV44" s="1"/>
      <c r="DW44" s="1"/>
      <c r="DX44" s="1"/>
      <c r="DY44" s="1"/>
      <c r="DZ44" s="1"/>
      <c r="EA44" s="1"/>
      <c r="EB44" s="1"/>
      <c r="EC44" s="1"/>
      <c r="ED44" s="1"/>
      <c r="EE44" s="1"/>
    </row>
    <row r="45" spans="1:135" ht="15" customHeight="1" x14ac:dyDescent="0.25">
      <c r="A45" s="19"/>
      <c r="B45" s="56"/>
      <c r="C45" s="45"/>
      <c r="D45" s="23"/>
      <c r="E45" s="45"/>
      <c r="F45" s="1"/>
      <c r="G45" s="1"/>
      <c r="H45" s="19" t="s">
        <v>395</v>
      </c>
      <c r="I45" s="19" t="s">
        <v>396</v>
      </c>
      <c r="J45" s="57" t="s">
        <v>8</v>
      </c>
      <c r="K45" s="57" t="s">
        <v>244</v>
      </c>
      <c r="L45" s="57" t="s">
        <v>244</v>
      </c>
      <c r="M45" s="49" t="s">
        <v>244</v>
      </c>
      <c r="N45" s="55" t="s">
        <v>397</v>
      </c>
      <c r="O45" s="1"/>
      <c r="T45" s="1"/>
      <c r="U45" s="1"/>
      <c r="V45" s="1"/>
      <c r="W45" s="1"/>
      <c r="X45" s="15" t="s">
        <v>368</v>
      </c>
      <c r="Y45" s="15" t="s">
        <v>367</v>
      </c>
      <c r="Z45" s="15" t="s">
        <v>364</v>
      </c>
      <c r="AA45" s="15" t="s">
        <v>326</v>
      </c>
      <c r="AB45" s="15">
        <f>$J$22</f>
        <v>2.5000000000000001E-2</v>
      </c>
      <c r="AC45" s="15">
        <f>$J$20+$B$8*$J$21*($J$22-$J$20/$J$21)</f>
        <v>394.61</v>
      </c>
      <c r="AD45" s="1"/>
      <c r="AE45" s="1"/>
      <c r="AF45" s="1"/>
      <c r="AG45" s="1"/>
      <c r="AP45" s="1"/>
      <c r="AQ45" s="1"/>
      <c r="AR45" s="1"/>
      <c r="AS45" s="1"/>
      <c r="AT45" s="1"/>
      <c r="AU45" s="1"/>
      <c r="AV45" s="1"/>
      <c r="AW45" s="1"/>
      <c r="AX45" s="1"/>
      <c r="AY45" s="1"/>
      <c r="AZ45" s="1"/>
      <c r="BA45" s="1"/>
      <c r="BB45" s="1"/>
      <c r="BC45" s="1"/>
      <c r="BD45" s="1"/>
      <c r="BE45" s="1"/>
      <c r="BF45" s="1"/>
      <c r="BG45" s="1"/>
      <c r="BH45" s="1"/>
      <c r="BI45" s="1"/>
      <c r="BJ45" s="1"/>
      <c r="BK45" s="1"/>
      <c r="BL45" s="1"/>
      <c r="BM45" s="1"/>
      <c r="BN45" s="1"/>
      <c r="BO45" s="1"/>
      <c r="BP45" s="1"/>
      <c r="BQ45" s="1"/>
      <c r="BR45" s="1"/>
      <c r="BS45" s="1"/>
      <c r="BT45" s="1"/>
      <c r="BU45" s="1"/>
      <c r="BV45" s="1"/>
      <c r="BW45" s="1"/>
      <c r="BX45" s="1"/>
      <c r="BY45" s="1"/>
      <c r="BZ45" s="1"/>
      <c r="CA45" s="1"/>
      <c r="CB45" s="1"/>
      <c r="CC45" s="1"/>
      <c r="CD45" s="1"/>
      <c r="CE45" s="1"/>
      <c r="CF45" s="1"/>
      <c r="CG45" s="1"/>
      <c r="CH45" s="1"/>
      <c r="CI45" s="1"/>
      <c r="CJ45" s="1"/>
      <c r="CK45" s="1"/>
      <c r="CL45" s="1"/>
      <c r="CM45" s="1"/>
      <c r="CN45" s="1"/>
      <c r="CO45" s="1"/>
      <c r="CP45" s="1"/>
      <c r="CQ45" s="1"/>
      <c r="CR45" s="1"/>
      <c r="CS45" s="1"/>
      <c r="CT45" s="1"/>
      <c r="CU45" s="1"/>
      <c r="CV45" s="1"/>
      <c r="CW45" s="1"/>
      <c r="CX45" s="1"/>
      <c r="CY45" s="1"/>
      <c r="CZ45" s="1"/>
      <c r="DA45" s="1"/>
      <c r="DB45" s="1"/>
      <c r="DC45" s="1"/>
      <c r="DD45" s="1"/>
      <c r="DE45" s="1"/>
      <c r="DF45" s="1"/>
      <c r="DG45" s="1"/>
      <c r="DH45" s="1"/>
      <c r="DI45" s="1"/>
      <c r="DJ45" s="1"/>
      <c r="DK45" s="1"/>
      <c r="DL45" s="1"/>
      <c r="DM45" s="1"/>
      <c r="DN45" s="1"/>
      <c r="DO45" s="1"/>
      <c r="DP45" s="1"/>
      <c r="DQ45" s="1"/>
      <c r="DR45" s="1"/>
      <c r="DS45" s="1"/>
      <c r="DT45" s="1"/>
      <c r="DU45" s="1"/>
      <c r="DV45" s="1"/>
      <c r="DW45" s="1"/>
      <c r="DX45" s="1"/>
      <c r="DY45" s="1"/>
      <c r="DZ45" s="1"/>
      <c r="EA45" s="1"/>
      <c r="EB45" s="1"/>
      <c r="EC45" s="1"/>
      <c r="ED45" s="1"/>
      <c r="EE45" s="1"/>
    </row>
    <row r="46" spans="1:135" ht="15" customHeight="1" x14ac:dyDescent="0.25">
      <c r="A46" s="16" t="s">
        <v>82</v>
      </c>
      <c r="B46" s="17"/>
      <c r="C46" s="17"/>
      <c r="D46" s="22"/>
      <c r="E46" s="17"/>
      <c r="F46" s="1"/>
      <c r="G46" s="1"/>
      <c r="H46" s="20" t="s">
        <v>398</v>
      </c>
      <c r="I46" s="20"/>
      <c r="J46" s="21"/>
      <c r="K46" s="21"/>
      <c r="L46" s="21"/>
      <c r="M46" s="29"/>
      <c r="N46" s="54"/>
      <c r="O46" s="1"/>
      <c r="T46" s="1"/>
      <c r="U46" s="1"/>
      <c r="V46" s="1"/>
      <c r="W46" s="1"/>
      <c r="X46" s="15" t="s">
        <v>368</v>
      </c>
      <c r="Y46" s="15" t="s">
        <v>367</v>
      </c>
      <c r="Z46" s="15" t="s">
        <v>366</v>
      </c>
      <c r="AA46" s="15" t="s">
        <v>325</v>
      </c>
      <c r="AB46" s="15">
        <f>-$I$23</f>
        <v>-1.4999999999999999E-2</v>
      </c>
      <c r="AC46" s="15">
        <f>-(1.1*$I$20+$B$8*$I$21*($I$23-(2*($I$20/$I$21+0.002)-(0.9*$I$20/$I$21))))</f>
        <v>-430.77100000000007</v>
      </c>
      <c r="AD46" s="1"/>
      <c r="AE46" s="1"/>
      <c r="AF46" s="1"/>
      <c r="AG46" s="1"/>
      <c r="AP46" s="1"/>
      <c r="AQ46" s="1"/>
      <c r="AR46" s="1"/>
      <c r="AS46" s="1"/>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c r="CL46" s="1"/>
      <c r="CM46" s="1"/>
      <c r="CN46" s="1"/>
      <c r="CO46" s="1"/>
      <c r="CP46" s="1"/>
      <c r="CQ46" s="1"/>
      <c r="CR46" s="1"/>
      <c r="CS46" s="1"/>
      <c r="CT46" s="1"/>
      <c r="CU46" s="1"/>
      <c r="CV46" s="1"/>
      <c r="CW46" s="1"/>
      <c r="CX46" s="1"/>
      <c r="CY46" s="1"/>
      <c r="CZ46" s="1"/>
      <c r="DA46" s="1"/>
      <c r="DB46" s="1"/>
      <c r="DC46" s="1"/>
      <c r="DD46" s="1"/>
      <c r="DE46" s="1"/>
      <c r="DF46" s="1"/>
      <c r="DG46" s="1"/>
      <c r="DH46" s="1"/>
      <c r="DI46" s="1"/>
      <c r="DJ46" s="1"/>
      <c r="DK46" s="1"/>
      <c r="DL46" s="1"/>
      <c r="DM46" s="1"/>
      <c r="DN46" s="1"/>
      <c r="DO46" s="1"/>
      <c r="DP46" s="1"/>
      <c r="DQ46" s="1"/>
      <c r="DR46" s="1"/>
      <c r="DS46" s="1"/>
      <c r="DT46" s="1"/>
      <c r="DU46" s="1"/>
      <c r="DV46" s="1"/>
      <c r="DW46" s="1"/>
      <c r="DX46" s="1"/>
      <c r="DY46" s="1"/>
      <c r="DZ46" s="1"/>
      <c r="EA46" s="1"/>
      <c r="EB46" s="1"/>
      <c r="EC46" s="1"/>
      <c r="ED46" s="1"/>
      <c r="EE46" s="1"/>
    </row>
    <row r="47" spans="1:135" ht="15" customHeight="1" x14ac:dyDescent="0.25">
      <c r="A47" s="20" t="s">
        <v>42</v>
      </c>
      <c r="B47" s="21"/>
      <c r="C47" s="21" t="s">
        <v>9</v>
      </c>
      <c r="D47" s="24"/>
      <c r="E47" s="21"/>
      <c r="F47" s="1"/>
      <c r="G47" s="1"/>
      <c r="H47" s="19" t="s">
        <v>399</v>
      </c>
      <c r="I47" s="19" t="s">
        <v>400</v>
      </c>
      <c r="J47" s="57" t="s">
        <v>401</v>
      </c>
      <c r="K47" s="57" t="s">
        <v>401</v>
      </c>
      <c r="L47" s="57" t="s">
        <v>401</v>
      </c>
      <c r="M47" s="49" t="s">
        <v>401</v>
      </c>
      <c r="N47" s="55" t="s">
        <v>402</v>
      </c>
      <c r="O47" s="1"/>
      <c r="T47" s="1"/>
      <c r="U47" s="1"/>
      <c r="V47" s="1"/>
      <c r="W47" s="1"/>
      <c r="X47" s="15" t="s">
        <v>368</v>
      </c>
      <c r="Y47" s="15" t="s">
        <v>367</v>
      </c>
      <c r="Z47" s="15" t="s">
        <v>366</v>
      </c>
      <c r="AA47" s="15" t="s">
        <v>325</v>
      </c>
      <c r="AB47" s="15">
        <f>-(2*($I$20/$I$21+0.002)-(0.9*$I$20/$I$21))</f>
        <v>-6.1450000000000012E-3</v>
      </c>
      <c r="AC47" s="15">
        <f>-1.1*$I$20</f>
        <v>-429.00000000000006</v>
      </c>
      <c r="AD47" s="1"/>
      <c r="AE47" s="1"/>
      <c r="AF47" s="1"/>
      <c r="AG47" s="1"/>
      <c r="AP47" s="1"/>
      <c r="AQ47" s="1"/>
      <c r="AR47" s="1"/>
      <c r="AS47" s="1"/>
      <c r="AT47" s="1"/>
      <c r="AU47" s="1"/>
      <c r="AV47" s="1"/>
      <c r="AW47" s="1"/>
      <c r="AX47" s="1"/>
      <c r="AY47" s="1"/>
      <c r="AZ47" s="1"/>
      <c r="BA47" s="1"/>
      <c r="BB47" s="1"/>
      <c r="BC47" s="1"/>
      <c r="BD47" s="1"/>
      <c r="BE47" s="1"/>
      <c r="BF47" s="1"/>
      <c r="BG47" s="1"/>
      <c r="BH47" s="1"/>
      <c r="BI47" s="1"/>
      <c r="BJ47" s="1"/>
      <c r="BK47" s="1"/>
      <c r="BL47" s="1"/>
      <c r="BM47" s="1"/>
      <c r="BN47" s="1"/>
      <c r="BO47" s="1"/>
      <c r="BP47" s="1"/>
      <c r="BQ47" s="1"/>
      <c r="BR47" s="1"/>
      <c r="BS47" s="1"/>
      <c r="BT47" s="1"/>
      <c r="BU47" s="1"/>
      <c r="BV47" s="1"/>
      <c r="BW47" s="1"/>
      <c r="BX47" s="1"/>
      <c r="BY47" s="1"/>
      <c r="BZ47" s="1"/>
      <c r="CA47" s="1"/>
      <c r="CB47" s="1"/>
      <c r="CC47" s="1"/>
      <c r="CD47" s="1"/>
      <c r="CE47" s="1"/>
      <c r="CF47" s="1"/>
      <c r="CG47" s="1"/>
      <c r="CH47" s="1"/>
      <c r="CI47" s="1"/>
      <c r="CJ47" s="1"/>
      <c r="CK47" s="1"/>
      <c r="CL47" s="1"/>
      <c r="CM47" s="1"/>
      <c r="CN47" s="1"/>
      <c r="CO47" s="1"/>
      <c r="CP47" s="1"/>
      <c r="CQ47" s="1"/>
      <c r="CR47" s="1"/>
      <c r="CS47" s="1"/>
      <c r="CT47" s="1"/>
      <c r="CU47" s="1"/>
      <c r="CV47" s="1"/>
      <c r="CW47" s="1"/>
      <c r="CX47" s="1"/>
      <c r="CY47" s="1"/>
      <c r="CZ47" s="1"/>
      <c r="DA47" s="1"/>
      <c r="DB47" s="1"/>
      <c r="DC47" s="1"/>
      <c r="DD47" s="1"/>
      <c r="DE47" s="1"/>
      <c r="DF47" s="1"/>
      <c r="DG47" s="1"/>
      <c r="DH47" s="1"/>
      <c r="DI47" s="1"/>
      <c r="DJ47" s="1"/>
      <c r="DK47" s="1"/>
      <c r="DL47" s="1"/>
      <c r="DM47" s="1"/>
      <c r="DN47" s="1"/>
      <c r="DO47" s="1"/>
      <c r="DP47" s="1"/>
      <c r="DQ47" s="1"/>
      <c r="DR47" s="1"/>
      <c r="DS47" s="1"/>
      <c r="DT47" s="1"/>
      <c r="DU47" s="1"/>
      <c r="DV47" s="1"/>
      <c r="DW47" s="1"/>
      <c r="DX47" s="1"/>
      <c r="DY47" s="1"/>
      <c r="DZ47" s="1"/>
      <c r="EA47" s="1"/>
      <c r="EB47" s="1"/>
      <c r="EC47" s="1"/>
      <c r="ED47" s="1"/>
      <c r="EE47" s="1"/>
    </row>
    <row r="48" spans="1:135" ht="15" customHeight="1" x14ac:dyDescent="0.25">
      <c r="A48" s="19" t="s">
        <v>83</v>
      </c>
      <c r="B48" s="57" t="s">
        <v>84</v>
      </c>
      <c r="C48" s="45" t="s">
        <v>9</v>
      </c>
      <c r="D48" s="23" t="s">
        <v>85</v>
      </c>
      <c r="E48" s="42" t="s">
        <v>1667</v>
      </c>
      <c r="F48" s="1"/>
      <c r="G48" s="1"/>
      <c r="H48" s="20" t="s">
        <v>403</v>
      </c>
      <c r="I48" s="20"/>
      <c r="J48" s="21"/>
      <c r="K48" s="21"/>
      <c r="L48" s="21"/>
      <c r="M48" s="29"/>
      <c r="N48" s="54"/>
      <c r="O48" s="1"/>
      <c r="T48" s="1"/>
      <c r="U48" s="1"/>
      <c r="V48" s="1"/>
      <c r="W48" s="1"/>
      <c r="X48" s="15" t="s">
        <v>368</v>
      </c>
      <c r="Y48" s="15" t="s">
        <v>367</v>
      </c>
      <c r="Z48" s="15" t="s">
        <v>366</v>
      </c>
      <c r="AA48" s="15" t="s">
        <v>325</v>
      </c>
      <c r="AB48" s="15">
        <f>-($I$20/$I$21+0.002)</f>
        <v>-3.9500000000000004E-3</v>
      </c>
      <c r="AC48" s="15">
        <f>-$I$20</f>
        <v>-390</v>
      </c>
      <c r="AD48" s="1"/>
      <c r="AE48" s="1"/>
      <c r="AF48" s="1"/>
      <c r="AG48" s="1"/>
      <c r="AP48" s="1"/>
      <c r="AQ48" s="1"/>
      <c r="AR48" s="1"/>
      <c r="AS48" s="1"/>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c r="CL48" s="1"/>
      <c r="CM48" s="1"/>
      <c r="CN48" s="1"/>
      <c r="CO48" s="1"/>
      <c r="CP48" s="1"/>
      <c r="CQ48" s="1"/>
      <c r="CR48" s="1"/>
      <c r="CS48" s="1"/>
      <c r="CT48" s="1"/>
      <c r="CU48" s="1"/>
      <c r="CV48" s="1"/>
      <c r="CW48" s="1"/>
      <c r="CX48" s="1"/>
      <c r="CY48" s="1"/>
      <c r="CZ48" s="1"/>
      <c r="DA48" s="1"/>
      <c r="DB48" s="1"/>
      <c r="DC48" s="1"/>
      <c r="DD48" s="1"/>
      <c r="DE48" s="1"/>
      <c r="DF48" s="1"/>
      <c r="DG48" s="1"/>
      <c r="DH48" s="1"/>
      <c r="DI48" s="1"/>
      <c r="DJ48" s="1"/>
      <c r="DK48" s="1"/>
      <c r="DL48" s="1"/>
      <c r="DM48" s="1"/>
      <c r="DN48" s="1"/>
      <c r="DO48" s="1"/>
      <c r="DP48" s="1"/>
      <c r="DQ48" s="1"/>
      <c r="DR48" s="1"/>
      <c r="DS48" s="1"/>
      <c r="DT48" s="1"/>
      <c r="DU48" s="1"/>
      <c r="DV48" s="1"/>
      <c r="DW48" s="1"/>
      <c r="DX48" s="1"/>
      <c r="DY48" s="1"/>
      <c r="DZ48" s="1"/>
      <c r="EA48" s="1"/>
      <c r="EB48" s="1"/>
      <c r="EC48" s="1"/>
      <c r="ED48" s="1"/>
      <c r="EE48" s="1"/>
    </row>
    <row r="49" spans="1:135" ht="15" customHeight="1" x14ac:dyDescent="0.25">
      <c r="A49" s="19" t="s">
        <v>86</v>
      </c>
      <c r="B49" s="57">
        <v>8000</v>
      </c>
      <c r="C49" s="45" t="str">
        <f>INDEX(rngUnitSettings,MATCH("Length",INDEX(rngUnitSettings,,1),0),2)</f>
        <v>mm</v>
      </c>
      <c r="D49" s="23" t="s">
        <v>87</v>
      </c>
      <c r="E49" s="42" t="s">
        <v>1667</v>
      </c>
      <c r="F49" s="1"/>
      <c r="G49" s="1"/>
      <c r="H49" s="19" t="s">
        <v>399</v>
      </c>
      <c r="I49" s="19" t="s">
        <v>404</v>
      </c>
      <c r="J49" s="57" t="s">
        <v>401</v>
      </c>
      <c r="K49" s="57" t="s">
        <v>401</v>
      </c>
      <c r="L49" s="57" t="s">
        <v>401</v>
      </c>
      <c r="M49" s="49" t="s">
        <v>401</v>
      </c>
      <c r="N49" s="55" t="s">
        <v>405</v>
      </c>
      <c r="O49" s="1"/>
      <c r="T49" s="1"/>
      <c r="U49" s="1"/>
      <c r="V49" s="1"/>
      <c r="W49" s="1"/>
      <c r="X49" s="15" t="s">
        <v>368</v>
      </c>
      <c r="Y49" s="15" t="s">
        <v>367</v>
      </c>
      <c r="Z49" s="15" t="s">
        <v>366</v>
      </c>
      <c r="AA49" s="15" t="s">
        <v>325</v>
      </c>
      <c r="AB49" s="15">
        <f>-(0.9*$I$20/$I$21)</f>
        <v>-1.755E-3</v>
      </c>
      <c r="AC49" s="15">
        <f>-0.9*$I$20</f>
        <v>-351</v>
      </c>
      <c r="AD49" s="1"/>
      <c r="AE49" s="1"/>
      <c r="AF49" s="1"/>
      <c r="AG49" s="1"/>
      <c r="AP49" s="1"/>
      <c r="AQ49" s="1"/>
      <c r="AR49" s="1"/>
      <c r="AS49" s="1"/>
      <c r="AT49" s="1"/>
      <c r="AU49" s="1"/>
      <c r="AV49" s="1"/>
      <c r="AW49" s="1"/>
      <c r="AX49" s="1"/>
      <c r="AY49" s="1"/>
      <c r="AZ49" s="1"/>
      <c r="BA49" s="1"/>
      <c r="BB49" s="1"/>
      <c r="BC49" s="1"/>
      <c r="BD49" s="1"/>
      <c r="BE49" s="1"/>
      <c r="BF49" s="1"/>
      <c r="BG49" s="1"/>
      <c r="BH49" s="1"/>
      <c r="BI49" s="1"/>
      <c r="BJ49" s="1"/>
      <c r="BK49" s="1"/>
      <c r="BL49" s="1"/>
      <c r="BM49" s="1"/>
      <c r="BN49" s="1"/>
      <c r="BO49" s="1"/>
      <c r="BP49" s="1"/>
      <c r="BQ49" s="1"/>
      <c r="BR49" s="1"/>
      <c r="BS49" s="1"/>
      <c r="BT49" s="1"/>
      <c r="BU49" s="1"/>
      <c r="BV49" s="1"/>
      <c r="BW49" s="1"/>
      <c r="BX49" s="1"/>
      <c r="BY49" s="1"/>
      <c r="BZ49" s="1"/>
      <c r="CA49" s="1"/>
      <c r="CB49" s="1"/>
      <c r="CC49" s="1"/>
      <c r="CD49" s="1"/>
      <c r="CE49" s="1"/>
      <c r="CF49" s="1"/>
      <c r="CG49" s="1"/>
      <c r="CH49" s="1"/>
      <c r="CI49" s="1"/>
      <c r="CJ49" s="1"/>
      <c r="CK49" s="1"/>
      <c r="CL49" s="1"/>
      <c r="CM49" s="1"/>
      <c r="CN49" s="1"/>
      <c r="CO49" s="1"/>
      <c r="CP49" s="1"/>
      <c r="CQ49" s="1"/>
      <c r="CR49" s="1"/>
      <c r="CS49" s="1"/>
      <c r="CT49" s="1"/>
      <c r="CU49" s="1"/>
      <c r="CV49" s="1"/>
      <c r="CW49" s="1"/>
      <c r="CX49" s="1"/>
      <c r="CY49" s="1"/>
      <c r="CZ49" s="1"/>
      <c r="DA49" s="1"/>
      <c r="DB49" s="1"/>
      <c r="DC49" s="1"/>
      <c r="DD49" s="1"/>
      <c r="DE49" s="1"/>
      <c r="DF49" s="1"/>
      <c r="DG49" s="1"/>
      <c r="DH49" s="1"/>
      <c r="DI49" s="1"/>
      <c r="DJ49" s="1"/>
      <c r="DK49" s="1"/>
      <c r="DL49" s="1"/>
      <c r="DM49" s="1"/>
      <c r="DN49" s="1"/>
      <c r="DO49" s="1"/>
      <c r="DP49" s="1"/>
      <c r="DQ49" s="1"/>
      <c r="DR49" s="1"/>
      <c r="DS49" s="1"/>
      <c r="DT49" s="1"/>
      <c r="DU49" s="1"/>
      <c r="DV49" s="1"/>
      <c r="DW49" s="1"/>
      <c r="DX49" s="1"/>
      <c r="DY49" s="1"/>
      <c r="DZ49" s="1"/>
      <c r="EA49" s="1"/>
      <c r="EB49" s="1"/>
      <c r="EC49" s="1"/>
      <c r="ED49" s="1"/>
      <c r="EE49" s="1"/>
    </row>
    <row r="50" spans="1:135" ht="15" customHeight="1" x14ac:dyDescent="0.25">
      <c r="A50" s="19" t="s">
        <v>88</v>
      </c>
      <c r="B50" s="57">
        <v>2</v>
      </c>
      <c r="C50" s="45" t="s">
        <v>9</v>
      </c>
      <c r="D50" s="23" t="s">
        <v>89</v>
      </c>
      <c r="E50" s="42" t="s">
        <v>1667</v>
      </c>
      <c r="F50" s="1"/>
      <c r="G50" s="1"/>
      <c r="H50" s="19" t="s">
        <v>406</v>
      </c>
      <c r="I50" s="19" t="s">
        <v>407</v>
      </c>
      <c r="J50" s="57" t="s">
        <v>366</v>
      </c>
      <c r="K50" s="57" t="s">
        <v>366</v>
      </c>
      <c r="L50" s="57" t="s">
        <v>366</v>
      </c>
      <c r="M50" s="49" t="s">
        <v>366</v>
      </c>
      <c r="N50" s="55" t="s">
        <v>408</v>
      </c>
      <c r="O50" s="1"/>
      <c r="T50" s="1"/>
      <c r="U50" s="1"/>
      <c r="V50" s="1"/>
      <c r="W50" s="1"/>
      <c r="X50" s="15" t="s">
        <v>368</v>
      </c>
      <c r="Y50" s="15" t="s">
        <v>367</v>
      </c>
      <c r="Z50" s="15" t="s">
        <v>366</v>
      </c>
      <c r="AA50" s="15" t="s">
        <v>365</v>
      </c>
      <c r="AB50" s="15">
        <v>0</v>
      </c>
      <c r="AC50" s="15">
        <v>0</v>
      </c>
      <c r="AD50" s="1"/>
      <c r="AE50" s="1"/>
      <c r="AF50" s="1"/>
      <c r="AG50" s="1"/>
      <c r="AP50" s="1"/>
      <c r="AQ50" s="1"/>
      <c r="AR50" s="1"/>
      <c r="AS50" s="1"/>
      <c r="AT50" s="1"/>
      <c r="AU50" s="1"/>
      <c r="AV50" s="1"/>
      <c r="AW50" s="1"/>
      <c r="AX50" s="1"/>
      <c r="AY50" s="1"/>
      <c r="AZ50" s="1"/>
      <c r="BA50" s="1"/>
      <c r="BB50" s="1"/>
      <c r="BC50" s="1"/>
      <c r="BD50" s="1"/>
      <c r="BE50" s="1"/>
      <c r="BF50" s="1"/>
      <c r="BG50" s="1"/>
      <c r="BH50" s="1"/>
      <c r="BI50" s="1"/>
      <c r="BJ50" s="1"/>
      <c r="BK50" s="1"/>
      <c r="BL50" s="1"/>
      <c r="BM50" s="1"/>
      <c r="BN50" s="1"/>
      <c r="BO50" s="1"/>
      <c r="BP50" s="1"/>
      <c r="BQ50" s="1"/>
      <c r="BR50" s="1"/>
      <c r="BS50" s="1"/>
      <c r="BT50" s="1"/>
      <c r="BU50" s="1"/>
      <c r="BV50" s="1"/>
      <c r="BW50" s="1"/>
      <c r="BX50" s="1"/>
      <c r="BY50" s="1"/>
      <c r="BZ50" s="1"/>
      <c r="CA50" s="1"/>
      <c r="CB50" s="1"/>
      <c r="CC50" s="1"/>
      <c r="CD50" s="1"/>
      <c r="CE50" s="1"/>
      <c r="CF50" s="1"/>
      <c r="CG50" s="1"/>
      <c r="CH50" s="1"/>
      <c r="CI50" s="1"/>
      <c r="CJ50" s="1"/>
      <c r="CK50" s="1"/>
      <c r="CL50" s="1"/>
      <c r="CM50" s="1"/>
      <c r="CN50" s="1"/>
      <c r="CO50" s="1"/>
      <c r="CP50" s="1"/>
      <c r="CQ50" s="1"/>
      <c r="CR50" s="1"/>
      <c r="CS50" s="1"/>
      <c r="CT50" s="1"/>
      <c r="CU50" s="1"/>
      <c r="CV50" s="1"/>
      <c r="CW50" s="1"/>
      <c r="CX50" s="1"/>
      <c r="CY50" s="1"/>
      <c r="CZ50" s="1"/>
      <c r="DA50" s="1"/>
      <c r="DB50" s="1"/>
      <c r="DC50" s="1"/>
      <c r="DD50" s="1"/>
      <c r="DE50" s="1"/>
      <c r="DF50" s="1"/>
      <c r="DG50" s="1"/>
      <c r="DH50" s="1"/>
      <c r="DI50" s="1"/>
      <c r="DJ50" s="1"/>
      <c r="DK50" s="1"/>
      <c r="DL50" s="1"/>
      <c r="DM50" s="1"/>
      <c r="DN50" s="1"/>
      <c r="DO50" s="1"/>
      <c r="DP50" s="1"/>
      <c r="DQ50" s="1"/>
      <c r="DR50" s="1"/>
      <c r="DS50" s="1"/>
      <c r="DT50" s="1"/>
      <c r="DU50" s="1"/>
      <c r="DV50" s="1"/>
      <c r="DW50" s="1"/>
      <c r="DX50" s="1"/>
      <c r="DY50" s="1"/>
      <c r="DZ50" s="1"/>
      <c r="EA50" s="1"/>
      <c r="EB50" s="1"/>
      <c r="EC50" s="1"/>
      <c r="ED50" s="1"/>
      <c r="EE50" s="1"/>
    </row>
    <row r="51" spans="1:135" ht="15" customHeight="1" x14ac:dyDescent="0.25">
      <c r="A51" s="19" t="s">
        <v>90</v>
      </c>
      <c r="B51" s="57">
        <v>2</v>
      </c>
      <c r="C51" s="45" t="s">
        <v>9</v>
      </c>
      <c r="D51" s="23" t="s">
        <v>91</v>
      </c>
      <c r="E51" s="42" t="s">
        <v>1667</v>
      </c>
      <c r="F51" s="1"/>
      <c r="G51" s="1"/>
      <c r="H51" s="19" t="s">
        <v>409</v>
      </c>
      <c r="I51" s="19" t="s">
        <v>410</v>
      </c>
      <c r="J51" s="57" t="s">
        <v>411</v>
      </c>
      <c r="K51" s="57" t="s">
        <v>411</v>
      </c>
      <c r="L51" s="57" t="s">
        <v>411</v>
      </c>
      <c r="M51" s="49" t="s">
        <v>411</v>
      </c>
      <c r="N51" s="55" t="s">
        <v>412</v>
      </c>
      <c r="O51" s="1"/>
      <c r="T51" s="1"/>
      <c r="U51" s="1"/>
      <c r="V51" s="1"/>
      <c r="W51" s="1"/>
      <c r="X51" s="15" t="s">
        <v>368</v>
      </c>
      <c r="Y51" s="15" t="s">
        <v>367</v>
      </c>
      <c r="Z51" s="15" t="s">
        <v>366</v>
      </c>
      <c r="AA51" s="15" t="s">
        <v>326</v>
      </c>
      <c r="AB51" s="15">
        <f>(0.9*$J$20/$J$21)</f>
        <v>1.755E-3</v>
      </c>
      <c r="AC51" s="15">
        <f>0.9*$J$20</f>
        <v>351</v>
      </c>
      <c r="AD51" s="1"/>
      <c r="AE51" s="1"/>
      <c r="AF51" s="1"/>
      <c r="AG51" s="1"/>
      <c r="AP51" s="1"/>
      <c r="AQ51" s="1"/>
      <c r="AR51" s="1"/>
      <c r="AS51" s="1"/>
      <c r="AT51" s="1"/>
      <c r="AU51" s="1"/>
      <c r="AV51" s="1"/>
      <c r="AW51" s="1"/>
      <c r="AX51" s="1"/>
      <c r="AY51" s="1"/>
      <c r="AZ51" s="1"/>
      <c r="BA51" s="1"/>
      <c r="BB51" s="1"/>
      <c r="BC51" s="1"/>
      <c r="BD51" s="1"/>
      <c r="BE51" s="1"/>
      <c r="BF51" s="1"/>
      <c r="BG51" s="1"/>
      <c r="BH51" s="1"/>
      <c r="BI51" s="1"/>
      <c r="BJ51" s="1"/>
      <c r="BK51" s="1"/>
      <c r="BL51" s="1"/>
      <c r="BM51" s="1"/>
      <c r="BN51" s="1"/>
      <c r="BO51" s="1"/>
      <c r="BP51" s="1"/>
      <c r="BQ51" s="1"/>
      <c r="BR51" s="1"/>
      <c r="BS51" s="1"/>
      <c r="BT51" s="1"/>
      <c r="BU51" s="1"/>
      <c r="BV51" s="1"/>
      <c r="BW51" s="1"/>
      <c r="BX51" s="1"/>
      <c r="BY51" s="1"/>
      <c r="BZ51" s="1"/>
      <c r="CA51" s="1"/>
      <c r="CB51" s="1"/>
      <c r="CC51" s="1"/>
      <c r="CD51" s="1"/>
      <c r="CE51" s="1"/>
      <c r="CF51" s="1"/>
      <c r="CG51" s="1"/>
      <c r="CH51" s="1"/>
      <c r="CI51" s="1"/>
      <c r="CJ51" s="1"/>
      <c r="CK51" s="1"/>
      <c r="CL51" s="1"/>
      <c r="CM51" s="1"/>
      <c r="CN51" s="1"/>
      <c r="CO51" s="1"/>
      <c r="CP51" s="1"/>
      <c r="CQ51" s="1"/>
      <c r="CR51" s="1"/>
      <c r="CS51" s="1"/>
      <c r="CT51" s="1"/>
      <c r="CU51" s="1"/>
      <c r="CV51" s="1"/>
      <c r="CW51" s="1"/>
      <c r="CX51" s="1"/>
      <c r="CY51" s="1"/>
      <c r="CZ51" s="1"/>
      <c r="DA51" s="1"/>
      <c r="DB51" s="1"/>
      <c r="DC51" s="1"/>
      <c r="DD51" s="1"/>
      <c r="DE51" s="1"/>
      <c r="DF51" s="1"/>
      <c r="DG51" s="1"/>
      <c r="DH51" s="1"/>
      <c r="DI51" s="1"/>
      <c r="DJ51" s="1"/>
      <c r="DK51" s="1"/>
      <c r="DL51" s="1"/>
      <c r="DM51" s="1"/>
      <c r="DN51" s="1"/>
      <c r="DO51" s="1"/>
      <c r="DP51" s="1"/>
      <c r="DQ51" s="1"/>
      <c r="DR51" s="1"/>
      <c r="DS51" s="1"/>
      <c r="DT51" s="1"/>
      <c r="DU51" s="1"/>
      <c r="DV51" s="1"/>
      <c r="DW51" s="1"/>
      <c r="DX51" s="1"/>
      <c r="DY51" s="1"/>
      <c r="DZ51" s="1"/>
      <c r="EA51" s="1"/>
      <c r="EB51" s="1"/>
      <c r="EC51" s="1"/>
      <c r="ED51" s="1"/>
      <c r="EE51" s="1"/>
    </row>
    <row r="52" spans="1:135" ht="15" customHeight="1" x14ac:dyDescent="0.25">
      <c r="A52" s="19" t="s">
        <v>92</v>
      </c>
      <c r="B52" s="57" t="s">
        <v>93</v>
      </c>
      <c r="C52" s="45" t="s">
        <v>9</v>
      </c>
      <c r="D52" s="23" t="s">
        <v>94</v>
      </c>
      <c r="E52" s="42" t="s">
        <v>1667</v>
      </c>
      <c r="F52" s="1"/>
      <c r="G52" s="1"/>
      <c r="H52" s="19" t="s">
        <v>413</v>
      </c>
      <c r="I52" s="19" t="s">
        <v>414</v>
      </c>
      <c r="J52" s="57" t="s">
        <v>364</v>
      </c>
      <c r="K52" s="57" t="s">
        <v>364</v>
      </c>
      <c r="L52" s="57" t="s">
        <v>364</v>
      </c>
      <c r="M52" s="49" t="s">
        <v>364</v>
      </c>
      <c r="N52" s="55" t="s">
        <v>415</v>
      </c>
      <c r="O52" s="1"/>
      <c r="T52" s="1"/>
      <c r="U52" s="1"/>
      <c r="V52" s="1"/>
      <c r="W52" s="1"/>
      <c r="X52" s="15" t="s">
        <v>368</v>
      </c>
      <c r="Y52" s="15" t="s">
        <v>367</v>
      </c>
      <c r="Z52" s="15" t="s">
        <v>366</v>
      </c>
      <c r="AA52" s="15" t="s">
        <v>326</v>
      </c>
      <c r="AB52" s="15">
        <f>($J$20/$J$21+0.002)</f>
        <v>3.9500000000000004E-3</v>
      </c>
      <c r="AC52" s="15">
        <f>$J$20</f>
        <v>390</v>
      </c>
      <c r="AD52" s="1"/>
      <c r="AE52" s="1"/>
      <c r="AF52" s="1"/>
      <c r="AG52" s="1"/>
      <c r="AP52" s="1"/>
      <c r="AQ52" s="1"/>
      <c r="AR52" s="1"/>
      <c r="AS52" s="1"/>
      <c r="AT52" s="1"/>
      <c r="AU52" s="1"/>
      <c r="AV52" s="1"/>
      <c r="AW52" s="1"/>
      <c r="AX52" s="1"/>
      <c r="AY52" s="1"/>
      <c r="AZ52" s="1"/>
      <c r="BA52" s="1"/>
      <c r="BB52" s="1"/>
      <c r="BC52" s="1"/>
      <c r="BD52" s="1"/>
      <c r="BE52" s="1"/>
      <c r="BF52" s="1"/>
      <c r="BG52" s="1"/>
      <c r="BH52" s="1"/>
      <c r="BI52" s="1"/>
      <c r="BJ52" s="1"/>
      <c r="BK52" s="1"/>
      <c r="BL52" s="1"/>
      <c r="BM52" s="1"/>
      <c r="BN52" s="1"/>
      <c r="BO52" s="1"/>
      <c r="BP52" s="1"/>
      <c r="BQ52" s="1"/>
      <c r="BR52" s="1"/>
      <c r="BS52" s="1"/>
      <c r="BT52" s="1"/>
      <c r="BU52" s="1"/>
      <c r="BV52" s="1"/>
      <c r="BW52" s="1"/>
      <c r="BX52" s="1"/>
      <c r="BY52" s="1"/>
      <c r="BZ52" s="1"/>
      <c r="CA52" s="1"/>
      <c r="CB52" s="1"/>
      <c r="CC52" s="1"/>
      <c r="CD52" s="1"/>
      <c r="CE52" s="1"/>
      <c r="CF52" s="1"/>
      <c r="CG52" s="1"/>
      <c r="CH52" s="1"/>
      <c r="CI52" s="1"/>
      <c r="CJ52" s="1"/>
      <c r="CK52" s="1"/>
      <c r="CL52" s="1"/>
      <c r="CM52" s="1"/>
      <c r="CN52" s="1"/>
      <c r="CO52" s="1"/>
      <c r="CP52" s="1"/>
      <c r="CQ52" s="1"/>
      <c r="CR52" s="1"/>
      <c r="CS52" s="1"/>
      <c r="CT52" s="1"/>
      <c r="CU52" s="1"/>
      <c r="CV52" s="1"/>
      <c r="CW52" s="1"/>
      <c r="CX52" s="1"/>
      <c r="CY52" s="1"/>
      <c r="CZ52" s="1"/>
      <c r="DA52" s="1"/>
      <c r="DB52" s="1"/>
      <c r="DC52" s="1"/>
      <c r="DD52" s="1"/>
      <c r="DE52" s="1"/>
      <c r="DF52" s="1"/>
      <c r="DG52" s="1"/>
      <c r="DH52" s="1"/>
      <c r="DI52" s="1"/>
      <c r="DJ52" s="1"/>
      <c r="DK52" s="1"/>
      <c r="DL52" s="1"/>
      <c r="DM52" s="1"/>
      <c r="DN52" s="1"/>
      <c r="DO52" s="1"/>
      <c r="DP52" s="1"/>
      <c r="DQ52" s="1"/>
      <c r="DR52" s="1"/>
      <c r="DS52" s="1"/>
      <c r="DT52" s="1"/>
      <c r="DU52" s="1"/>
      <c r="DV52" s="1"/>
      <c r="DW52" s="1"/>
      <c r="DX52" s="1"/>
      <c r="DY52" s="1"/>
      <c r="DZ52" s="1"/>
      <c r="EA52" s="1"/>
      <c r="EB52" s="1"/>
      <c r="EC52" s="1"/>
      <c r="ED52" s="1"/>
      <c r="EE52" s="1"/>
    </row>
    <row r="53" spans="1:135" ht="15" customHeight="1" x14ac:dyDescent="0.25">
      <c r="A53" s="19" t="s">
        <v>95</v>
      </c>
      <c r="B53" s="57">
        <v>1</v>
      </c>
      <c r="C53" s="45" t="s">
        <v>9</v>
      </c>
      <c r="D53" s="23" t="s">
        <v>96</v>
      </c>
      <c r="E53" s="42" t="s">
        <v>1667</v>
      </c>
      <c r="F53" s="1"/>
      <c r="G53" s="1"/>
      <c r="H53" s="20" t="s">
        <v>416</v>
      </c>
      <c r="I53" s="20"/>
      <c r="J53" s="21"/>
      <c r="K53" s="21"/>
      <c r="L53" s="21"/>
      <c r="M53" s="29"/>
      <c r="N53" s="54"/>
      <c r="O53" s="1"/>
      <c r="T53" s="1"/>
      <c r="U53" s="1"/>
      <c r="V53" s="1"/>
      <c r="W53" s="1"/>
      <c r="X53" s="15" t="s">
        <v>368</v>
      </c>
      <c r="Y53" s="15" t="s">
        <v>367</v>
      </c>
      <c r="Z53" s="15" t="s">
        <v>366</v>
      </c>
      <c r="AA53" s="15" t="s">
        <v>326</v>
      </c>
      <c r="AB53" s="15">
        <f>(2*($J$20/$J$21+0.002)-(0.9*$J$20/$J$21))</f>
        <v>6.1450000000000012E-3</v>
      </c>
      <c r="AC53" s="15">
        <f>1.1*$J$20</f>
        <v>429.00000000000006</v>
      </c>
      <c r="AD53" s="1"/>
      <c r="AE53" s="1"/>
      <c r="AF53" s="1"/>
      <c r="AG53" s="1"/>
      <c r="AP53" s="1"/>
      <c r="AQ53" s="1"/>
      <c r="AR53" s="1"/>
      <c r="AS53" s="1"/>
      <c r="AT53" s="1"/>
      <c r="AU53" s="1"/>
      <c r="AV53" s="1"/>
      <c r="AW53" s="1"/>
      <c r="AX53" s="1"/>
      <c r="AY53" s="1"/>
      <c r="AZ53" s="1"/>
      <c r="BA53" s="1"/>
      <c r="BB53" s="1"/>
      <c r="BC53" s="1"/>
      <c r="BD53" s="1"/>
      <c r="BE53" s="1"/>
      <c r="BF53" s="1"/>
      <c r="BG53" s="1"/>
      <c r="BH53" s="1"/>
      <c r="BI53" s="1"/>
      <c r="BJ53" s="1"/>
      <c r="BK53" s="1"/>
      <c r="BL53" s="1"/>
      <c r="BM53" s="1"/>
      <c r="BN53" s="1"/>
      <c r="BO53" s="1"/>
      <c r="BP53" s="1"/>
      <c r="BQ53" s="1"/>
      <c r="BR53" s="1"/>
      <c r="BS53" s="1"/>
      <c r="BT53" s="1"/>
      <c r="BU53" s="1"/>
      <c r="BV53" s="1"/>
      <c r="BW53" s="1"/>
      <c r="BX53" s="1"/>
      <c r="BY53" s="1"/>
      <c r="BZ53" s="1"/>
      <c r="CA53" s="1"/>
      <c r="CB53" s="1"/>
      <c r="CC53" s="1"/>
      <c r="CD53" s="1"/>
      <c r="CE53" s="1"/>
      <c r="CF53" s="1"/>
      <c r="CG53" s="1"/>
      <c r="CH53" s="1"/>
      <c r="CI53" s="1"/>
      <c r="CJ53" s="1"/>
      <c r="CK53" s="1"/>
      <c r="CL53" s="1"/>
      <c r="CM53" s="1"/>
      <c r="CN53" s="1"/>
      <c r="CO53" s="1"/>
      <c r="CP53" s="1"/>
      <c r="CQ53" s="1"/>
      <c r="CR53" s="1"/>
      <c r="CS53" s="1"/>
      <c r="CT53" s="1"/>
      <c r="CU53" s="1"/>
      <c r="CV53" s="1"/>
      <c r="CW53" s="1"/>
      <c r="CX53" s="1"/>
      <c r="CY53" s="1"/>
      <c r="CZ53" s="1"/>
      <c r="DA53" s="1"/>
      <c r="DB53" s="1"/>
      <c r="DC53" s="1"/>
      <c r="DD53" s="1"/>
      <c r="DE53" s="1"/>
      <c r="DF53" s="1"/>
      <c r="DG53" s="1"/>
      <c r="DH53" s="1"/>
      <c r="DI53" s="1"/>
      <c r="DJ53" s="1"/>
      <c r="DK53" s="1"/>
      <c r="DL53" s="1"/>
      <c r="DM53" s="1"/>
      <c r="DN53" s="1"/>
      <c r="DO53" s="1"/>
      <c r="DP53" s="1"/>
      <c r="DQ53" s="1"/>
      <c r="DR53" s="1"/>
      <c r="DS53" s="1"/>
      <c r="DT53" s="1"/>
      <c r="DU53" s="1"/>
      <c r="DV53" s="1"/>
      <c r="DW53" s="1"/>
      <c r="DX53" s="1"/>
      <c r="DY53" s="1"/>
      <c r="DZ53" s="1"/>
      <c r="EA53" s="1"/>
      <c r="EB53" s="1"/>
      <c r="EC53" s="1"/>
      <c r="ED53" s="1"/>
      <c r="EE53" s="1"/>
    </row>
    <row r="54" spans="1:135" ht="15" customHeight="1" x14ac:dyDescent="0.25">
      <c r="A54" s="19" t="s">
        <v>97</v>
      </c>
      <c r="B54" s="57">
        <v>1</v>
      </c>
      <c r="C54" s="45" t="s">
        <v>9</v>
      </c>
      <c r="D54" s="23" t="s">
        <v>98</v>
      </c>
      <c r="E54" s="42" t="s">
        <v>1667</v>
      </c>
      <c r="F54" s="1"/>
      <c r="G54" s="1"/>
      <c r="H54" s="19" t="s">
        <v>399</v>
      </c>
      <c r="I54" s="19" t="s">
        <v>417</v>
      </c>
      <c r="J54" s="57" t="s">
        <v>418</v>
      </c>
      <c r="K54" s="57" t="s">
        <v>418</v>
      </c>
      <c r="L54" s="57" t="s">
        <v>418</v>
      </c>
      <c r="M54" s="49" t="s">
        <v>418</v>
      </c>
      <c r="N54" s="55" t="s">
        <v>419</v>
      </c>
      <c r="O54" s="1"/>
      <c r="T54" s="1"/>
      <c r="U54" s="1"/>
      <c r="V54" s="1"/>
      <c r="W54" s="1"/>
      <c r="X54" s="15" t="s">
        <v>368</v>
      </c>
      <c r="Y54" s="15" t="s">
        <v>367</v>
      </c>
      <c r="Z54" s="15" t="s">
        <v>366</v>
      </c>
      <c r="AA54" s="15" t="s">
        <v>326</v>
      </c>
      <c r="AB54" s="15">
        <f>$J$23</f>
        <v>1.4999999999999999E-2</v>
      </c>
      <c r="AC54" s="15">
        <f>1.1*$J$20+$B$8*$J$21*($J$23-(2*($J$20/$J$21+0.002)-(0.9*$J$20/$J$21)))</f>
        <v>430.77100000000007</v>
      </c>
      <c r="AD54" s="1"/>
      <c r="AE54" s="1"/>
      <c r="AF54" s="1"/>
      <c r="AG54" s="1"/>
      <c r="AP54" s="1"/>
      <c r="AQ54" s="1"/>
      <c r="AR54" s="1"/>
      <c r="AS54" s="1"/>
      <c r="AT54" s="1"/>
      <c r="AU54" s="1"/>
      <c r="AV54" s="1"/>
      <c r="AW54" s="1"/>
      <c r="AX54" s="1"/>
      <c r="AY54" s="1"/>
      <c r="AZ54" s="1"/>
      <c r="BA54" s="1"/>
      <c r="BB54" s="1"/>
      <c r="BC54" s="1"/>
      <c r="BD54" s="1"/>
      <c r="BE54" s="1"/>
      <c r="BF54" s="1"/>
      <c r="BG54" s="1"/>
      <c r="BH54" s="1"/>
      <c r="BI54" s="1"/>
      <c r="BJ54" s="1"/>
      <c r="BK54" s="1"/>
      <c r="BL54" s="1"/>
      <c r="BM54" s="1"/>
      <c r="BN54" s="1"/>
      <c r="BO54" s="1"/>
      <c r="BP54" s="1"/>
      <c r="BQ54" s="1"/>
      <c r="BR54" s="1"/>
      <c r="BS54" s="1"/>
      <c r="BT54" s="1"/>
      <c r="BU54" s="1"/>
      <c r="BV54" s="1"/>
      <c r="BW54" s="1"/>
      <c r="BX54" s="1"/>
      <c r="BY54" s="1"/>
      <c r="BZ54" s="1"/>
      <c r="CA54" s="1"/>
      <c r="CB54" s="1"/>
      <c r="CC54" s="1"/>
      <c r="CD54" s="1"/>
      <c r="CE54" s="1"/>
      <c r="CF54" s="1"/>
      <c r="CG54" s="1"/>
      <c r="CH54" s="1"/>
      <c r="CI54" s="1"/>
      <c r="CJ54" s="1"/>
      <c r="CK54" s="1"/>
      <c r="CL54" s="1"/>
      <c r="CM54" s="1"/>
      <c r="CN54" s="1"/>
      <c r="CO54" s="1"/>
      <c r="CP54" s="1"/>
      <c r="CQ54" s="1"/>
      <c r="CR54" s="1"/>
      <c r="CS54" s="1"/>
      <c r="CT54" s="1"/>
      <c r="CU54" s="1"/>
      <c r="CV54" s="1"/>
      <c r="CW54" s="1"/>
      <c r="CX54" s="1"/>
      <c r="CY54" s="1"/>
      <c r="CZ54" s="1"/>
      <c r="DA54" s="1"/>
      <c r="DB54" s="1"/>
      <c r="DC54" s="1"/>
      <c r="DD54" s="1"/>
      <c r="DE54" s="1"/>
      <c r="DF54" s="1"/>
      <c r="DG54" s="1"/>
      <c r="DH54" s="1"/>
      <c r="DI54" s="1"/>
      <c r="DJ54" s="1"/>
      <c r="DK54" s="1"/>
      <c r="DL54" s="1"/>
      <c r="DM54" s="1"/>
      <c r="DN54" s="1"/>
      <c r="DO54" s="1"/>
      <c r="DP54" s="1"/>
      <c r="DQ54" s="1"/>
      <c r="DR54" s="1"/>
      <c r="DS54" s="1"/>
      <c r="DT54" s="1"/>
      <c r="DU54" s="1"/>
      <c r="DV54" s="1"/>
      <c r="DW54" s="1"/>
      <c r="DX54" s="1"/>
      <c r="DY54" s="1"/>
      <c r="DZ54" s="1"/>
      <c r="EA54" s="1"/>
      <c r="EB54" s="1"/>
      <c r="EC54" s="1"/>
      <c r="ED54" s="1"/>
      <c r="EE54" s="1"/>
    </row>
    <row r="55" spans="1:135" ht="15" customHeight="1" x14ac:dyDescent="0.25">
      <c r="A55" s="19" t="s">
        <v>99</v>
      </c>
      <c r="B55" s="57" t="s">
        <v>100</v>
      </c>
      <c r="C55" s="45" t="s">
        <v>9</v>
      </c>
      <c r="D55" s="23" t="s">
        <v>101</v>
      </c>
      <c r="E55" s="42" t="s">
        <v>1667</v>
      </c>
      <c r="F55" s="1"/>
      <c r="G55" s="1"/>
      <c r="H55" s="19" t="s">
        <v>406</v>
      </c>
      <c r="I55" s="19" t="s">
        <v>420</v>
      </c>
      <c r="J55" s="57" t="s">
        <v>366</v>
      </c>
      <c r="K55" s="57" t="s">
        <v>366</v>
      </c>
      <c r="L55" s="57" t="s">
        <v>366</v>
      </c>
      <c r="M55" s="49" t="s">
        <v>366</v>
      </c>
      <c r="N55" s="55" t="s">
        <v>421</v>
      </c>
      <c r="O55" s="1"/>
      <c r="T55" s="1"/>
      <c r="U55" s="1"/>
      <c r="V55" s="1"/>
      <c r="W55" s="1"/>
      <c r="X55" s="1"/>
      <c r="Y55" s="1"/>
      <c r="Z55" s="1"/>
      <c r="AA55" s="1"/>
      <c r="AB55" s="1"/>
      <c r="AC55" s="1"/>
      <c r="AD55" s="1"/>
      <c r="AE55" s="1"/>
      <c r="AF55" s="1"/>
      <c r="AG55" s="1"/>
      <c r="AP55" s="1"/>
      <c r="AQ55" s="1"/>
      <c r="AR55" s="1"/>
      <c r="AS55" s="1"/>
      <c r="AT55" s="1"/>
      <c r="AU55" s="1"/>
      <c r="AV55" s="1"/>
      <c r="AW55" s="1"/>
      <c r="AX55" s="1"/>
      <c r="AY55" s="1"/>
      <c r="AZ55" s="1"/>
      <c r="BA55" s="1"/>
      <c r="BB55" s="1"/>
      <c r="BC55" s="1"/>
      <c r="BD55" s="1"/>
      <c r="BE55" s="1"/>
      <c r="BF55" s="1"/>
      <c r="BG55" s="1"/>
      <c r="BH55" s="1"/>
      <c r="BI55" s="1"/>
      <c r="BJ55" s="1"/>
      <c r="BK55" s="1"/>
      <c r="BL55" s="1"/>
      <c r="BM55" s="1"/>
      <c r="BN55" s="1"/>
      <c r="BO55" s="1"/>
      <c r="BP55" s="1"/>
      <c r="BQ55" s="1"/>
      <c r="BR55" s="1"/>
      <c r="BS55" s="1"/>
      <c r="BT55" s="1"/>
      <c r="BU55" s="1"/>
      <c r="BV55" s="1"/>
      <c r="BW55" s="1"/>
      <c r="BX55" s="1"/>
      <c r="BY55" s="1"/>
      <c r="BZ55" s="1"/>
      <c r="CA55" s="1"/>
      <c r="CB55" s="1"/>
      <c r="CC55" s="1"/>
      <c r="CD55" s="1"/>
      <c r="CE55" s="1"/>
      <c r="CF55" s="1"/>
      <c r="CG55" s="1"/>
      <c r="CH55" s="1"/>
      <c r="CI55" s="1"/>
      <c r="CJ55" s="1"/>
      <c r="CK55" s="1"/>
      <c r="CL55" s="1"/>
      <c r="CM55" s="1"/>
      <c r="CN55" s="1"/>
      <c r="CO55" s="1"/>
      <c r="CP55" s="1"/>
      <c r="CQ55" s="1"/>
      <c r="CR55" s="1"/>
      <c r="CS55" s="1"/>
      <c r="CT55" s="1"/>
      <c r="CU55" s="1"/>
      <c r="CV55" s="1"/>
      <c r="CW55" s="1"/>
      <c r="CX55" s="1"/>
      <c r="CY55" s="1"/>
      <c r="CZ55" s="1"/>
      <c r="DA55" s="1"/>
      <c r="DB55" s="1"/>
      <c r="DC55" s="1"/>
      <c r="DD55" s="1"/>
      <c r="DE55" s="1"/>
      <c r="DF55" s="1"/>
      <c r="DG55" s="1"/>
      <c r="DH55" s="1"/>
      <c r="DI55" s="1"/>
      <c r="DJ55" s="1"/>
      <c r="DK55" s="1"/>
      <c r="DL55" s="1"/>
      <c r="DM55" s="1"/>
      <c r="DN55" s="1"/>
      <c r="DO55" s="1"/>
      <c r="DP55" s="1"/>
      <c r="DQ55" s="1"/>
      <c r="DR55" s="1"/>
      <c r="DS55" s="1"/>
      <c r="DT55" s="1"/>
      <c r="DU55" s="1"/>
      <c r="DV55" s="1"/>
      <c r="DW55" s="1"/>
      <c r="DX55" s="1"/>
      <c r="DY55" s="1"/>
      <c r="DZ55" s="1"/>
      <c r="EA55" s="1"/>
      <c r="EB55" s="1"/>
      <c r="EC55" s="1"/>
      <c r="ED55" s="1"/>
      <c r="EE55" s="1"/>
    </row>
    <row r="56" spans="1:135" ht="15" customHeight="1" x14ac:dyDescent="0.25">
      <c r="A56" s="19" t="s">
        <v>102</v>
      </c>
      <c r="B56" s="57">
        <v>10</v>
      </c>
      <c r="C56" s="45" t="str">
        <f>INDEX(rngUnitSettings,MATCH("Length",INDEX(rngUnitSettings,,1),0),2)</f>
        <v>mm</v>
      </c>
      <c r="D56" s="23" t="s">
        <v>103</v>
      </c>
      <c r="E56" s="42" t="s">
        <v>1667</v>
      </c>
      <c r="F56" s="1"/>
      <c r="G56" s="1"/>
      <c r="H56" s="19" t="s">
        <v>409</v>
      </c>
      <c r="I56" s="19" t="s">
        <v>422</v>
      </c>
      <c r="J56" s="57" t="s">
        <v>423</v>
      </c>
      <c r="K56" s="57" t="s">
        <v>423</v>
      </c>
      <c r="L56" s="57" t="s">
        <v>423</v>
      </c>
      <c r="M56" s="49" t="s">
        <v>423</v>
      </c>
      <c r="N56" s="55" t="s">
        <v>424</v>
      </c>
      <c r="O56" s="1"/>
      <c r="T56" s="1"/>
      <c r="U56" s="1"/>
      <c r="V56" s="1"/>
      <c r="W56" s="1"/>
      <c r="X56" s="1"/>
      <c r="Y56" s="1"/>
      <c r="Z56" s="1"/>
      <c r="AA56" s="1"/>
      <c r="AB56" s="1"/>
      <c r="AC56" s="1"/>
      <c r="AD56" s="1"/>
      <c r="AE56" s="1"/>
      <c r="AF56" s="1"/>
      <c r="AG56" s="1"/>
      <c r="AP56" s="1"/>
      <c r="AQ56" s="1"/>
      <c r="AR56" s="1"/>
      <c r="AS56" s="1"/>
      <c r="AT56" s="1"/>
      <c r="AU56" s="1"/>
      <c r="AV56" s="1"/>
      <c r="AW56" s="1"/>
      <c r="AX56" s="1"/>
      <c r="AY56" s="1"/>
      <c r="AZ56" s="1"/>
      <c r="BA56" s="1"/>
      <c r="BB56" s="1"/>
      <c r="BC56" s="1"/>
      <c r="BD56" s="1"/>
      <c r="BE56" s="1"/>
      <c r="BF56" s="1"/>
      <c r="BG56" s="1"/>
      <c r="BH56" s="1"/>
      <c r="BI56" s="1"/>
      <c r="BJ56" s="1"/>
      <c r="BK56" s="1"/>
      <c r="BL56" s="1"/>
      <c r="BM56" s="1"/>
      <c r="BN56" s="1"/>
      <c r="BO56" s="1"/>
      <c r="BP56" s="1"/>
      <c r="BQ56" s="1"/>
      <c r="BR56" s="1"/>
      <c r="BS56" s="1"/>
      <c r="BT56" s="1"/>
      <c r="BU56" s="1"/>
      <c r="BV56" s="1"/>
      <c r="BW56" s="1"/>
      <c r="BX56" s="1"/>
      <c r="BY56" s="1"/>
      <c r="BZ56" s="1"/>
      <c r="CA56" s="1"/>
      <c r="CB56" s="1"/>
      <c r="CC56" s="1"/>
      <c r="CD56" s="1"/>
      <c r="CE56" s="1"/>
      <c r="CF56" s="1"/>
      <c r="CG56" s="1"/>
      <c r="CH56" s="1"/>
      <c r="CI56" s="1"/>
      <c r="CJ56" s="1"/>
      <c r="CK56" s="1"/>
      <c r="CL56" s="1"/>
      <c r="CM56" s="1"/>
      <c r="CN56" s="1"/>
      <c r="CO56" s="1"/>
      <c r="CP56" s="1"/>
      <c r="CQ56" s="1"/>
      <c r="CR56" s="1"/>
      <c r="CS56" s="1"/>
      <c r="CT56" s="1"/>
      <c r="CU56" s="1"/>
      <c r="CV56" s="1"/>
      <c r="CW56" s="1"/>
      <c r="CX56" s="1"/>
      <c r="CY56" s="1"/>
      <c r="CZ56" s="1"/>
      <c r="DA56" s="1"/>
      <c r="DB56" s="1"/>
      <c r="DC56" s="1"/>
      <c r="DD56" s="1"/>
      <c r="DE56" s="1"/>
      <c r="DF56" s="1"/>
      <c r="DG56" s="1"/>
      <c r="DH56" s="1"/>
      <c r="DI56" s="1"/>
      <c r="DJ56" s="1"/>
      <c r="DK56" s="1"/>
      <c r="DL56" s="1"/>
      <c r="DM56" s="1"/>
      <c r="DN56" s="1"/>
      <c r="DO56" s="1"/>
      <c r="DP56" s="1"/>
      <c r="DQ56" s="1"/>
      <c r="DR56" s="1"/>
      <c r="DS56" s="1"/>
      <c r="DT56" s="1"/>
      <c r="DU56" s="1"/>
      <c r="DV56" s="1"/>
      <c r="DW56" s="1"/>
      <c r="DX56" s="1"/>
      <c r="DY56" s="1"/>
      <c r="DZ56" s="1"/>
      <c r="EA56" s="1"/>
      <c r="EB56" s="1"/>
      <c r="EC56" s="1"/>
      <c r="ED56" s="1"/>
      <c r="EE56" s="1"/>
    </row>
    <row r="57" spans="1:135" ht="15" customHeight="1" x14ac:dyDescent="0.25">
      <c r="A57" s="19" t="s">
        <v>104</v>
      </c>
      <c r="B57" s="57">
        <v>10</v>
      </c>
      <c r="C57" s="45" t="str">
        <f>INDEX(rngUnitSettings,MATCH("Length",INDEX(rngUnitSettings,,1),0),2)</f>
        <v>mm</v>
      </c>
      <c r="D57" s="23" t="s">
        <v>105</v>
      </c>
      <c r="E57" s="42" t="s">
        <v>1667</v>
      </c>
      <c r="F57" s="1"/>
      <c r="G57" s="1"/>
      <c r="H57" s="19" t="s">
        <v>413</v>
      </c>
      <c r="I57" s="19" t="s">
        <v>425</v>
      </c>
      <c r="J57" s="57" t="s">
        <v>364</v>
      </c>
      <c r="K57" s="57" t="s">
        <v>364</v>
      </c>
      <c r="L57" s="57" t="s">
        <v>364</v>
      </c>
      <c r="M57" s="49" t="s">
        <v>364</v>
      </c>
      <c r="N57" s="55" t="s">
        <v>415</v>
      </c>
      <c r="O57" s="1"/>
      <c r="T57" s="1"/>
      <c r="U57" s="1"/>
      <c r="V57" s="1"/>
      <c r="W57" s="1"/>
      <c r="X57" s="1"/>
      <c r="Y57" s="1"/>
      <c r="Z57" s="1"/>
      <c r="AA57" s="1"/>
      <c r="AB57" s="1"/>
      <c r="AC57" s="1"/>
      <c r="AD57" s="1"/>
      <c r="AE57" s="1"/>
      <c r="AF57" s="1"/>
      <c r="AG57" s="1"/>
      <c r="AP57" s="1"/>
      <c r="AQ57" s="1"/>
      <c r="AR57" s="1"/>
      <c r="AS57" s="1"/>
      <c r="AT57" s="1"/>
      <c r="AU57" s="1"/>
      <c r="AV57" s="1"/>
      <c r="AW57" s="1"/>
      <c r="AX57" s="1"/>
      <c r="AY57" s="1"/>
      <c r="AZ57" s="1"/>
      <c r="BA57" s="1"/>
      <c r="BB57" s="1"/>
      <c r="BC57" s="1"/>
      <c r="BD57" s="1"/>
      <c r="BE57" s="1"/>
      <c r="BF57" s="1"/>
      <c r="BG57" s="1"/>
      <c r="BH57" s="1"/>
      <c r="BI57" s="1"/>
      <c r="BJ57" s="1"/>
      <c r="BK57" s="1"/>
      <c r="BL57" s="1"/>
      <c r="BM57" s="1"/>
      <c r="BN57" s="1"/>
      <c r="BO57" s="1"/>
      <c r="BP57" s="1"/>
      <c r="BQ57" s="1"/>
      <c r="BR57" s="1"/>
      <c r="BS57" s="1"/>
      <c r="BT57" s="1"/>
      <c r="BU57" s="1"/>
      <c r="BV57" s="1"/>
      <c r="BW57" s="1"/>
      <c r="BX57" s="1"/>
      <c r="BY57" s="1"/>
      <c r="BZ57" s="1"/>
      <c r="CA57" s="1"/>
      <c r="CB57" s="1"/>
      <c r="CC57" s="1"/>
      <c r="CD57" s="1"/>
      <c r="CE57" s="1"/>
      <c r="CF57" s="1"/>
      <c r="CG57" s="1"/>
      <c r="CH57" s="1"/>
      <c r="CI57" s="1"/>
      <c r="CJ57" s="1"/>
      <c r="CK57" s="1"/>
      <c r="CL57" s="1"/>
      <c r="CM57" s="1"/>
      <c r="CN57" s="1"/>
      <c r="CO57" s="1"/>
      <c r="CP57" s="1"/>
      <c r="CQ57" s="1"/>
      <c r="CR57" s="1"/>
      <c r="CS57" s="1"/>
      <c r="CT57" s="1"/>
      <c r="CU57" s="1"/>
      <c r="CV57" s="1"/>
      <c r="CW57" s="1"/>
      <c r="CX57" s="1"/>
      <c r="CY57" s="1"/>
      <c r="CZ57" s="1"/>
      <c r="DA57" s="1"/>
      <c r="DB57" s="1"/>
      <c r="DC57" s="1"/>
      <c r="DD57" s="1"/>
      <c r="DE57" s="1"/>
      <c r="DF57" s="1"/>
      <c r="DG57" s="1"/>
      <c r="DH57" s="1"/>
      <c r="DI57" s="1"/>
      <c r="DJ57" s="1"/>
      <c r="DK57" s="1"/>
      <c r="DL57" s="1"/>
      <c r="DM57" s="1"/>
      <c r="DN57" s="1"/>
      <c r="DO57" s="1"/>
      <c r="DP57" s="1"/>
      <c r="DQ57" s="1"/>
      <c r="DR57" s="1"/>
      <c r="DS57" s="1"/>
      <c r="DT57" s="1"/>
      <c r="DU57" s="1"/>
      <c r="DV57" s="1"/>
      <c r="DW57" s="1"/>
      <c r="DX57" s="1"/>
      <c r="DY57" s="1"/>
      <c r="DZ57" s="1"/>
      <c r="EA57" s="1"/>
      <c r="EB57" s="1"/>
      <c r="EC57" s="1"/>
      <c r="ED57" s="1"/>
      <c r="EE57" s="1"/>
    </row>
    <row r="58" spans="1:135" ht="15" customHeight="1" x14ac:dyDescent="0.25">
      <c r="A58" s="19" t="s">
        <v>106</v>
      </c>
      <c r="B58" s="57" t="s">
        <v>107</v>
      </c>
      <c r="C58" s="45" t="s">
        <v>9</v>
      </c>
      <c r="D58" s="23" t="s">
        <v>108</v>
      </c>
      <c r="E58" s="42" t="s">
        <v>1667</v>
      </c>
      <c r="F58" s="1"/>
      <c r="G58" s="1"/>
      <c r="H58" s="20" t="s">
        <v>426</v>
      </c>
      <c r="I58" s="20"/>
      <c r="J58" s="21"/>
      <c r="K58" s="21"/>
      <c r="L58" s="21"/>
      <c r="M58" s="29"/>
      <c r="N58" s="54"/>
      <c r="O58" s="1"/>
      <c r="T58" s="1"/>
      <c r="U58" s="1"/>
      <c r="V58" s="1"/>
      <c r="W58" s="1"/>
      <c r="X58" s="121" t="s">
        <v>1669</v>
      </c>
      <c r="Y58" s="119"/>
      <c r="Z58" s="119"/>
      <c r="AA58" s="119"/>
      <c r="AB58" s="119"/>
      <c r="AC58" s="119"/>
      <c r="AD58" s="119"/>
      <c r="AE58" s="119"/>
      <c r="AF58" s="1"/>
      <c r="AG58" s="1"/>
      <c r="AP58" s="1"/>
      <c r="AQ58" s="1"/>
      <c r="AR58" s="1"/>
      <c r="AS58" s="1"/>
      <c r="AT58" s="1"/>
      <c r="AU58" s="1"/>
      <c r="AV58" s="1"/>
      <c r="AW58" s="1"/>
      <c r="AX58" s="1"/>
      <c r="AY58" s="1"/>
      <c r="AZ58" s="1"/>
      <c r="BA58" s="1"/>
      <c r="BB58" s="1"/>
      <c r="BC58" s="1"/>
      <c r="BD58" s="1"/>
      <c r="BE58" s="1"/>
      <c r="BF58" s="1"/>
      <c r="BG58" s="1"/>
      <c r="BH58" s="1"/>
      <c r="BI58" s="1"/>
      <c r="BJ58" s="1"/>
      <c r="BK58" s="1"/>
      <c r="BL58" s="1"/>
      <c r="BM58" s="1"/>
      <c r="BN58" s="1"/>
      <c r="BO58" s="1"/>
      <c r="BP58" s="1"/>
      <c r="BQ58" s="1"/>
      <c r="BR58" s="1"/>
      <c r="BS58" s="1"/>
      <c r="BT58" s="1"/>
      <c r="BU58" s="1"/>
      <c r="BV58" s="1"/>
      <c r="BW58" s="1"/>
      <c r="BX58" s="1"/>
      <c r="BY58" s="1"/>
      <c r="BZ58" s="1"/>
      <c r="CA58" s="1"/>
      <c r="CB58" s="1"/>
      <c r="CC58" s="1"/>
      <c r="CD58" s="1"/>
      <c r="CE58" s="1"/>
      <c r="CF58" s="1"/>
      <c r="CG58" s="1"/>
      <c r="CH58" s="1"/>
      <c r="CI58" s="1"/>
      <c r="CJ58" s="1"/>
      <c r="CK58" s="1"/>
      <c r="CL58" s="1"/>
      <c r="CM58" s="1"/>
      <c r="CN58" s="1"/>
      <c r="CO58" s="1"/>
      <c r="CP58" s="1"/>
      <c r="CQ58" s="1"/>
      <c r="CR58" s="1"/>
      <c r="CS58" s="1"/>
      <c r="CT58" s="1"/>
      <c r="CU58" s="1"/>
      <c r="CV58" s="1"/>
      <c r="CW58" s="1"/>
      <c r="CX58" s="1"/>
      <c r="CY58" s="1"/>
      <c r="CZ58" s="1"/>
      <c r="DA58" s="1"/>
      <c r="DB58" s="1"/>
      <c r="DC58" s="1"/>
      <c r="DD58" s="1"/>
      <c r="DE58" s="1"/>
      <c r="DF58" s="1"/>
      <c r="DG58" s="1"/>
      <c r="DH58" s="1"/>
      <c r="DI58" s="1"/>
      <c r="DJ58" s="1"/>
      <c r="DK58" s="1"/>
      <c r="DL58" s="1"/>
      <c r="DM58" s="1"/>
      <c r="DN58" s="1"/>
      <c r="DO58" s="1"/>
      <c r="DP58" s="1"/>
      <c r="DQ58" s="1"/>
      <c r="DR58" s="1"/>
      <c r="DS58" s="1"/>
      <c r="DT58" s="1"/>
      <c r="DU58" s="1"/>
      <c r="DV58" s="1"/>
      <c r="DW58" s="1"/>
      <c r="DX58" s="1"/>
      <c r="DY58" s="1"/>
      <c r="DZ58" s="1"/>
      <c r="EA58" s="1"/>
      <c r="EB58" s="1"/>
      <c r="EC58" s="1"/>
      <c r="ED58" s="1"/>
      <c r="EE58" s="1"/>
    </row>
    <row r="59" spans="1:135" ht="15" customHeight="1" x14ac:dyDescent="0.25">
      <c r="A59" s="19" t="s">
        <v>109</v>
      </c>
      <c r="B59" s="57" t="s">
        <v>61</v>
      </c>
      <c r="C59" s="45" t="s">
        <v>9</v>
      </c>
      <c r="D59" s="23" t="s">
        <v>110</v>
      </c>
      <c r="E59" s="42" t="s">
        <v>1667</v>
      </c>
      <c r="F59" s="1"/>
      <c r="G59" s="1"/>
      <c r="H59" s="19" t="s">
        <v>399</v>
      </c>
      <c r="I59" s="19" t="s">
        <v>427</v>
      </c>
      <c r="J59" s="57" t="s">
        <v>418</v>
      </c>
      <c r="K59" s="57" t="s">
        <v>418</v>
      </c>
      <c r="L59" s="57" t="s">
        <v>418</v>
      </c>
      <c r="M59" s="49" t="s">
        <v>418</v>
      </c>
      <c r="N59" s="55" t="s">
        <v>428</v>
      </c>
      <c r="O59" s="1"/>
      <c r="T59" s="1"/>
      <c r="U59" s="1"/>
      <c r="V59" s="1"/>
      <c r="W59" s="1"/>
      <c r="X59" s="119" t="s">
        <v>279</v>
      </c>
      <c r="Y59" s="119"/>
      <c r="Z59" s="119"/>
      <c r="AA59" s="119"/>
      <c r="AB59" s="119"/>
      <c r="AC59" s="119"/>
      <c r="AD59" s="119"/>
      <c r="AE59" s="119"/>
      <c r="AF59" s="1"/>
      <c r="AG59" s="1"/>
      <c r="AP59" s="1"/>
      <c r="AQ59" s="1"/>
      <c r="AR59" s="1"/>
      <c r="AS59" s="1"/>
      <c r="AT59" s="1"/>
      <c r="AU59" s="1"/>
      <c r="AV59" s="1"/>
      <c r="AW59" s="1"/>
      <c r="AX59" s="1"/>
      <c r="AY59" s="1"/>
      <c r="AZ59" s="1"/>
      <c r="BA59" s="1"/>
      <c r="BB59" s="1"/>
      <c r="BC59" s="1"/>
      <c r="BD59" s="1"/>
      <c r="BE59" s="1"/>
      <c r="BF59" s="1"/>
      <c r="BG59" s="1"/>
      <c r="BH59" s="1"/>
      <c r="BI59" s="1"/>
      <c r="BJ59" s="1"/>
      <c r="BK59" s="1"/>
      <c r="BL59" s="1"/>
      <c r="BM59" s="1"/>
      <c r="BN59" s="1"/>
      <c r="BO59" s="1"/>
      <c r="BP59" s="1"/>
      <c r="BQ59" s="1"/>
      <c r="BR59" s="1"/>
      <c r="BS59" s="1"/>
      <c r="BT59" s="1"/>
      <c r="BU59" s="1"/>
      <c r="BV59" s="1"/>
      <c r="BW59" s="1"/>
      <c r="BX59" s="1"/>
      <c r="BY59" s="1"/>
      <c r="BZ59" s="1"/>
      <c r="CA59" s="1"/>
      <c r="CB59" s="1"/>
      <c r="CC59" s="1"/>
      <c r="CD59" s="1"/>
      <c r="CE59" s="1"/>
      <c r="CF59" s="1"/>
      <c r="CG59" s="1"/>
      <c r="CH59" s="1"/>
      <c r="CI59" s="1"/>
      <c r="CJ59" s="1"/>
      <c r="CK59" s="1"/>
      <c r="CL59" s="1"/>
      <c r="CM59" s="1"/>
      <c r="CN59" s="1"/>
      <c r="CO59" s="1"/>
      <c r="CP59" s="1"/>
      <c r="CQ59" s="1"/>
      <c r="CR59" s="1"/>
      <c r="CS59" s="1"/>
      <c r="CT59" s="1"/>
      <c r="CU59" s="1"/>
      <c r="CV59" s="1"/>
      <c r="CW59" s="1"/>
      <c r="CX59" s="1"/>
      <c r="CY59" s="1"/>
      <c r="CZ59" s="1"/>
      <c r="DA59" s="1"/>
      <c r="DB59" s="1"/>
      <c r="DC59" s="1"/>
      <c r="DD59" s="1"/>
      <c r="DE59" s="1"/>
      <c r="DF59" s="1"/>
      <c r="DG59" s="1"/>
      <c r="DH59" s="1"/>
      <c r="DI59" s="1"/>
      <c r="DJ59" s="1"/>
      <c r="DK59" s="1"/>
      <c r="DL59" s="1"/>
      <c r="DM59" s="1"/>
      <c r="DN59" s="1"/>
      <c r="DO59" s="1"/>
      <c r="DP59" s="1"/>
      <c r="DQ59" s="1"/>
      <c r="DR59" s="1"/>
      <c r="DS59" s="1"/>
      <c r="DT59" s="1"/>
      <c r="DU59" s="1"/>
      <c r="DV59" s="1"/>
      <c r="DW59" s="1"/>
      <c r="DX59" s="1"/>
      <c r="DY59" s="1"/>
      <c r="DZ59" s="1"/>
      <c r="EA59" s="1"/>
      <c r="EB59" s="1"/>
      <c r="EC59" s="1"/>
      <c r="ED59" s="1"/>
      <c r="EE59" s="1"/>
    </row>
    <row r="60" spans="1:135" ht="15" customHeight="1" x14ac:dyDescent="0.25">
      <c r="A60" s="20" t="s">
        <v>111</v>
      </c>
      <c r="B60" s="21"/>
      <c r="C60" s="21" t="s">
        <v>9</v>
      </c>
      <c r="D60" s="24"/>
      <c r="E60" s="21"/>
      <c r="F60" s="1"/>
      <c r="G60" s="1"/>
      <c r="H60" s="19" t="s">
        <v>406</v>
      </c>
      <c r="I60" s="19" t="s">
        <v>429</v>
      </c>
      <c r="J60" s="57" t="s">
        <v>364</v>
      </c>
      <c r="K60" s="57" t="s">
        <v>364</v>
      </c>
      <c r="L60" s="57" t="s">
        <v>364</v>
      </c>
      <c r="M60" s="49" t="s">
        <v>364</v>
      </c>
      <c r="N60" s="55" t="s">
        <v>430</v>
      </c>
      <c r="O60" s="1"/>
      <c r="T60" s="1"/>
      <c r="U60" s="1"/>
      <c r="V60" s="1"/>
      <c r="W60" s="1"/>
      <c r="X60" s="16" t="s">
        <v>280</v>
      </c>
      <c r="Y60" s="16" t="s">
        <v>281</v>
      </c>
      <c r="Z60" s="16" t="s">
        <v>282</v>
      </c>
      <c r="AA60" s="16" t="s">
        <v>283</v>
      </c>
      <c r="AB60" s="16" t="s">
        <v>284</v>
      </c>
      <c r="AC60" s="16" t="s">
        <v>285</v>
      </c>
      <c r="AD60" s="28" t="s">
        <v>286</v>
      </c>
      <c r="AE60" s="16" t="s">
        <v>287</v>
      </c>
      <c r="AF60" s="1"/>
      <c r="AG60" s="1"/>
      <c r="AP60" s="1"/>
      <c r="AQ60" s="1"/>
      <c r="AR60" s="1"/>
      <c r="AS60" s="1"/>
      <c r="AT60" s="1"/>
      <c r="AU60" s="1"/>
      <c r="AV60" s="1"/>
      <c r="AW60" s="1"/>
      <c r="AX60" s="1"/>
      <c r="AY60" s="1"/>
      <c r="AZ60" s="1"/>
      <c r="BA60" s="1"/>
      <c r="BB60" s="1"/>
      <c r="BC60" s="1"/>
      <c r="BD60" s="1"/>
      <c r="BE60" s="1"/>
      <c r="BF60" s="1"/>
      <c r="BG60" s="1"/>
      <c r="BH60" s="1"/>
      <c r="BI60" s="1"/>
      <c r="BJ60" s="1"/>
      <c r="BK60" s="1"/>
      <c r="BL60" s="1"/>
      <c r="BM60" s="1"/>
      <c r="BN60" s="1"/>
      <c r="BO60" s="1"/>
      <c r="BP60" s="1"/>
      <c r="BQ60" s="1"/>
      <c r="BR60" s="1"/>
      <c r="BS60" s="1"/>
      <c r="BT60" s="1"/>
      <c r="BU60" s="1"/>
      <c r="BV60" s="1"/>
      <c r="BW60" s="1"/>
      <c r="BX60" s="1"/>
      <c r="BY60" s="1"/>
      <c r="BZ60" s="1"/>
      <c r="CA60" s="1"/>
      <c r="CB60" s="1"/>
      <c r="CC60" s="1"/>
      <c r="CD60" s="1"/>
      <c r="CE60" s="1"/>
      <c r="CF60" s="1"/>
      <c r="CG60" s="1"/>
      <c r="CH60" s="1"/>
      <c r="CI60" s="1"/>
      <c r="CJ60" s="1"/>
      <c r="CK60" s="1"/>
      <c r="CL60" s="1"/>
      <c r="CM60" s="1"/>
      <c r="CN60" s="1"/>
      <c r="CO60" s="1"/>
      <c r="CP60" s="1"/>
      <c r="CQ60" s="1"/>
      <c r="CR60" s="1"/>
      <c r="CS60" s="1"/>
      <c r="CT60" s="1"/>
      <c r="CU60" s="1"/>
      <c r="CV60" s="1"/>
      <c r="CW60" s="1"/>
      <c r="CX60" s="1"/>
      <c r="CY60" s="1"/>
      <c r="CZ60" s="1"/>
      <c r="DA60" s="1"/>
      <c r="DB60" s="1"/>
      <c r="DC60" s="1"/>
      <c r="DD60" s="1"/>
      <c r="DE60" s="1"/>
      <c r="DF60" s="1"/>
      <c r="DG60" s="1"/>
      <c r="DH60" s="1"/>
      <c r="DI60" s="1"/>
      <c r="DJ60" s="1"/>
      <c r="DK60" s="1"/>
      <c r="DL60" s="1"/>
      <c r="DM60" s="1"/>
      <c r="DN60" s="1"/>
      <c r="DO60" s="1"/>
      <c r="DP60" s="1"/>
      <c r="DQ60" s="1"/>
      <c r="DR60" s="1"/>
      <c r="DS60" s="1"/>
      <c r="DT60" s="1"/>
      <c r="DU60" s="1"/>
      <c r="DV60" s="1"/>
      <c r="DW60" s="1"/>
      <c r="DX60" s="1"/>
      <c r="DY60" s="1"/>
      <c r="DZ60" s="1"/>
      <c r="EA60" s="1"/>
      <c r="EB60" s="1"/>
      <c r="EC60" s="1"/>
      <c r="ED60" s="1"/>
      <c r="EE60" s="1"/>
    </row>
    <row r="61" spans="1:135" ht="15" customHeight="1" x14ac:dyDescent="0.25">
      <c r="A61" s="19" t="s">
        <v>112</v>
      </c>
      <c r="B61" s="57">
        <v>0.7</v>
      </c>
      <c r="C61" s="45" t="s">
        <v>9</v>
      </c>
      <c r="D61" s="23" t="s">
        <v>113</v>
      </c>
      <c r="E61" s="42" t="s">
        <v>1667</v>
      </c>
      <c r="F61" s="1"/>
      <c r="G61" s="1"/>
      <c r="H61" s="19" t="s">
        <v>409</v>
      </c>
      <c r="I61" s="19" t="s">
        <v>431</v>
      </c>
      <c r="J61" s="57" t="s">
        <v>411</v>
      </c>
      <c r="K61" s="57" t="s">
        <v>411</v>
      </c>
      <c r="L61" s="57" t="s">
        <v>411</v>
      </c>
      <c r="M61" s="49" t="s">
        <v>411</v>
      </c>
      <c r="N61" s="55" t="s">
        <v>432</v>
      </c>
      <c r="O61" s="1"/>
      <c r="T61" s="1"/>
      <c r="U61" s="1"/>
      <c r="V61" s="1"/>
      <c r="W61" s="1"/>
      <c r="X61" s="57">
        <v>4</v>
      </c>
      <c r="Y61" s="57">
        <v>3.5</v>
      </c>
      <c r="Z61" s="57">
        <v>14</v>
      </c>
      <c r="AA61" s="57">
        <v>1</v>
      </c>
      <c r="AB61" s="57">
        <v>0.9</v>
      </c>
      <c r="AC61" s="57">
        <v>0.81</v>
      </c>
      <c r="AD61" s="49">
        <v>0.69</v>
      </c>
      <c r="AE61" s="57">
        <v>1</v>
      </c>
      <c r="AF61" s="1"/>
      <c r="AG61" s="1"/>
      <c r="AP61" s="1"/>
      <c r="AQ61" s="1"/>
      <c r="AR61" s="1"/>
      <c r="AS61" s="1"/>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c r="CL61" s="1"/>
      <c r="CM61" s="1"/>
      <c r="CN61" s="1"/>
      <c r="CO61" s="1"/>
      <c r="CP61" s="1"/>
      <c r="CQ61" s="1"/>
      <c r="CR61" s="1"/>
      <c r="CS61" s="1"/>
      <c r="CT61" s="1"/>
      <c r="CU61" s="1"/>
      <c r="CV61" s="1"/>
      <c r="CW61" s="1"/>
      <c r="CX61" s="1"/>
      <c r="CY61" s="1"/>
      <c r="CZ61" s="1"/>
      <c r="DA61" s="1"/>
      <c r="DB61" s="1"/>
      <c r="DC61" s="1"/>
      <c r="DD61" s="1"/>
      <c r="DE61" s="1"/>
      <c r="DF61" s="1"/>
      <c r="DG61" s="1"/>
      <c r="DH61" s="1"/>
      <c r="DI61" s="1"/>
      <c r="DJ61" s="1"/>
      <c r="DK61" s="1"/>
      <c r="DL61" s="1"/>
      <c r="DM61" s="1"/>
      <c r="DN61" s="1"/>
      <c r="DO61" s="1"/>
      <c r="DP61" s="1"/>
      <c r="DQ61" s="1"/>
      <c r="DR61" s="1"/>
      <c r="DS61" s="1"/>
      <c r="DT61" s="1"/>
      <c r="DU61" s="1"/>
      <c r="DV61" s="1"/>
      <c r="DW61" s="1"/>
      <c r="DX61" s="1"/>
      <c r="DY61" s="1"/>
      <c r="DZ61" s="1"/>
      <c r="EA61" s="1"/>
      <c r="EB61" s="1"/>
      <c r="EC61" s="1"/>
      <c r="ED61" s="1"/>
      <c r="EE61" s="1"/>
    </row>
    <row r="62" spans="1:135" ht="15" customHeight="1" x14ac:dyDescent="0.25">
      <c r="A62" s="19" t="s">
        <v>114</v>
      </c>
      <c r="B62" s="57">
        <v>0.15</v>
      </c>
      <c r="C62" s="45" t="s">
        <v>9</v>
      </c>
      <c r="D62" s="23" t="s">
        <v>115</v>
      </c>
      <c r="E62" s="42" t="s">
        <v>1667</v>
      </c>
      <c r="F62" s="1"/>
      <c r="G62" s="1"/>
      <c r="H62" s="19" t="s">
        <v>413</v>
      </c>
      <c r="I62" s="19" t="s">
        <v>433</v>
      </c>
      <c r="J62" s="57" t="s">
        <v>364</v>
      </c>
      <c r="K62" s="57" t="s">
        <v>364</v>
      </c>
      <c r="L62" s="57" t="s">
        <v>364</v>
      </c>
      <c r="M62" s="49" t="s">
        <v>364</v>
      </c>
      <c r="N62" s="55" t="s">
        <v>415</v>
      </c>
      <c r="O62" s="1"/>
      <c r="T62" s="1"/>
      <c r="U62" s="1"/>
      <c r="V62" s="1"/>
      <c r="W62" s="1"/>
      <c r="X62" s="57">
        <v>10</v>
      </c>
      <c r="Y62" s="57">
        <v>8.6999999999999993</v>
      </c>
      <c r="Z62" s="57">
        <v>35</v>
      </c>
      <c r="AA62" s="57">
        <v>1</v>
      </c>
      <c r="AB62" s="57">
        <v>0.86</v>
      </c>
      <c r="AC62" s="57">
        <v>0.77</v>
      </c>
      <c r="AD62" s="49">
        <v>0.65</v>
      </c>
      <c r="AE62" s="57">
        <v>0.84</v>
      </c>
      <c r="AF62" s="1"/>
      <c r="AG62" s="1"/>
      <c r="AP62" s="1"/>
      <c r="AQ62" s="1"/>
      <c r="AR62" s="1"/>
      <c r="AS62" s="1"/>
      <c r="AT62" s="1"/>
      <c r="AU62" s="1"/>
      <c r="AV62" s="1"/>
      <c r="AW62" s="1"/>
      <c r="AX62" s="1"/>
      <c r="AY62" s="1"/>
      <c r="AZ62" s="1"/>
      <c r="BA62" s="1"/>
      <c r="BB62" s="1"/>
      <c r="BC62" s="1"/>
      <c r="BD62" s="1"/>
      <c r="BE62" s="1"/>
      <c r="BF62" s="1"/>
      <c r="BG62" s="1"/>
      <c r="BH62" s="1"/>
      <c r="BI62" s="1"/>
      <c r="BJ62" s="1"/>
      <c r="BK62" s="1"/>
      <c r="BL62" s="1"/>
      <c r="BM62" s="1"/>
      <c r="BN62" s="1"/>
      <c r="BO62" s="1"/>
      <c r="BP62" s="1"/>
      <c r="BQ62" s="1"/>
      <c r="BR62" s="1"/>
      <c r="BS62" s="1"/>
      <c r="BT62" s="1"/>
      <c r="BU62" s="1"/>
      <c r="BV62" s="1"/>
      <c r="BW62" s="1"/>
      <c r="BX62" s="1"/>
      <c r="BY62" s="1"/>
      <c r="BZ62" s="1"/>
      <c r="CA62" s="1"/>
      <c r="CB62" s="1"/>
      <c r="CC62" s="1"/>
      <c r="CD62" s="1"/>
      <c r="CE62" s="1"/>
      <c r="CF62" s="1"/>
      <c r="CG62" s="1"/>
      <c r="CH62" s="1"/>
      <c r="CI62" s="1"/>
      <c r="CJ62" s="1"/>
      <c r="CK62" s="1"/>
      <c r="CL62" s="1"/>
      <c r="CM62" s="1"/>
      <c r="CN62" s="1"/>
      <c r="CO62" s="1"/>
      <c r="CP62" s="1"/>
      <c r="CQ62" s="1"/>
      <c r="CR62" s="1"/>
      <c r="CS62" s="1"/>
      <c r="CT62" s="1"/>
      <c r="CU62" s="1"/>
      <c r="CV62" s="1"/>
      <c r="CW62" s="1"/>
      <c r="CX62" s="1"/>
      <c r="CY62" s="1"/>
      <c r="CZ62" s="1"/>
      <c r="DA62" s="1"/>
      <c r="DB62" s="1"/>
      <c r="DC62" s="1"/>
      <c r="DD62" s="1"/>
      <c r="DE62" s="1"/>
      <c r="DF62" s="1"/>
      <c r="DG62" s="1"/>
      <c r="DH62" s="1"/>
      <c r="DI62" s="1"/>
      <c r="DJ62" s="1"/>
      <c r="DK62" s="1"/>
      <c r="DL62" s="1"/>
      <c r="DM62" s="1"/>
      <c r="DN62" s="1"/>
      <c r="DO62" s="1"/>
      <c r="DP62" s="1"/>
      <c r="DQ62" s="1"/>
      <c r="DR62" s="1"/>
      <c r="DS62" s="1"/>
      <c r="DT62" s="1"/>
      <c r="DU62" s="1"/>
      <c r="DV62" s="1"/>
      <c r="DW62" s="1"/>
      <c r="DX62" s="1"/>
      <c r="DY62" s="1"/>
      <c r="DZ62" s="1"/>
      <c r="EA62" s="1"/>
      <c r="EB62" s="1"/>
      <c r="EC62" s="1"/>
      <c r="ED62" s="1"/>
      <c r="EE62" s="1"/>
    </row>
    <row r="63" spans="1:135" ht="15" customHeight="1" x14ac:dyDescent="0.25">
      <c r="A63" s="19" t="s">
        <v>116</v>
      </c>
      <c r="B63" s="57">
        <v>1.5</v>
      </c>
      <c r="C63" s="45" t="s">
        <v>9</v>
      </c>
      <c r="D63" s="23" t="s">
        <v>117</v>
      </c>
      <c r="E63" s="42" t="s">
        <v>1667</v>
      </c>
      <c r="F63" s="1"/>
      <c r="G63" s="1"/>
      <c r="H63" s="20" t="s">
        <v>434</v>
      </c>
      <c r="I63" s="20"/>
      <c r="J63" s="21"/>
      <c r="K63" s="21"/>
      <c r="L63" s="21"/>
      <c r="M63" s="29"/>
      <c r="N63" s="54"/>
      <c r="O63" s="1"/>
      <c r="T63" s="1"/>
      <c r="U63" s="1"/>
      <c r="V63" s="1"/>
      <c r="W63" s="1"/>
      <c r="X63" s="57">
        <v>12</v>
      </c>
      <c r="Y63" s="57">
        <v>10.4</v>
      </c>
      <c r="Z63" s="57">
        <v>40</v>
      </c>
      <c r="AA63" s="57">
        <v>0.95</v>
      </c>
      <c r="AB63" s="57">
        <v>0.83</v>
      </c>
      <c r="AC63" s="57">
        <v>0.74</v>
      </c>
      <c r="AD63" s="49">
        <v>0.62</v>
      </c>
      <c r="AE63" s="57">
        <v>0.79</v>
      </c>
      <c r="AF63" s="1"/>
      <c r="AG63" s="1"/>
      <c r="AP63" s="1"/>
      <c r="AQ63" s="1"/>
      <c r="AR63" s="1"/>
      <c r="AS63" s="1"/>
      <c r="AT63" s="1"/>
      <c r="AU63" s="1"/>
      <c r="AV63" s="1"/>
      <c r="AW63" s="1"/>
      <c r="AX63" s="1"/>
      <c r="AY63" s="1"/>
      <c r="AZ63" s="1"/>
      <c r="BA63" s="1"/>
      <c r="BB63" s="1"/>
      <c r="BC63" s="1"/>
      <c r="BD63" s="1"/>
      <c r="BE63" s="1"/>
      <c r="BF63" s="1"/>
      <c r="BG63" s="1"/>
      <c r="BH63" s="1"/>
      <c r="BI63" s="1"/>
      <c r="BJ63" s="1"/>
      <c r="BK63" s="1"/>
      <c r="BL63" s="1"/>
      <c r="BM63" s="1"/>
      <c r="BN63" s="1"/>
      <c r="BO63" s="1"/>
      <c r="BP63" s="1"/>
      <c r="BQ63" s="1"/>
      <c r="BR63" s="1"/>
      <c r="BS63" s="1"/>
      <c r="BT63" s="1"/>
      <c r="BU63" s="1"/>
      <c r="BV63" s="1"/>
      <c r="BW63" s="1"/>
      <c r="BX63" s="1"/>
      <c r="BY63" s="1"/>
      <c r="BZ63" s="1"/>
      <c r="CA63" s="1"/>
      <c r="CB63" s="1"/>
      <c r="CC63" s="1"/>
      <c r="CD63" s="1"/>
      <c r="CE63" s="1"/>
      <c r="CF63" s="1"/>
      <c r="CG63" s="1"/>
      <c r="CH63" s="1"/>
      <c r="CI63" s="1"/>
      <c r="CJ63" s="1"/>
      <c r="CK63" s="1"/>
      <c r="CL63" s="1"/>
      <c r="CM63" s="1"/>
      <c r="CN63" s="1"/>
      <c r="CO63" s="1"/>
      <c r="CP63" s="1"/>
      <c r="CQ63" s="1"/>
      <c r="CR63" s="1"/>
      <c r="CS63" s="1"/>
      <c r="CT63" s="1"/>
      <c r="CU63" s="1"/>
      <c r="CV63" s="1"/>
      <c r="CW63" s="1"/>
      <c r="CX63" s="1"/>
      <c r="CY63" s="1"/>
      <c r="CZ63" s="1"/>
      <c r="DA63" s="1"/>
      <c r="DB63" s="1"/>
      <c r="DC63" s="1"/>
      <c r="DD63" s="1"/>
      <c r="DE63" s="1"/>
      <c r="DF63" s="1"/>
      <c r="DG63" s="1"/>
      <c r="DH63" s="1"/>
      <c r="DI63" s="1"/>
      <c r="DJ63" s="1"/>
      <c r="DK63" s="1"/>
      <c r="DL63" s="1"/>
      <c r="DM63" s="1"/>
      <c r="DN63" s="1"/>
      <c r="DO63" s="1"/>
      <c r="DP63" s="1"/>
      <c r="DQ63" s="1"/>
      <c r="DR63" s="1"/>
      <c r="DS63" s="1"/>
      <c r="DT63" s="1"/>
      <c r="DU63" s="1"/>
      <c r="DV63" s="1"/>
      <c r="DW63" s="1"/>
      <c r="DX63" s="1"/>
      <c r="DY63" s="1"/>
      <c r="DZ63" s="1"/>
      <c r="EA63" s="1"/>
      <c r="EB63" s="1"/>
      <c r="EC63" s="1"/>
      <c r="ED63" s="1"/>
      <c r="EE63" s="1"/>
    </row>
    <row r="64" spans="1:135" ht="15" customHeight="1" x14ac:dyDescent="0.25">
      <c r="A64" s="20" t="s">
        <v>118</v>
      </c>
      <c r="B64" s="21"/>
      <c r="C64" s="21" t="s">
        <v>9</v>
      </c>
      <c r="D64" s="24"/>
      <c r="E64" s="21"/>
      <c r="F64" s="1"/>
      <c r="G64" s="1"/>
      <c r="H64" s="19" t="s">
        <v>435</v>
      </c>
      <c r="I64" s="19" t="s">
        <v>436</v>
      </c>
      <c r="J64" s="57" t="s">
        <v>437</v>
      </c>
      <c r="K64" s="57" t="s">
        <v>438</v>
      </c>
      <c r="L64" s="57" t="s">
        <v>437</v>
      </c>
      <c r="M64" s="49" t="s">
        <v>437</v>
      </c>
      <c r="N64" s="55" t="s">
        <v>439</v>
      </c>
      <c r="O64" s="1"/>
      <c r="T64" s="1"/>
      <c r="U64" s="1"/>
      <c r="V64" s="1"/>
      <c r="W64" s="1"/>
      <c r="X64" s="57">
        <v>14</v>
      </c>
      <c r="Y64" s="57">
        <v>12.1</v>
      </c>
      <c r="Z64" s="57">
        <v>48.5</v>
      </c>
      <c r="AA64" s="57">
        <v>0.9</v>
      </c>
      <c r="AB64" s="57">
        <v>0.79</v>
      </c>
      <c r="AC64" s="57">
        <v>0.7</v>
      </c>
      <c r="AD64" s="49">
        <v>0.57999999999999996</v>
      </c>
      <c r="AE64" s="57">
        <v>0.7</v>
      </c>
      <c r="AF64" s="1"/>
      <c r="AG64" s="1"/>
      <c r="AP64" s="1"/>
      <c r="AQ64" s="1"/>
      <c r="AR64" s="1"/>
      <c r="AS64" s="1"/>
      <c r="AT64" s="1"/>
      <c r="AU64" s="1"/>
      <c r="AV64" s="1"/>
      <c r="AW64" s="1"/>
      <c r="AX64" s="1"/>
      <c r="AY64" s="1"/>
      <c r="AZ64" s="1"/>
      <c r="BA64" s="1"/>
      <c r="BB64" s="1"/>
      <c r="BC64" s="1"/>
      <c r="BD64" s="1"/>
      <c r="BE64" s="1"/>
      <c r="BF64" s="1"/>
      <c r="BG64" s="1"/>
      <c r="BH64" s="1"/>
      <c r="BI64" s="1"/>
      <c r="BJ64" s="1"/>
      <c r="BK64" s="1"/>
      <c r="BL64" s="1"/>
      <c r="BM64" s="1"/>
      <c r="BN64" s="1"/>
      <c r="BO64" s="1"/>
      <c r="BP64" s="1"/>
      <c r="BQ64" s="1"/>
      <c r="BR64" s="1"/>
      <c r="BS64" s="1"/>
      <c r="BT64" s="1"/>
      <c r="BU64" s="1"/>
      <c r="BV64" s="1"/>
      <c r="BW64" s="1"/>
      <c r="BX64" s="1"/>
      <c r="BY64" s="1"/>
      <c r="BZ64" s="1"/>
      <c r="CA64" s="1"/>
      <c r="CB64" s="1"/>
      <c r="CC64" s="1"/>
      <c r="CD64" s="1"/>
      <c r="CE64" s="1"/>
      <c r="CF64" s="1"/>
      <c r="CG64" s="1"/>
      <c r="CH64" s="1"/>
      <c r="CI64" s="1"/>
      <c r="CJ64" s="1"/>
      <c r="CK64" s="1"/>
      <c r="CL64" s="1"/>
      <c r="CM64" s="1"/>
      <c r="CN64" s="1"/>
      <c r="CO64" s="1"/>
      <c r="CP64" s="1"/>
      <c r="CQ64" s="1"/>
      <c r="CR64" s="1"/>
      <c r="CS64" s="1"/>
      <c r="CT64" s="1"/>
      <c r="CU64" s="1"/>
      <c r="CV64" s="1"/>
      <c r="CW64" s="1"/>
      <c r="CX64" s="1"/>
      <c r="CY64" s="1"/>
      <c r="CZ64" s="1"/>
      <c r="DA64" s="1"/>
      <c r="DB64" s="1"/>
      <c r="DC64" s="1"/>
      <c r="DD64" s="1"/>
      <c r="DE64" s="1"/>
      <c r="DF64" s="1"/>
      <c r="DG64" s="1"/>
      <c r="DH64" s="1"/>
      <c r="DI64" s="1"/>
      <c r="DJ64" s="1"/>
      <c r="DK64" s="1"/>
      <c r="DL64" s="1"/>
      <c r="DM64" s="1"/>
      <c r="DN64" s="1"/>
      <c r="DO64" s="1"/>
      <c r="DP64" s="1"/>
      <c r="DQ64" s="1"/>
      <c r="DR64" s="1"/>
      <c r="DS64" s="1"/>
      <c r="DT64" s="1"/>
      <c r="DU64" s="1"/>
      <c r="DV64" s="1"/>
      <c r="DW64" s="1"/>
      <c r="DX64" s="1"/>
      <c r="DY64" s="1"/>
      <c r="DZ64" s="1"/>
      <c r="EA64" s="1"/>
      <c r="EB64" s="1"/>
      <c r="EC64" s="1"/>
      <c r="ED64" s="1"/>
      <c r="EE64" s="1"/>
    </row>
    <row r="65" spans="1:135" ht="15" customHeight="1" x14ac:dyDescent="0.25">
      <c r="A65" s="19" t="s">
        <v>119</v>
      </c>
      <c r="B65" s="57">
        <v>1</v>
      </c>
      <c r="C65" s="45" t="s">
        <v>9</v>
      </c>
      <c r="D65" s="23" t="s">
        <v>120</v>
      </c>
      <c r="E65" s="42" t="s">
        <v>1667</v>
      </c>
      <c r="F65" s="1"/>
      <c r="G65" s="1"/>
      <c r="H65" s="19" t="s">
        <v>440</v>
      </c>
      <c r="I65" s="19" t="s">
        <v>441</v>
      </c>
      <c r="J65" s="57" t="s">
        <v>305</v>
      </c>
      <c r="K65" s="57" t="s">
        <v>305</v>
      </c>
      <c r="L65" s="57" t="s">
        <v>305</v>
      </c>
      <c r="M65" s="49" t="s">
        <v>442</v>
      </c>
      <c r="N65" s="55" t="s">
        <v>443</v>
      </c>
      <c r="O65" s="1"/>
      <c r="T65" s="1"/>
      <c r="U65" s="1"/>
      <c r="V65" s="1"/>
      <c r="W65" s="1"/>
      <c r="X65" s="57">
        <v>16</v>
      </c>
      <c r="Y65" s="57">
        <v>13.8</v>
      </c>
      <c r="Z65" s="57">
        <v>55</v>
      </c>
      <c r="AA65" s="57">
        <v>0.86</v>
      </c>
      <c r="AB65" s="57">
        <v>0.75</v>
      </c>
      <c r="AC65" s="57">
        <v>0.66</v>
      </c>
      <c r="AD65" s="49">
        <v>0.55000000000000004</v>
      </c>
      <c r="AE65" s="57">
        <v>0.65</v>
      </c>
      <c r="AF65" s="1"/>
      <c r="AG65" s="1"/>
      <c r="AP65" s="1"/>
      <c r="AQ65" s="1"/>
      <c r="AR65" s="1"/>
      <c r="AS65" s="1"/>
      <c r="AT65" s="1"/>
      <c r="AU65" s="1"/>
      <c r="AV65" s="1"/>
      <c r="AW65" s="1"/>
      <c r="AX65" s="1"/>
      <c r="AY65" s="1"/>
      <c r="AZ65" s="1"/>
      <c r="BA65" s="1"/>
      <c r="BB65" s="1"/>
      <c r="BC65" s="1"/>
      <c r="BD65" s="1"/>
      <c r="BE65" s="1"/>
      <c r="BF65" s="1"/>
      <c r="BG65" s="1"/>
      <c r="BH65" s="1"/>
      <c r="BI65" s="1"/>
      <c r="BJ65" s="1"/>
      <c r="BK65" s="1"/>
      <c r="BL65" s="1"/>
      <c r="BM65" s="1"/>
      <c r="BN65" s="1"/>
      <c r="BO65" s="1"/>
      <c r="BP65" s="1"/>
      <c r="BQ65" s="1"/>
      <c r="BR65" s="1"/>
      <c r="BS65" s="1"/>
      <c r="BT65" s="1"/>
      <c r="BU65" s="1"/>
      <c r="BV65" s="1"/>
      <c r="BW65" s="1"/>
      <c r="BX65" s="1"/>
      <c r="BY65" s="1"/>
      <c r="BZ65" s="1"/>
      <c r="CA65" s="1"/>
      <c r="CB65" s="1"/>
      <c r="CC65" s="1"/>
      <c r="CD65" s="1"/>
      <c r="CE65" s="1"/>
      <c r="CF65" s="1"/>
      <c r="CG65" s="1"/>
      <c r="CH65" s="1"/>
      <c r="CI65" s="1"/>
      <c r="CJ65" s="1"/>
      <c r="CK65" s="1"/>
      <c r="CL65" s="1"/>
      <c r="CM65" s="1"/>
      <c r="CN65" s="1"/>
      <c r="CO65" s="1"/>
      <c r="CP65" s="1"/>
      <c r="CQ65" s="1"/>
      <c r="CR65" s="1"/>
      <c r="CS65" s="1"/>
      <c r="CT65" s="1"/>
      <c r="CU65" s="1"/>
      <c r="CV65" s="1"/>
      <c r="CW65" s="1"/>
      <c r="CX65" s="1"/>
      <c r="CY65" s="1"/>
      <c r="CZ65" s="1"/>
      <c r="DA65" s="1"/>
      <c r="DB65" s="1"/>
      <c r="DC65" s="1"/>
      <c r="DD65" s="1"/>
      <c r="DE65" s="1"/>
      <c r="DF65" s="1"/>
      <c r="DG65" s="1"/>
      <c r="DH65" s="1"/>
      <c r="DI65" s="1"/>
      <c r="DJ65" s="1"/>
      <c r="DK65" s="1"/>
      <c r="DL65" s="1"/>
      <c r="DM65" s="1"/>
      <c r="DN65" s="1"/>
      <c r="DO65" s="1"/>
      <c r="DP65" s="1"/>
      <c r="DQ65" s="1"/>
      <c r="DR65" s="1"/>
      <c r="DS65" s="1"/>
      <c r="DT65" s="1"/>
      <c r="DU65" s="1"/>
      <c r="DV65" s="1"/>
      <c r="DW65" s="1"/>
      <c r="DX65" s="1"/>
      <c r="DY65" s="1"/>
      <c r="DZ65" s="1"/>
      <c r="EA65" s="1"/>
      <c r="EB65" s="1"/>
      <c r="EC65" s="1"/>
      <c r="ED65" s="1"/>
      <c r="EE65" s="1"/>
    </row>
    <row r="66" spans="1:135" ht="15" customHeight="1" x14ac:dyDescent="0.25">
      <c r="A66" s="19" t="s">
        <v>121</v>
      </c>
      <c r="B66" s="57">
        <v>0.7</v>
      </c>
      <c r="C66" s="45" t="s">
        <v>9</v>
      </c>
      <c r="D66" s="23" t="s">
        <v>122</v>
      </c>
      <c r="E66" s="42" t="s">
        <v>1667</v>
      </c>
      <c r="F66" s="1"/>
      <c r="G66" s="1"/>
      <c r="H66" s="19" t="s">
        <v>444</v>
      </c>
      <c r="I66" s="19" t="s">
        <v>445</v>
      </c>
      <c r="J66" s="57">
        <v>1</v>
      </c>
      <c r="K66" s="57">
        <v>1</v>
      </c>
      <c r="L66" s="57">
        <v>1</v>
      </c>
      <c r="M66" s="49">
        <v>1</v>
      </c>
      <c r="N66" s="55" t="s">
        <v>446</v>
      </c>
      <c r="O66" s="1"/>
      <c r="T66" s="1"/>
      <c r="U66" s="1"/>
      <c r="V66" s="1"/>
      <c r="W66" s="1"/>
      <c r="X66" s="57">
        <v>18</v>
      </c>
      <c r="Y66" s="57">
        <v>15.6</v>
      </c>
      <c r="Z66" s="57">
        <v>62.5</v>
      </c>
      <c r="AA66" s="57">
        <v>0.82</v>
      </c>
      <c r="AB66" s="57">
        <v>0.71</v>
      </c>
      <c r="AC66" s="57">
        <v>0.62</v>
      </c>
      <c r="AD66" s="49">
        <v>0.51</v>
      </c>
      <c r="AE66" s="57">
        <v>0.56000000000000005</v>
      </c>
      <c r="AF66" s="1"/>
      <c r="AG66" s="1"/>
      <c r="AP66" s="1"/>
      <c r="AQ66" s="1"/>
      <c r="AR66" s="1"/>
      <c r="AS66" s="1"/>
      <c r="AT66" s="1"/>
      <c r="AU66" s="1"/>
      <c r="AV66" s="1"/>
      <c r="AW66" s="1"/>
      <c r="AX66" s="1"/>
      <c r="AY66" s="1"/>
      <c r="AZ66" s="1"/>
      <c r="BA66" s="1"/>
      <c r="BB66" s="1"/>
      <c r="BC66" s="1"/>
      <c r="BD66" s="1"/>
      <c r="BE66" s="1"/>
      <c r="BF66" s="1"/>
      <c r="BG66" s="1"/>
      <c r="BH66" s="1"/>
      <c r="BI66" s="1"/>
      <c r="BJ66" s="1"/>
      <c r="BK66" s="1"/>
      <c r="BL66" s="1"/>
      <c r="BM66" s="1"/>
      <c r="BN66" s="1"/>
      <c r="BO66" s="1"/>
      <c r="BP66" s="1"/>
      <c r="BQ66" s="1"/>
      <c r="BR66" s="1"/>
      <c r="BS66" s="1"/>
      <c r="BT66" s="1"/>
      <c r="BU66" s="1"/>
      <c r="BV66" s="1"/>
      <c r="BW66" s="1"/>
      <c r="BX66" s="1"/>
      <c r="BY66" s="1"/>
      <c r="BZ66" s="1"/>
      <c r="CA66" s="1"/>
      <c r="CB66" s="1"/>
      <c r="CC66" s="1"/>
      <c r="CD66" s="1"/>
      <c r="CE66" s="1"/>
      <c r="CF66" s="1"/>
      <c r="CG66" s="1"/>
      <c r="CH66" s="1"/>
      <c r="CI66" s="1"/>
      <c r="CJ66" s="1"/>
      <c r="CK66" s="1"/>
      <c r="CL66" s="1"/>
      <c r="CM66" s="1"/>
      <c r="CN66" s="1"/>
      <c r="CO66" s="1"/>
      <c r="CP66" s="1"/>
      <c r="CQ66" s="1"/>
      <c r="CR66" s="1"/>
      <c r="CS66" s="1"/>
      <c r="CT66" s="1"/>
      <c r="CU66" s="1"/>
      <c r="CV66" s="1"/>
      <c r="CW66" s="1"/>
      <c r="CX66" s="1"/>
      <c r="CY66" s="1"/>
      <c r="CZ66" s="1"/>
      <c r="DA66" s="1"/>
      <c r="DB66" s="1"/>
      <c r="DC66" s="1"/>
      <c r="DD66" s="1"/>
      <c r="DE66" s="1"/>
      <c r="DF66" s="1"/>
      <c r="DG66" s="1"/>
      <c r="DH66" s="1"/>
      <c r="DI66" s="1"/>
      <c r="DJ66" s="1"/>
      <c r="DK66" s="1"/>
      <c r="DL66" s="1"/>
      <c r="DM66" s="1"/>
      <c r="DN66" s="1"/>
      <c r="DO66" s="1"/>
      <c r="DP66" s="1"/>
      <c r="DQ66" s="1"/>
      <c r="DR66" s="1"/>
      <c r="DS66" s="1"/>
      <c r="DT66" s="1"/>
      <c r="DU66" s="1"/>
      <c r="DV66" s="1"/>
      <c r="DW66" s="1"/>
      <c r="DX66" s="1"/>
      <c r="DY66" s="1"/>
      <c r="DZ66" s="1"/>
      <c r="EA66" s="1"/>
      <c r="EB66" s="1"/>
      <c r="EC66" s="1"/>
      <c r="ED66" s="1"/>
      <c r="EE66" s="1"/>
    </row>
    <row r="67" spans="1:135" ht="15" customHeight="1" x14ac:dyDescent="0.25">
      <c r="A67" s="19"/>
      <c r="B67" s="56"/>
      <c r="C67" s="45"/>
      <c r="D67" s="23"/>
      <c r="E67" s="45"/>
      <c r="F67" s="1"/>
      <c r="G67" s="1"/>
      <c r="H67" s="19" t="s">
        <v>447</v>
      </c>
      <c r="I67" s="19" t="s">
        <v>448</v>
      </c>
      <c r="J67" s="57">
        <v>6</v>
      </c>
      <c r="K67" s="57">
        <v>6</v>
      </c>
      <c r="L67" s="57">
        <v>6</v>
      </c>
      <c r="M67" s="49">
        <v>6</v>
      </c>
      <c r="N67" s="55" t="s">
        <v>449</v>
      </c>
      <c r="O67" s="1"/>
      <c r="T67" s="1"/>
      <c r="U67" s="1"/>
      <c r="V67" s="1"/>
      <c r="W67" s="1"/>
      <c r="X67" s="57">
        <v>20</v>
      </c>
      <c r="Y67" s="57">
        <v>17.3</v>
      </c>
      <c r="Z67" s="57">
        <v>70</v>
      </c>
      <c r="AA67" s="57">
        <v>0.78</v>
      </c>
      <c r="AB67" s="57">
        <v>0.67</v>
      </c>
      <c r="AC67" s="57">
        <v>0.56999999999999995</v>
      </c>
      <c r="AD67" s="49">
        <v>0.48</v>
      </c>
      <c r="AE67" s="57">
        <v>0.47</v>
      </c>
      <c r="AF67" s="1"/>
      <c r="AG67" s="1"/>
      <c r="AP67" s="1"/>
      <c r="AQ67" s="1"/>
      <c r="AR67" s="1"/>
      <c r="AS67" s="1"/>
      <c r="AT67" s="1"/>
      <c r="AU67" s="1"/>
      <c r="AV67" s="1"/>
      <c r="AW67" s="1"/>
      <c r="AX67" s="1"/>
      <c r="AY67" s="1"/>
      <c r="AZ67" s="1"/>
      <c r="BA67" s="1"/>
      <c r="BB67" s="1"/>
      <c r="BC67" s="1"/>
      <c r="BD67" s="1"/>
      <c r="BE67" s="1"/>
      <c r="BF67" s="1"/>
      <c r="BG67" s="1"/>
      <c r="BH67" s="1"/>
      <c r="BI67" s="1"/>
      <c r="BJ67" s="1"/>
      <c r="BK67" s="1"/>
      <c r="BL67" s="1"/>
      <c r="BM67" s="1"/>
      <c r="BN67" s="1"/>
      <c r="BO67" s="1"/>
      <c r="BP67" s="1"/>
      <c r="BQ67" s="1"/>
      <c r="BR67" s="1"/>
      <c r="BS67" s="1"/>
      <c r="BT67" s="1"/>
      <c r="BU67" s="1"/>
      <c r="BV67" s="1"/>
      <c r="BW67" s="1"/>
      <c r="BX67" s="1"/>
      <c r="BY67" s="1"/>
      <c r="BZ67" s="1"/>
      <c r="CA67" s="1"/>
      <c r="CB67" s="1"/>
      <c r="CC67" s="1"/>
      <c r="CD67" s="1"/>
      <c r="CE67" s="1"/>
      <c r="CF67" s="1"/>
      <c r="CG67" s="1"/>
      <c r="CH67" s="1"/>
      <c r="CI67" s="1"/>
      <c r="CJ67" s="1"/>
      <c r="CK67" s="1"/>
      <c r="CL67" s="1"/>
      <c r="CM67" s="1"/>
      <c r="CN67" s="1"/>
      <c r="CO67" s="1"/>
      <c r="CP67" s="1"/>
      <c r="CQ67" s="1"/>
      <c r="CR67" s="1"/>
      <c r="CS67" s="1"/>
      <c r="CT67" s="1"/>
      <c r="CU67" s="1"/>
      <c r="CV67" s="1"/>
      <c r="CW67" s="1"/>
      <c r="CX67" s="1"/>
      <c r="CY67" s="1"/>
      <c r="CZ67" s="1"/>
      <c r="DA67" s="1"/>
      <c r="DB67" s="1"/>
      <c r="DC67" s="1"/>
      <c r="DD67" s="1"/>
      <c r="DE67" s="1"/>
      <c r="DF67" s="1"/>
      <c r="DG67" s="1"/>
      <c r="DH67" s="1"/>
      <c r="DI67" s="1"/>
      <c r="DJ67" s="1"/>
      <c r="DK67" s="1"/>
      <c r="DL67" s="1"/>
      <c r="DM67" s="1"/>
      <c r="DN67" s="1"/>
      <c r="DO67" s="1"/>
      <c r="DP67" s="1"/>
      <c r="DQ67" s="1"/>
      <c r="DR67" s="1"/>
      <c r="DS67" s="1"/>
      <c r="DT67" s="1"/>
      <c r="DU67" s="1"/>
      <c r="DV67" s="1"/>
      <c r="DW67" s="1"/>
      <c r="DX67" s="1"/>
      <c r="DY67" s="1"/>
      <c r="DZ67" s="1"/>
      <c r="EA67" s="1"/>
      <c r="EB67" s="1"/>
      <c r="EC67" s="1"/>
      <c r="ED67" s="1"/>
      <c r="EE67" s="1"/>
    </row>
    <row r="68" spans="1:135" ht="15" customHeight="1" x14ac:dyDescent="0.25">
      <c r="A68" s="16" t="s">
        <v>123</v>
      </c>
      <c r="B68" s="17"/>
      <c r="C68" s="17"/>
      <c r="D68" s="22"/>
      <c r="E68" s="17"/>
      <c r="F68" s="1"/>
      <c r="G68" s="1"/>
      <c r="H68" s="1"/>
      <c r="I68" s="1"/>
      <c r="J68" s="1"/>
      <c r="K68" s="1"/>
      <c r="L68" s="1"/>
      <c r="M68" s="1"/>
      <c r="N68" s="1"/>
      <c r="O68" s="1"/>
      <c r="P68" s="1"/>
      <c r="Q68" s="1"/>
      <c r="R68" s="1"/>
      <c r="S68" s="1"/>
      <c r="T68" s="1"/>
      <c r="U68" s="1"/>
      <c r="V68" s="1"/>
      <c r="W68" s="1"/>
      <c r="X68" s="57">
        <v>22</v>
      </c>
      <c r="Y68" s="57">
        <v>19.100000000000001</v>
      </c>
      <c r="Z68" s="57">
        <v>75</v>
      </c>
      <c r="AA68" s="57">
        <v>0.72</v>
      </c>
      <c r="AB68" s="57">
        <v>0.6</v>
      </c>
      <c r="AC68" s="57">
        <v>0.52</v>
      </c>
      <c r="AD68" s="49">
        <v>0.43</v>
      </c>
      <c r="AE68" s="57">
        <v>0.41</v>
      </c>
      <c r="AF68" s="1"/>
      <c r="AG68" s="1"/>
      <c r="AP68" s="1"/>
      <c r="AQ68" s="1"/>
      <c r="AR68" s="1"/>
      <c r="AS68" s="1"/>
      <c r="AT68" s="1"/>
      <c r="AU68" s="1"/>
      <c r="AV68" s="1"/>
      <c r="AW68" s="1"/>
      <c r="AX68" s="1"/>
      <c r="AY68" s="1"/>
      <c r="AZ68" s="1"/>
      <c r="BA68" s="1"/>
      <c r="BB68" s="1"/>
      <c r="BC68" s="1"/>
      <c r="BD68" s="1"/>
      <c r="BE68" s="1"/>
      <c r="BF68" s="1"/>
      <c r="BG68" s="1"/>
      <c r="BH68" s="1"/>
      <c r="BI68" s="1"/>
      <c r="BJ68" s="1"/>
      <c r="BK68" s="1"/>
      <c r="BL68" s="1"/>
      <c r="BM68" s="1"/>
      <c r="BN68" s="1"/>
      <c r="BO68" s="1"/>
      <c r="BP68" s="1"/>
      <c r="BQ68" s="1"/>
      <c r="BR68" s="1"/>
      <c r="BS68" s="1"/>
      <c r="BT68" s="1"/>
      <c r="BU68" s="1"/>
      <c r="BV68" s="1"/>
      <c r="BW68" s="1"/>
      <c r="BX68" s="1"/>
      <c r="BY68" s="1"/>
      <c r="BZ68" s="1"/>
      <c r="CA68" s="1"/>
      <c r="CB68" s="1"/>
      <c r="CC68" s="1"/>
      <c r="CD68" s="1"/>
      <c r="CE68" s="1"/>
      <c r="CF68" s="1"/>
      <c r="CG68" s="1"/>
      <c r="CH68" s="1"/>
      <c r="CI68" s="1"/>
      <c r="CJ68" s="1"/>
      <c r="CK68" s="1"/>
      <c r="CL68" s="1"/>
      <c r="CM68" s="1"/>
      <c r="CN68" s="1"/>
      <c r="CO68" s="1"/>
      <c r="CP68" s="1"/>
      <c r="CQ68" s="1"/>
      <c r="CR68" s="1"/>
      <c r="CS68" s="1"/>
      <c r="CT68" s="1"/>
      <c r="CU68" s="1"/>
      <c r="CV68" s="1"/>
      <c r="CW68" s="1"/>
      <c r="CX68" s="1"/>
      <c r="CY68" s="1"/>
      <c r="CZ68" s="1"/>
      <c r="DA68" s="1"/>
      <c r="DB68" s="1"/>
      <c r="DC68" s="1"/>
      <c r="DD68" s="1"/>
      <c r="DE68" s="1"/>
      <c r="DF68" s="1"/>
      <c r="DG68" s="1"/>
      <c r="DH68" s="1"/>
      <c r="DI68" s="1"/>
      <c r="DJ68" s="1"/>
      <c r="DK68" s="1"/>
      <c r="DL68" s="1"/>
      <c r="DM68" s="1"/>
      <c r="DN68" s="1"/>
      <c r="DO68" s="1"/>
      <c r="DP68" s="1"/>
      <c r="DQ68" s="1"/>
      <c r="DR68" s="1"/>
      <c r="DS68" s="1"/>
      <c r="DT68" s="1"/>
      <c r="DU68" s="1"/>
      <c r="DV68" s="1"/>
      <c r="DW68" s="1"/>
      <c r="DX68" s="1"/>
      <c r="DY68" s="1"/>
      <c r="DZ68" s="1"/>
      <c r="EA68" s="1"/>
      <c r="EB68" s="1"/>
      <c r="EC68" s="1"/>
      <c r="ED68" s="1"/>
      <c r="EE68" s="1"/>
    </row>
    <row r="69" spans="1:135" ht="15" customHeight="1" x14ac:dyDescent="0.25">
      <c r="A69" s="20" t="s">
        <v>42</v>
      </c>
      <c r="B69" s="21"/>
      <c r="C69" s="21" t="s">
        <v>9</v>
      </c>
      <c r="D69" s="24"/>
      <c r="E69" s="21"/>
      <c r="F69" s="1"/>
      <c r="G69" s="1"/>
      <c r="H69" s="118" t="s">
        <v>1710</v>
      </c>
      <c r="I69" s="119"/>
      <c r="J69" s="119"/>
      <c r="K69" s="119"/>
      <c r="L69" s="119"/>
      <c r="M69" s="119"/>
      <c r="N69" s="119"/>
      <c r="O69" s="1"/>
      <c r="P69" s="118" t="s">
        <v>1715</v>
      </c>
      <c r="Q69" s="119"/>
      <c r="R69" s="119"/>
      <c r="S69" s="119"/>
      <c r="T69" s="1"/>
      <c r="U69" s="1"/>
      <c r="V69" s="1"/>
      <c r="W69" s="1"/>
      <c r="X69" s="57">
        <v>24</v>
      </c>
      <c r="Y69" s="57">
        <v>20.8</v>
      </c>
      <c r="Z69" s="57">
        <v>83</v>
      </c>
      <c r="AA69" s="57">
        <v>0.67</v>
      </c>
      <c r="AB69" s="57">
        <v>0.55000000000000004</v>
      </c>
      <c r="AC69" s="57">
        <v>0.47</v>
      </c>
      <c r="AD69" s="49">
        <v>0.38</v>
      </c>
      <c r="AE69" s="57">
        <v>0.32</v>
      </c>
      <c r="AF69" s="1"/>
      <c r="AG69" s="1"/>
      <c r="AP69" s="1"/>
      <c r="AQ69" s="1"/>
      <c r="AR69" s="1"/>
      <c r="AS69" s="1"/>
      <c r="AT69" s="1"/>
      <c r="AU69" s="1"/>
      <c r="AV69" s="1"/>
      <c r="AW69" s="1"/>
      <c r="AX69" s="1"/>
      <c r="AY69" s="1"/>
      <c r="AZ69" s="1"/>
      <c r="BA69" s="1"/>
      <c r="BB69" s="1"/>
      <c r="BC69" s="1"/>
      <c r="BD69" s="1"/>
      <c r="BE69" s="1"/>
      <c r="BF69" s="1"/>
      <c r="BG69" s="1"/>
      <c r="BH69" s="1"/>
      <c r="BI69" s="1"/>
      <c r="BJ69" s="1"/>
      <c r="BK69" s="1"/>
      <c r="BL69" s="1"/>
      <c r="BM69" s="1"/>
      <c r="BN69" s="1"/>
      <c r="BO69" s="1"/>
      <c r="BP69" s="1"/>
      <c r="BQ69" s="1"/>
      <c r="BR69" s="1"/>
      <c r="BS69" s="1"/>
      <c r="BT69" s="1"/>
      <c r="BU69" s="1"/>
      <c r="BV69" s="1"/>
      <c r="BW69" s="1"/>
      <c r="BX69" s="1"/>
      <c r="BY69" s="1"/>
      <c r="BZ69" s="1"/>
      <c r="CA69" s="1"/>
      <c r="CB69" s="1"/>
      <c r="CC69" s="1"/>
      <c r="CD69" s="1"/>
      <c r="CE69" s="1"/>
      <c r="CF69" s="1"/>
      <c r="CG69" s="1"/>
      <c r="CH69" s="1"/>
      <c r="CI69" s="1"/>
      <c r="CJ69" s="1"/>
      <c r="CK69" s="1"/>
      <c r="CL69" s="1"/>
      <c r="CM69" s="1"/>
      <c r="CN69" s="1"/>
      <c r="CO69" s="1"/>
      <c r="CP69" s="1"/>
      <c r="CQ69" s="1"/>
      <c r="CR69" s="1"/>
      <c r="CS69" s="1"/>
      <c r="CT69" s="1"/>
      <c r="CU69" s="1"/>
      <c r="CV69" s="1"/>
      <c r="CW69" s="1"/>
      <c r="CX69" s="1"/>
      <c r="CY69" s="1"/>
      <c r="CZ69" s="1"/>
      <c r="DA69" s="1"/>
      <c r="DB69" s="1"/>
      <c r="DC69" s="1"/>
      <c r="DD69" s="1"/>
      <c r="DE69" s="1"/>
      <c r="DF69" s="1"/>
      <c r="DG69" s="1"/>
      <c r="DH69" s="1"/>
      <c r="DI69" s="1"/>
      <c r="DJ69" s="1"/>
      <c r="DK69" s="1"/>
      <c r="DL69" s="1"/>
      <c r="DM69" s="1"/>
      <c r="DN69" s="1"/>
      <c r="DO69" s="1"/>
      <c r="DP69" s="1"/>
      <c r="DQ69" s="1"/>
      <c r="DR69" s="1"/>
      <c r="DS69" s="1"/>
      <c r="DT69" s="1"/>
      <c r="DU69" s="1"/>
      <c r="DV69" s="1"/>
      <c r="DW69" s="1"/>
      <c r="DX69" s="1"/>
      <c r="DY69" s="1"/>
      <c r="DZ69" s="1"/>
      <c r="EA69" s="1"/>
      <c r="EB69" s="1"/>
      <c r="EC69" s="1"/>
      <c r="ED69" s="1"/>
      <c r="EE69" s="1"/>
    </row>
    <row r="70" spans="1:135" ht="15" customHeight="1" x14ac:dyDescent="0.25">
      <c r="A70" s="19" t="s">
        <v>124</v>
      </c>
      <c r="B70" s="57" t="s">
        <v>84</v>
      </c>
      <c r="C70" s="45" t="s">
        <v>9</v>
      </c>
      <c r="D70" s="23" t="s">
        <v>125</v>
      </c>
      <c r="E70" s="42" t="s">
        <v>1667</v>
      </c>
      <c r="F70" s="1"/>
      <c r="G70" s="1"/>
      <c r="H70" s="16" t="s">
        <v>310</v>
      </c>
      <c r="I70" s="16" t="str">
        <f>"N, "&amp;INDEX(rngUnitSettings,MATCH("Force",INDEX(rngUnitSettings,,1),0),2)</f>
        <v>N, tf</v>
      </c>
      <c r="J70" s="16" t="str">
        <f>"Mx, "&amp;INDEX(rngUnitSettings,MATCH("Moment",INDEX(rngUnitSettings,,1),0),2)</f>
        <v>Mx, tf*m</v>
      </c>
      <c r="K70" s="16" t="str">
        <f>"My, "&amp;INDEX(rngUnitSettings,MATCH("Moment",INDEX(rngUnitSettings,,1),0),2)</f>
        <v>My, tf*m</v>
      </c>
      <c r="L70" s="16" t="s">
        <v>311</v>
      </c>
      <c r="M70" s="28" t="s">
        <v>312</v>
      </c>
      <c r="N70" s="18" t="s">
        <v>313</v>
      </c>
      <c r="O70" s="1"/>
      <c r="P70" s="16" t="s">
        <v>321</v>
      </c>
      <c r="Q70" s="16" t="str">
        <f>"N, "&amp;INDEX(rngUnitSettings,MATCH("Force",INDEX(rngUnitSettings,,1),0),2)</f>
        <v>N, tf</v>
      </c>
      <c r="R70" s="28" t="str">
        <f>"Mx, "&amp;INDEX(rngUnitSettings,MATCH("Moment",INDEX(rngUnitSettings,,1),0),2)</f>
        <v>Mx, tf*m</v>
      </c>
      <c r="S70" s="16" t="str">
        <f>"My, "&amp;INDEX(rngUnitSettings,MATCH("Moment",INDEX(rngUnitSettings,,1),0),2)</f>
        <v>My, tf*m</v>
      </c>
      <c r="W70" s="1"/>
      <c r="X70" s="57">
        <v>26</v>
      </c>
      <c r="Y70" s="57">
        <v>22.5</v>
      </c>
      <c r="Z70" s="57">
        <v>90</v>
      </c>
      <c r="AA70" s="57">
        <v>0.62</v>
      </c>
      <c r="AB70" s="57">
        <v>0.51</v>
      </c>
      <c r="AC70" s="57">
        <v>0.44</v>
      </c>
      <c r="AD70" s="49">
        <v>0.35</v>
      </c>
      <c r="AE70" s="57">
        <v>0.25</v>
      </c>
      <c r="AF70" s="1"/>
      <c r="AG70" s="1"/>
      <c r="AP70" s="1"/>
      <c r="AQ70" s="1"/>
      <c r="AR70" s="1"/>
      <c r="AS70" s="1"/>
      <c r="AT70" s="1"/>
      <c r="AU70" s="1"/>
      <c r="AV70" s="1"/>
      <c r="AW70" s="1"/>
      <c r="AX70" s="1"/>
      <c r="AY70" s="1"/>
      <c r="AZ70" s="1"/>
      <c r="BA70" s="1"/>
      <c r="BB70" s="1"/>
      <c r="BC70" s="1"/>
      <c r="BD70" s="1"/>
      <c r="BE70" s="1"/>
      <c r="BF70" s="1"/>
      <c r="BG70" s="1"/>
      <c r="BH70" s="1"/>
      <c r="BI70" s="1"/>
      <c r="BJ70" s="1"/>
      <c r="BK70" s="1"/>
      <c r="BL70" s="1"/>
      <c r="BM70" s="1"/>
      <c r="BN70" s="1"/>
      <c r="BO70" s="1"/>
      <c r="BP70" s="1"/>
      <c r="BQ70" s="1"/>
      <c r="BR70" s="1"/>
      <c r="BS70" s="1"/>
      <c r="BT70" s="1"/>
      <c r="BU70" s="1"/>
      <c r="BV70" s="1"/>
      <c r="BW70" s="1"/>
      <c r="BX70" s="1"/>
      <c r="BY70" s="1"/>
      <c r="BZ70" s="1"/>
      <c r="CA70" s="1"/>
      <c r="CB70" s="1"/>
      <c r="CC70" s="1"/>
      <c r="CD70" s="1"/>
      <c r="CE70" s="1"/>
      <c r="CF70" s="1"/>
      <c r="CG70" s="1"/>
      <c r="CH70" s="1"/>
      <c r="CI70" s="1"/>
      <c r="CJ70" s="1"/>
      <c r="CK70" s="1"/>
      <c r="CL70" s="1"/>
      <c r="CM70" s="1"/>
      <c r="CN70" s="1"/>
      <c r="CO70" s="1"/>
      <c r="CP70" s="1"/>
      <c r="CQ70" s="1"/>
      <c r="CR70" s="1"/>
      <c r="CS70" s="1"/>
      <c r="CT70" s="1"/>
      <c r="CU70" s="1"/>
      <c r="CV70" s="1"/>
      <c r="CW70" s="1"/>
      <c r="CX70" s="1"/>
      <c r="CY70" s="1"/>
      <c r="CZ70" s="1"/>
      <c r="DA70" s="1"/>
      <c r="DB70" s="1"/>
      <c r="DC70" s="1"/>
      <c r="DD70" s="1"/>
      <c r="DE70" s="1"/>
      <c r="DF70" s="1"/>
      <c r="DG70" s="1"/>
      <c r="DH70" s="1"/>
      <c r="DI70" s="1"/>
      <c r="DJ70" s="1"/>
      <c r="DK70" s="1"/>
      <c r="DL70" s="1"/>
      <c r="DM70" s="1"/>
      <c r="DN70" s="1"/>
      <c r="DO70" s="1"/>
      <c r="DP70" s="1"/>
      <c r="DQ70" s="1"/>
      <c r="DR70" s="1"/>
      <c r="DS70" s="1"/>
      <c r="DT70" s="1"/>
      <c r="DU70" s="1"/>
      <c r="DV70" s="1"/>
      <c r="DW70" s="1"/>
      <c r="DX70" s="1"/>
      <c r="DY70" s="1"/>
      <c r="DZ70" s="1"/>
      <c r="EA70" s="1"/>
      <c r="EB70" s="1"/>
      <c r="EC70" s="1"/>
      <c r="ED70" s="1"/>
      <c r="EE70" s="1"/>
    </row>
    <row r="71" spans="1:135" ht="15" customHeight="1" x14ac:dyDescent="0.25">
      <c r="A71" s="19" t="s">
        <v>126</v>
      </c>
      <c r="B71" s="57">
        <v>0.3</v>
      </c>
      <c r="C71" s="45" t="str">
        <f>INDEX(rngUnitSettings,MATCH("Length",INDEX(rngUnitSettings,,1),0),2)</f>
        <v>mm</v>
      </c>
      <c r="D71" s="23" t="s">
        <v>127</v>
      </c>
      <c r="E71" s="42" t="s">
        <v>1667</v>
      </c>
      <c r="F71" s="1"/>
      <c r="G71" s="1"/>
      <c r="H71" s="57">
        <v>1</v>
      </c>
      <c r="I71" s="57">
        <v>100</v>
      </c>
      <c r="J71" s="57">
        <v>10</v>
      </c>
      <c r="K71" s="57"/>
      <c r="L71" s="57" t="s">
        <v>314</v>
      </c>
      <c r="M71" s="49" t="s">
        <v>61</v>
      </c>
      <c r="N71" s="59"/>
      <c r="O71" s="1"/>
      <c r="P71" s="56">
        <f>IF(INDEX(rngLoadCombinations,2,1)="","",INDEX(rngLoadCombinations,2,1))</f>
        <v>1</v>
      </c>
      <c r="Q71" s="57">
        <v>0</v>
      </c>
      <c r="R71" s="49">
        <v>0</v>
      </c>
      <c r="S71" s="57">
        <v>0</v>
      </c>
      <c r="W71" s="1"/>
      <c r="X71" s="57">
        <v>28</v>
      </c>
      <c r="Y71" s="57">
        <v>24.3</v>
      </c>
      <c r="Z71" s="57">
        <v>97</v>
      </c>
      <c r="AA71" s="57">
        <v>0.57999999999999996</v>
      </c>
      <c r="AB71" s="57">
        <v>0.49</v>
      </c>
      <c r="AC71" s="57">
        <v>0.43</v>
      </c>
      <c r="AD71" s="49">
        <v>0.34</v>
      </c>
      <c r="AE71" s="57">
        <v>0.2</v>
      </c>
      <c r="AF71" s="1"/>
      <c r="AG71" s="1"/>
      <c r="AP71" s="1"/>
      <c r="AQ71" s="1"/>
      <c r="AR71" s="1"/>
      <c r="AS71" s="1"/>
      <c r="AT71" s="1"/>
      <c r="AU71" s="1"/>
      <c r="AV71" s="1"/>
      <c r="AW71" s="1"/>
      <c r="AX71" s="1"/>
      <c r="AY71" s="1"/>
      <c r="AZ71" s="1"/>
      <c r="BA71" s="1"/>
      <c r="BB71" s="1"/>
      <c r="BC71" s="1"/>
      <c r="BD71" s="1"/>
      <c r="BE71" s="1"/>
      <c r="BF71" s="1"/>
      <c r="BG71" s="1"/>
      <c r="BH71" s="1"/>
      <c r="BI71" s="1"/>
      <c r="BJ71" s="1"/>
      <c r="BK71" s="1"/>
      <c r="BL71" s="1"/>
      <c r="BM71" s="1"/>
      <c r="BN71" s="1"/>
      <c r="BO71" s="1"/>
      <c r="BP71" s="1"/>
      <c r="BQ71" s="1"/>
      <c r="BR71" s="1"/>
      <c r="BS71" s="1"/>
      <c r="BT71" s="1"/>
      <c r="BU71" s="1"/>
      <c r="BV71" s="1"/>
      <c r="BW71" s="1"/>
      <c r="BX71" s="1"/>
      <c r="BY71" s="1"/>
      <c r="BZ71" s="1"/>
      <c r="CA71" s="1"/>
      <c r="CB71" s="1"/>
      <c r="CC71" s="1"/>
      <c r="CD71" s="1"/>
      <c r="CE71" s="1"/>
      <c r="CF71" s="1"/>
      <c r="CG71" s="1"/>
      <c r="CH71" s="1"/>
      <c r="CI71" s="1"/>
      <c r="CJ71" s="1"/>
      <c r="CK71" s="1"/>
      <c r="CL71" s="1"/>
      <c r="CM71" s="1"/>
      <c r="CN71" s="1"/>
      <c r="CO71" s="1"/>
      <c r="CP71" s="1"/>
      <c r="CQ71" s="1"/>
      <c r="CR71" s="1"/>
      <c r="CS71" s="1"/>
      <c r="CT71" s="1"/>
      <c r="CU71" s="1"/>
      <c r="CV71" s="1"/>
      <c r="CW71" s="1"/>
      <c r="CX71" s="1"/>
      <c r="CY71" s="1"/>
      <c r="CZ71" s="1"/>
      <c r="DA71" s="1"/>
      <c r="DB71" s="1"/>
      <c r="DC71" s="1"/>
      <c r="DD71" s="1"/>
      <c r="DE71" s="1"/>
      <c r="DF71" s="1"/>
      <c r="DG71" s="1"/>
      <c r="DH71" s="1"/>
      <c r="DI71" s="1"/>
      <c r="DJ71" s="1"/>
      <c r="DK71" s="1"/>
      <c r="DL71" s="1"/>
      <c r="DM71" s="1"/>
      <c r="DN71" s="1"/>
      <c r="DO71" s="1"/>
      <c r="DP71" s="1"/>
      <c r="DQ71" s="1"/>
      <c r="DR71" s="1"/>
      <c r="DS71" s="1"/>
      <c r="DT71" s="1"/>
      <c r="DU71" s="1"/>
      <c r="DV71" s="1"/>
      <c r="DW71" s="1"/>
      <c r="DX71" s="1"/>
      <c r="DY71" s="1"/>
      <c r="DZ71" s="1"/>
      <c r="EA71" s="1"/>
      <c r="EB71" s="1"/>
      <c r="EC71" s="1"/>
      <c r="ED71" s="1"/>
      <c r="EE71" s="1"/>
    </row>
    <row r="72" spans="1:135" ht="15" customHeight="1" x14ac:dyDescent="0.25">
      <c r="A72" s="19" t="s">
        <v>128</v>
      </c>
      <c r="B72" s="57" t="s">
        <v>61</v>
      </c>
      <c r="C72" s="45" t="s">
        <v>9</v>
      </c>
      <c r="D72" s="23" t="s">
        <v>129</v>
      </c>
      <c r="E72" s="42" t="s">
        <v>1667</v>
      </c>
      <c r="F72" s="1"/>
      <c r="G72" s="1"/>
      <c r="H72" s="57"/>
      <c r="I72" s="57"/>
      <c r="J72" s="57"/>
      <c r="K72" s="57"/>
      <c r="L72" s="57"/>
      <c r="M72" s="49" t="s">
        <v>61</v>
      </c>
      <c r="N72" s="59"/>
      <c r="O72" s="1"/>
      <c r="P72" s="56" t="str">
        <f>IF(INDEX(rngLoadCombinations,3,1)="","",INDEX(rngLoadCombinations,3,1))</f>
        <v/>
      </c>
      <c r="Q72" s="57">
        <v>0</v>
      </c>
      <c r="R72" s="49">
        <v>0</v>
      </c>
      <c r="S72" s="57">
        <v>0</v>
      </c>
      <c r="W72" s="1"/>
      <c r="X72" s="57">
        <v>30</v>
      </c>
      <c r="Y72" s="57">
        <v>26</v>
      </c>
      <c r="Z72" s="57">
        <v>105</v>
      </c>
      <c r="AA72" s="57">
        <v>0.53</v>
      </c>
      <c r="AB72" s="57">
        <v>0.45</v>
      </c>
      <c r="AC72" s="57">
        <v>0.39</v>
      </c>
      <c r="AD72" s="49">
        <v>0.32</v>
      </c>
      <c r="AE72" s="57">
        <v>0.16</v>
      </c>
      <c r="AF72" s="1"/>
      <c r="AG72" s="1"/>
      <c r="AP72" s="1"/>
      <c r="AQ72" s="1"/>
      <c r="AR72" s="1"/>
      <c r="AS72" s="1"/>
      <c r="AT72" s="1"/>
      <c r="AU72" s="1"/>
      <c r="AV72" s="1"/>
      <c r="AW72" s="1"/>
      <c r="AX72" s="1"/>
      <c r="AY72" s="1"/>
      <c r="AZ72" s="1"/>
      <c r="BA72" s="1"/>
      <c r="BB72" s="1"/>
      <c r="BC72" s="1"/>
      <c r="BD72" s="1"/>
      <c r="BE72" s="1"/>
      <c r="BF72" s="1"/>
      <c r="BG72" s="1"/>
      <c r="BH72" s="1"/>
      <c r="BI72" s="1"/>
      <c r="BJ72" s="1"/>
      <c r="BK72" s="1"/>
      <c r="BL72" s="1"/>
      <c r="BM72" s="1"/>
      <c r="BN72" s="1"/>
      <c r="BO72" s="1"/>
      <c r="BP72" s="1"/>
      <c r="BQ72" s="1"/>
      <c r="BR72" s="1"/>
      <c r="BS72" s="1"/>
      <c r="BT72" s="1"/>
      <c r="BU72" s="1"/>
      <c r="BV72" s="1"/>
      <c r="BW72" s="1"/>
      <c r="BX72" s="1"/>
      <c r="BY72" s="1"/>
      <c r="BZ72" s="1"/>
      <c r="CA72" s="1"/>
      <c r="CB72" s="1"/>
      <c r="CC72" s="1"/>
      <c r="CD72" s="1"/>
      <c r="CE72" s="1"/>
      <c r="CF72" s="1"/>
      <c r="CG72" s="1"/>
      <c r="CH72" s="1"/>
      <c r="CI72" s="1"/>
      <c r="CJ72" s="1"/>
      <c r="CK72" s="1"/>
      <c r="CL72" s="1"/>
      <c r="CM72" s="1"/>
      <c r="CN72" s="1"/>
      <c r="CO72" s="1"/>
      <c r="CP72" s="1"/>
      <c r="CQ72" s="1"/>
      <c r="CR72" s="1"/>
      <c r="CS72" s="1"/>
      <c r="CT72" s="1"/>
      <c r="CU72" s="1"/>
      <c r="CV72" s="1"/>
      <c r="CW72" s="1"/>
      <c r="CX72" s="1"/>
      <c r="CY72" s="1"/>
      <c r="CZ72" s="1"/>
      <c r="DA72" s="1"/>
      <c r="DB72" s="1"/>
      <c r="DC72" s="1"/>
      <c r="DD72" s="1"/>
      <c r="DE72" s="1"/>
      <c r="DF72" s="1"/>
      <c r="DG72" s="1"/>
      <c r="DH72" s="1"/>
      <c r="DI72" s="1"/>
      <c r="DJ72" s="1"/>
      <c r="DK72" s="1"/>
      <c r="DL72" s="1"/>
      <c r="DM72" s="1"/>
      <c r="DN72" s="1"/>
      <c r="DO72" s="1"/>
      <c r="DP72" s="1"/>
      <c r="DQ72" s="1"/>
      <c r="DR72" s="1"/>
      <c r="DS72" s="1"/>
      <c r="DT72" s="1"/>
      <c r="DU72" s="1"/>
      <c r="DV72" s="1"/>
      <c r="DW72" s="1"/>
      <c r="DX72" s="1"/>
      <c r="DY72" s="1"/>
      <c r="DZ72" s="1"/>
      <c r="EA72" s="1"/>
      <c r="EB72" s="1"/>
      <c r="EC72" s="1"/>
      <c r="ED72" s="1"/>
      <c r="EE72" s="1"/>
    </row>
    <row r="73" spans="1:135" ht="15" customHeight="1" x14ac:dyDescent="0.25">
      <c r="A73" s="19" t="s">
        <v>130</v>
      </c>
      <c r="B73" s="57">
        <v>0.01</v>
      </c>
      <c r="C73" s="45" t="s">
        <v>9</v>
      </c>
      <c r="D73" s="23" t="s">
        <v>131</v>
      </c>
      <c r="E73" s="42" t="s">
        <v>1667</v>
      </c>
      <c r="F73" s="1"/>
      <c r="G73" s="1"/>
      <c r="H73" s="57"/>
      <c r="I73" s="57"/>
      <c r="J73" s="57"/>
      <c r="K73" s="57"/>
      <c r="L73" s="57"/>
      <c r="M73" s="49" t="s">
        <v>61</v>
      </c>
      <c r="N73" s="59"/>
      <c r="O73" s="1"/>
      <c r="P73" s="56" t="str">
        <f>IF(INDEX(rngLoadCombinations,4,1)="","",INDEX(rngLoadCombinations,4,1))</f>
        <v/>
      </c>
      <c r="Q73" s="57">
        <v>0</v>
      </c>
      <c r="R73" s="49">
        <v>0</v>
      </c>
      <c r="S73" s="57">
        <v>0</v>
      </c>
      <c r="W73" s="1"/>
      <c r="X73" s="57">
        <v>32</v>
      </c>
      <c r="Y73" s="57">
        <v>27.7</v>
      </c>
      <c r="Z73" s="57">
        <v>110</v>
      </c>
      <c r="AA73" s="57">
        <v>0.48</v>
      </c>
      <c r="AB73" s="57">
        <v>0.41</v>
      </c>
      <c r="AC73" s="57">
        <v>0.36</v>
      </c>
      <c r="AD73" s="49">
        <v>0.31</v>
      </c>
      <c r="AE73" s="57">
        <v>0.14000000000000001</v>
      </c>
      <c r="AF73" s="1"/>
      <c r="AG73" s="1"/>
      <c r="AP73" s="1"/>
      <c r="AQ73" s="1"/>
      <c r="AR73" s="1"/>
      <c r="AS73" s="1"/>
      <c r="AT73" s="1"/>
      <c r="AU73" s="1"/>
      <c r="AV73" s="1"/>
      <c r="AW73" s="1"/>
      <c r="AX73" s="1"/>
      <c r="AY73" s="1"/>
      <c r="AZ73" s="1"/>
      <c r="BA73" s="1"/>
      <c r="BB73" s="1"/>
      <c r="BC73" s="1"/>
      <c r="BD73" s="1"/>
      <c r="BE73" s="1"/>
      <c r="BF73" s="1"/>
      <c r="BG73" s="1"/>
      <c r="BH73" s="1"/>
      <c r="BI73" s="1"/>
      <c r="BJ73" s="1"/>
      <c r="BK73" s="1"/>
      <c r="BL73" s="1"/>
      <c r="BM73" s="1"/>
      <c r="BN73" s="1"/>
      <c r="BO73" s="1"/>
      <c r="BP73" s="1"/>
      <c r="BQ73" s="1"/>
      <c r="BR73" s="1"/>
      <c r="BS73" s="1"/>
      <c r="BT73" s="1"/>
      <c r="BU73" s="1"/>
      <c r="BV73" s="1"/>
      <c r="BW73" s="1"/>
      <c r="BX73" s="1"/>
      <c r="BY73" s="1"/>
      <c r="BZ73" s="1"/>
      <c r="CA73" s="1"/>
      <c r="CB73" s="1"/>
      <c r="CC73" s="1"/>
      <c r="CD73" s="1"/>
      <c r="CE73" s="1"/>
      <c r="CF73" s="1"/>
      <c r="CG73" s="1"/>
      <c r="CH73" s="1"/>
      <c r="CI73" s="1"/>
      <c r="CJ73" s="1"/>
      <c r="CK73" s="1"/>
      <c r="CL73" s="1"/>
      <c r="CM73" s="1"/>
      <c r="CN73" s="1"/>
      <c r="CO73" s="1"/>
      <c r="CP73" s="1"/>
      <c r="CQ73" s="1"/>
      <c r="CR73" s="1"/>
      <c r="CS73" s="1"/>
      <c r="CT73" s="1"/>
      <c r="CU73" s="1"/>
      <c r="CV73" s="1"/>
      <c r="CW73" s="1"/>
      <c r="CX73" s="1"/>
      <c r="CY73" s="1"/>
      <c r="CZ73" s="1"/>
      <c r="DA73" s="1"/>
      <c r="DB73" s="1"/>
      <c r="DC73" s="1"/>
      <c r="DD73" s="1"/>
      <c r="DE73" s="1"/>
      <c r="DF73" s="1"/>
      <c r="DG73" s="1"/>
      <c r="DH73" s="1"/>
      <c r="DI73" s="1"/>
      <c r="DJ73" s="1"/>
      <c r="DK73" s="1"/>
      <c r="DL73" s="1"/>
      <c r="DM73" s="1"/>
      <c r="DN73" s="1"/>
      <c r="DO73" s="1"/>
      <c r="DP73" s="1"/>
      <c r="DQ73" s="1"/>
      <c r="DR73" s="1"/>
      <c r="DS73" s="1"/>
      <c r="DT73" s="1"/>
      <c r="DU73" s="1"/>
      <c r="DV73" s="1"/>
      <c r="DW73" s="1"/>
      <c r="DX73" s="1"/>
      <c r="DY73" s="1"/>
      <c r="DZ73" s="1"/>
      <c r="EA73" s="1"/>
      <c r="EB73" s="1"/>
      <c r="EC73" s="1"/>
      <c r="ED73" s="1"/>
      <c r="EE73" s="1"/>
    </row>
    <row r="74" spans="1:135" ht="15" customHeight="1" x14ac:dyDescent="0.25">
      <c r="A74" s="20" t="s">
        <v>132</v>
      </c>
      <c r="B74" s="21"/>
      <c r="C74" s="21" t="s">
        <v>9</v>
      </c>
      <c r="D74" s="24"/>
      <c r="E74" s="21"/>
      <c r="F74" s="1"/>
      <c r="G74" s="1"/>
      <c r="H74" s="57"/>
      <c r="I74" s="57"/>
      <c r="J74" s="57"/>
      <c r="K74" s="57"/>
      <c r="L74" s="57"/>
      <c r="M74" s="49" t="s">
        <v>61</v>
      </c>
      <c r="N74" s="59"/>
      <c r="O74" s="1"/>
      <c r="P74" s="56" t="str">
        <f>IF(INDEX(rngLoadCombinations,5,1)="","",INDEX(rngLoadCombinations,5,1))</f>
        <v/>
      </c>
      <c r="Q74" s="57">
        <v>0</v>
      </c>
      <c r="R74" s="49">
        <v>0</v>
      </c>
      <c r="S74" s="57">
        <v>0</v>
      </c>
      <c r="W74" s="1"/>
      <c r="X74" s="57">
        <v>34</v>
      </c>
      <c r="Y74" s="57">
        <v>29</v>
      </c>
      <c r="Z74" s="57">
        <v>120</v>
      </c>
      <c r="AA74" s="57">
        <v>0.43</v>
      </c>
      <c r="AB74" s="57">
        <v>0.36</v>
      </c>
      <c r="AC74" s="57">
        <v>0.31</v>
      </c>
      <c r="AD74" s="49">
        <v>0.25</v>
      </c>
      <c r="AE74" s="57">
        <v>0.1</v>
      </c>
      <c r="AF74" s="1"/>
      <c r="AG74" s="1"/>
      <c r="AP74" s="1"/>
      <c r="AQ74" s="1"/>
      <c r="AR74" s="1"/>
      <c r="AS74" s="1"/>
      <c r="AT74" s="1"/>
      <c r="AU74" s="1"/>
      <c r="AV74" s="1"/>
      <c r="AW74" s="1"/>
      <c r="AX74" s="1"/>
      <c r="AY74" s="1"/>
      <c r="AZ74" s="1"/>
      <c r="BA74" s="1"/>
      <c r="BB74" s="1"/>
      <c r="BC74" s="1"/>
      <c r="BD74" s="1"/>
      <c r="BE74" s="1"/>
      <c r="BF74" s="1"/>
      <c r="BG74" s="1"/>
      <c r="BH74" s="1"/>
      <c r="BI74" s="1"/>
      <c r="BJ74" s="1"/>
      <c r="BK74" s="1"/>
      <c r="BL74" s="1"/>
      <c r="BM74" s="1"/>
      <c r="BN74" s="1"/>
      <c r="BO74" s="1"/>
      <c r="BP74" s="1"/>
      <c r="BQ74" s="1"/>
      <c r="BR74" s="1"/>
      <c r="BS74" s="1"/>
      <c r="BT74" s="1"/>
      <c r="BU74" s="1"/>
      <c r="BV74" s="1"/>
      <c r="BW74" s="1"/>
      <c r="BX74" s="1"/>
      <c r="BY74" s="1"/>
      <c r="BZ74" s="1"/>
      <c r="CA74" s="1"/>
      <c r="CB74" s="1"/>
      <c r="CC74" s="1"/>
      <c r="CD74" s="1"/>
      <c r="CE74" s="1"/>
      <c r="CF74" s="1"/>
      <c r="CG74" s="1"/>
      <c r="CH74" s="1"/>
      <c r="CI74" s="1"/>
      <c r="CJ74" s="1"/>
      <c r="CK74" s="1"/>
      <c r="CL74" s="1"/>
      <c r="CM74" s="1"/>
      <c r="CN74" s="1"/>
      <c r="CO74" s="1"/>
      <c r="CP74" s="1"/>
      <c r="CQ74" s="1"/>
      <c r="CR74" s="1"/>
      <c r="CS74" s="1"/>
      <c r="CT74" s="1"/>
      <c r="CU74" s="1"/>
      <c r="CV74" s="1"/>
      <c r="CW74" s="1"/>
      <c r="CX74" s="1"/>
      <c r="CY74" s="1"/>
      <c r="CZ74" s="1"/>
      <c r="DA74" s="1"/>
      <c r="DB74" s="1"/>
      <c r="DC74" s="1"/>
      <c r="DD74" s="1"/>
      <c r="DE74" s="1"/>
      <c r="DF74" s="1"/>
      <c r="DG74" s="1"/>
      <c r="DH74" s="1"/>
      <c r="DI74" s="1"/>
      <c r="DJ74" s="1"/>
      <c r="DK74" s="1"/>
      <c r="DL74" s="1"/>
      <c r="DM74" s="1"/>
      <c r="DN74" s="1"/>
      <c r="DO74" s="1"/>
      <c r="DP74" s="1"/>
      <c r="DQ74" s="1"/>
      <c r="DR74" s="1"/>
      <c r="DS74" s="1"/>
      <c r="DT74" s="1"/>
      <c r="DU74" s="1"/>
      <c r="DV74" s="1"/>
      <c r="DW74" s="1"/>
      <c r="DX74" s="1"/>
      <c r="DY74" s="1"/>
      <c r="DZ74" s="1"/>
      <c r="EA74" s="1"/>
      <c r="EB74" s="1"/>
      <c r="EC74" s="1"/>
      <c r="ED74" s="1"/>
      <c r="EE74" s="1"/>
    </row>
    <row r="75" spans="1:135" ht="15" customHeight="1" x14ac:dyDescent="0.25">
      <c r="A75" s="19" t="s">
        <v>133</v>
      </c>
      <c r="B75" s="57" t="s">
        <v>134</v>
      </c>
      <c r="C75" s="45" t="s">
        <v>9</v>
      </c>
      <c r="D75" s="23" t="s">
        <v>135</v>
      </c>
      <c r="E75" s="42" t="s">
        <v>1667</v>
      </c>
      <c r="F75" s="1"/>
      <c r="G75" s="1"/>
      <c r="H75" s="57"/>
      <c r="I75" s="57"/>
      <c r="J75" s="57"/>
      <c r="K75" s="57"/>
      <c r="L75" s="57"/>
      <c r="M75" s="49" t="s">
        <v>61</v>
      </c>
      <c r="N75" s="59"/>
      <c r="O75" s="1"/>
      <c r="P75" s="56" t="str">
        <f>IF(INDEX(rngLoadCombinations,6,1)="","",INDEX(rngLoadCombinations,6,1))</f>
        <v/>
      </c>
      <c r="Q75" s="57">
        <v>0</v>
      </c>
      <c r="R75" s="49">
        <v>0</v>
      </c>
      <c r="S75" s="57">
        <v>0</v>
      </c>
      <c r="W75" s="1"/>
      <c r="X75" s="57">
        <v>38</v>
      </c>
      <c r="Y75" s="57">
        <v>33</v>
      </c>
      <c r="Z75" s="57">
        <v>130</v>
      </c>
      <c r="AA75" s="57">
        <v>0.38</v>
      </c>
      <c r="AB75" s="57">
        <v>0.32</v>
      </c>
      <c r="AC75" s="57">
        <v>0.28000000000000003</v>
      </c>
      <c r="AD75" s="49">
        <v>0.24</v>
      </c>
      <c r="AE75" s="57">
        <v>0.08</v>
      </c>
      <c r="AF75" s="1"/>
      <c r="AG75" s="1"/>
      <c r="AP75" s="1"/>
      <c r="AQ75" s="1"/>
      <c r="AR75" s="1"/>
      <c r="AS75" s="1"/>
      <c r="AT75" s="1"/>
      <c r="AU75" s="1"/>
      <c r="AV75" s="1"/>
      <c r="AW75" s="1"/>
      <c r="AX75" s="1"/>
      <c r="AY75" s="1"/>
      <c r="AZ75" s="1"/>
      <c r="BA75" s="1"/>
      <c r="BB75" s="1"/>
      <c r="BC75" s="1"/>
      <c r="BD75" s="1"/>
      <c r="BE75" s="1"/>
      <c r="BF75" s="1"/>
      <c r="BG75" s="1"/>
      <c r="BH75" s="1"/>
      <c r="BI75" s="1"/>
      <c r="BJ75" s="1"/>
      <c r="BK75" s="1"/>
      <c r="BL75" s="1"/>
      <c r="BM75" s="1"/>
      <c r="BN75" s="1"/>
      <c r="BO75" s="1"/>
      <c r="BP75" s="1"/>
      <c r="BQ75" s="1"/>
      <c r="BR75" s="1"/>
      <c r="BS75" s="1"/>
      <c r="BT75" s="1"/>
      <c r="BU75" s="1"/>
      <c r="BV75" s="1"/>
      <c r="BW75" s="1"/>
      <c r="BX75" s="1"/>
      <c r="BY75" s="1"/>
      <c r="BZ75" s="1"/>
      <c r="CA75" s="1"/>
      <c r="CB75" s="1"/>
      <c r="CC75" s="1"/>
      <c r="CD75" s="1"/>
      <c r="CE75" s="1"/>
      <c r="CF75" s="1"/>
      <c r="CG75" s="1"/>
      <c r="CH75" s="1"/>
      <c r="CI75" s="1"/>
      <c r="CJ75" s="1"/>
      <c r="CK75" s="1"/>
      <c r="CL75" s="1"/>
      <c r="CM75" s="1"/>
      <c r="CN75" s="1"/>
      <c r="CO75" s="1"/>
      <c r="CP75" s="1"/>
      <c r="CQ75" s="1"/>
      <c r="CR75" s="1"/>
      <c r="CS75" s="1"/>
      <c r="CT75" s="1"/>
      <c r="CU75" s="1"/>
      <c r="CV75" s="1"/>
      <c r="CW75" s="1"/>
      <c r="CX75" s="1"/>
      <c r="CY75" s="1"/>
      <c r="CZ75" s="1"/>
      <c r="DA75" s="1"/>
      <c r="DB75" s="1"/>
      <c r="DC75" s="1"/>
      <c r="DD75" s="1"/>
      <c r="DE75" s="1"/>
      <c r="DF75" s="1"/>
      <c r="DG75" s="1"/>
      <c r="DH75" s="1"/>
      <c r="DI75" s="1"/>
      <c r="DJ75" s="1"/>
      <c r="DK75" s="1"/>
      <c r="DL75" s="1"/>
      <c r="DM75" s="1"/>
      <c r="DN75" s="1"/>
      <c r="DO75" s="1"/>
      <c r="DP75" s="1"/>
      <c r="DQ75" s="1"/>
      <c r="DR75" s="1"/>
      <c r="DS75" s="1"/>
      <c r="DT75" s="1"/>
      <c r="DU75" s="1"/>
      <c r="DV75" s="1"/>
      <c r="DW75" s="1"/>
      <c r="DX75" s="1"/>
      <c r="DY75" s="1"/>
      <c r="DZ75" s="1"/>
      <c r="EA75" s="1"/>
      <c r="EB75" s="1"/>
      <c r="EC75" s="1"/>
      <c r="ED75" s="1"/>
      <c r="EE75" s="1"/>
    </row>
    <row r="76" spans="1:135" ht="15" customHeight="1" x14ac:dyDescent="0.25">
      <c r="A76" s="19" t="s">
        <v>136</v>
      </c>
      <c r="B76" s="57" t="s">
        <v>137</v>
      </c>
      <c r="C76" s="45" t="s">
        <v>9</v>
      </c>
      <c r="D76" s="23" t="s">
        <v>138</v>
      </c>
      <c r="E76" s="42" t="s">
        <v>1667</v>
      </c>
      <c r="F76" s="1"/>
      <c r="G76" s="1"/>
      <c r="H76" s="57"/>
      <c r="I76" s="57"/>
      <c r="J76" s="57"/>
      <c r="K76" s="57"/>
      <c r="L76" s="57"/>
      <c r="M76" s="49" t="s">
        <v>61</v>
      </c>
      <c r="N76" s="59"/>
      <c r="O76" s="1"/>
      <c r="P76" s="56" t="str">
        <f>IF(INDEX(rngLoadCombinations,7,1)="","",INDEX(rngLoadCombinations,7,1))</f>
        <v/>
      </c>
      <c r="Q76" s="57">
        <v>0</v>
      </c>
      <c r="R76" s="49">
        <v>0</v>
      </c>
      <c r="S76" s="57">
        <v>0</v>
      </c>
      <c r="W76" s="1"/>
      <c r="X76" s="57">
        <v>40</v>
      </c>
      <c r="Y76" s="57">
        <v>34.6</v>
      </c>
      <c r="Z76" s="57">
        <v>140</v>
      </c>
      <c r="AA76" s="57">
        <v>0.35</v>
      </c>
      <c r="AB76" s="57">
        <v>0.28999999999999998</v>
      </c>
      <c r="AC76" s="57">
        <v>0.25</v>
      </c>
      <c r="AD76" s="49">
        <v>0.21</v>
      </c>
      <c r="AE76" s="57">
        <v>7.0000000000000007E-2</v>
      </c>
      <c r="AF76" s="1"/>
      <c r="AG76" s="1"/>
      <c r="AP76" s="1"/>
      <c r="AQ76" s="1"/>
      <c r="AR76" s="1"/>
      <c r="AS76" s="1"/>
      <c r="AT76" s="1"/>
      <c r="AU76" s="1"/>
      <c r="AV76" s="1"/>
      <c r="AW76" s="1"/>
      <c r="AX76" s="1"/>
      <c r="AY76" s="1"/>
      <c r="AZ76" s="1"/>
      <c r="BA76" s="1"/>
      <c r="BB76" s="1"/>
      <c r="BC76" s="1"/>
      <c r="BD76" s="1"/>
      <c r="BE76" s="1"/>
      <c r="BF76" s="1"/>
      <c r="BG76" s="1"/>
      <c r="BH76" s="1"/>
      <c r="BI76" s="1"/>
      <c r="BJ76" s="1"/>
      <c r="BK76" s="1"/>
      <c r="BL76" s="1"/>
      <c r="BM76" s="1"/>
      <c r="BN76" s="1"/>
      <c r="BO76" s="1"/>
      <c r="BP76" s="1"/>
      <c r="BQ76" s="1"/>
      <c r="BR76" s="1"/>
      <c r="BS76" s="1"/>
      <c r="BT76" s="1"/>
      <c r="BU76" s="1"/>
      <c r="BV76" s="1"/>
      <c r="BW76" s="1"/>
      <c r="BX76" s="1"/>
      <c r="BY76" s="1"/>
      <c r="BZ76" s="1"/>
      <c r="CA76" s="1"/>
      <c r="CB76" s="1"/>
      <c r="CC76" s="1"/>
      <c r="CD76" s="1"/>
      <c r="CE76" s="1"/>
      <c r="CF76" s="1"/>
      <c r="CG76" s="1"/>
      <c r="CH76" s="1"/>
      <c r="CI76" s="1"/>
      <c r="CJ76" s="1"/>
      <c r="CK76" s="1"/>
      <c r="CL76" s="1"/>
      <c r="CM76" s="1"/>
      <c r="CN76" s="1"/>
      <c r="CO76" s="1"/>
      <c r="CP76" s="1"/>
      <c r="CQ76" s="1"/>
      <c r="CR76" s="1"/>
      <c r="CS76" s="1"/>
      <c r="CT76" s="1"/>
      <c r="CU76" s="1"/>
      <c r="CV76" s="1"/>
      <c r="CW76" s="1"/>
      <c r="CX76" s="1"/>
      <c r="CY76" s="1"/>
      <c r="CZ76" s="1"/>
      <c r="DA76" s="1"/>
      <c r="DB76" s="1"/>
      <c r="DC76" s="1"/>
      <c r="DD76" s="1"/>
      <c r="DE76" s="1"/>
      <c r="DF76" s="1"/>
      <c r="DG76" s="1"/>
      <c r="DH76" s="1"/>
      <c r="DI76" s="1"/>
      <c r="DJ76" s="1"/>
      <c r="DK76" s="1"/>
      <c r="DL76" s="1"/>
      <c r="DM76" s="1"/>
      <c r="DN76" s="1"/>
      <c r="DO76" s="1"/>
      <c r="DP76" s="1"/>
      <c r="DQ76" s="1"/>
      <c r="DR76" s="1"/>
      <c r="DS76" s="1"/>
      <c r="DT76" s="1"/>
      <c r="DU76" s="1"/>
      <c r="DV76" s="1"/>
      <c r="DW76" s="1"/>
      <c r="DX76" s="1"/>
      <c r="DY76" s="1"/>
      <c r="DZ76" s="1"/>
      <c r="EA76" s="1"/>
      <c r="EB76" s="1"/>
      <c r="EC76" s="1"/>
      <c r="ED76" s="1"/>
      <c r="EE76" s="1"/>
    </row>
    <row r="77" spans="1:135" ht="15" customHeight="1" x14ac:dyDescent="0.25">
      <c r="A77" s="19" t="s">
        <v>139</v>
      </c>
      <c r="B77" s="57">
        <v>1.4</v>
      </c>
      <c r="C77" s="45" t="s">
        <v>9</v>
      </c>
      <c r="D77" s="23" t="s">
        <v>140</v>
      </c>
      <c r="E77" s="42" t="s">
        <v>1667</v>
      </c>
      <c r="F77" s="1"/>
      <c r="G77" s="1"/>
      <c r="H77" s="57"/>
      <c r="I77" s="57"/>
      <c r="J77" s="57"/>
      <c r="K77" s="57"/>
      <c r="L77" s="57"/>
      <c r="M77" s="49" t="s">
        <v>61</v>
      </c>
      <c r="N77" s="59"/>
      <c r="O77" s="1"/>
      <c r="P77" s="56" t="str">
        <f>IF(INDEX(rngLoadCombinations,8,1)="","",INDEX(rngLoadCombinations,8,1))</f>
        <v/>
      </c>
      <c r="Q77" s="57">
        <v>0</v>
      </c>
      <c r="R77" s="49">
        <v>0</v>
      </c>
      <c r="S77" s="57">
        <v>0</v>
      </c>
      <c r="W77" s="1"/>
      <c r="X77" s="57">
        <v>43</v>
      </c>
      <c r="Y77" s="57">
        <v>37.5</v>
      </c>
      <c r="Z77" s="57">
        <v>150</v>
      </c>
      <c r="AA77" s="57">
        <v>0.33</v>
      </c>
      <c r="AB77" s="57">
        <v>0.28000000000000003</v>
      </c>
      <c r="AC77" s="57">
        <v>0.24</v>
      </c>
      <c r="AD77" s="49">
        <v>0.21</v>
      </c>
      <c r="AE77" s="57">
        <v>0.06</v>
      </c>
      <c r="AF77" s="1"/>
      <c r="AG77" s="1"/>
      <c r="AP77" s="1"/>
      <c r="AQ77" s="1"/>
      <c r="AR77" s="1"/>
      <c r="AS77" s="1"/>
      <c r="AT77" s="1"/>
      <c r="AU77" s="1"/>
      <c r="AV77" s="1"/>
      <c r="AW77" s="1"/>
      <c r="AX77" s="1"/>
      <c r="AY77" s="1"/>
      <c r="AZ77" s="1"/>
      <c r="BA77" s="1"/>
      <c r="BB77" s="1"/>
      <c r="BC77" s="1"/>
      <c r="BD77" s="1"/>
      <c r="BE77" s="1"/>
      <c r="BF77" s="1"/>
      <c r="BG77" s="1"/>
      <c r="BH77" s="1"/>
      <c r="BI77" s="1"/>
      <c r="BJ77" s="1"/>
      <c r="BK77" s="1"/>
      <c r="BL77" s="1"/>
      <c r="BM77" s="1"/>
      <c r="BN77" s="1"/>
      <c r="BO77" s="1"/>
      <c r="BP77" s="1"/>
      <c r="BQ77" s="1"/>
      <c r="BR77" s="1"/>
      <c r="BS77" s="1"/>
      <c r="BT77" s="1"/>
      <c r="BU77" s="1"/>
      <c r="BV77" s="1"/>
      <c r="BW77" s="1"/>
      <c r="BX77" s="1"/>
      <c r="BY77" s="1"/>
      <c r="BZ77" s="1"/>
      <c r="CA77" s="1"/>
      <c r="CB77" s="1"/>
      <c r="CC77" s="1"/>
      <c r="CD77" s="1"/>
      <c r="CE77" s="1"/>
      <c r="CF77" s="1"/>
      <c r="CG77" s="1"/>
      <c r="CH77" s="1"/>
      <c r="CI77" s="1"/>
      <c r="CJ77" s="1"/>
      <c r="CK77" s="1"/>
      <c r="CL77" s="1"/>
      <c r="CM77" s="1"/>
      <c r="CN77" s="1"/>
      <c r="CO77" s="1"/>
      <c r="CP77" s="1"/>
      <c r="CQ77" s="1"/>
      <c r="CR77" s="1"/>
      <c r="CS77" s="1"/>
      <c r="CT77" s="1"/>
      <c r="CU77" s="1"/>
      <c r="CV77" s="1"/>
      <c r="CW77" s="1"/>
      <c r="CX77" s="1"/>
      <c r="CY77" s="1"/>
      <c r="CZ77" s="1"/>
      <c r="DA77" s="1"/>
      <c r="DB77" s="1"/>
      <c r="DC77" s="1"/>
      <c r="DD77" s="1"/>
      <c r="DE77" s="1"/>
      <c r="DF77" s="1"/>
      <c r="DG77" s="1"/>
      <c r="DH77" s="1"/>
      <c r="DI77" s="1"/>
      <c r="DJ77" s="1"/>
      <c r="DK77" s="1"/>
      <c r="DL77" s="1"/>
      <c r="DM77" s="1"/>
      <c r="DN77" s="1"/>
      <c r="DO77" s="1"/>
      <c r="DP77" s="1"/>
      <c r="DQ77" s="1"/>
      <c r="DR77" s="1"/>
      <c r="DS77" s="1"/>
      <c r="DT77" s="1"/>
      <c r="DU77" s="1"/>
      <c r="DV77" s="1"/>
      <c r="DW77" s="1"/>
      <c r="DX77" s="1"/>
      <c r="DY77" s="1"/>
      <c r="DZ77" s="1"/>
      <c r="EA77" s="1"/>
      <c r="EB77" s="1"/>
      <c r="EC77" s="1"/>
      <c r="ED77" s="1"/>
      <c r="EE77" s="1"/>
    </row>
    <row r="78" spans="1:135" ht="15" customHeight="1" x14ac:dyDescent="0.25">
      <c r="A78" s="19" t="s">
        <v>141</v>
      </c>
      <c r="B78" s="57">
        <v>0.5</v>
      </c>
      <c r="C78" s="45" t="s">
        <v>9</v>
      </c>
      <c r="D78" s="23" t="s">
        <v>142</v>
      </c>
      <c r="E78" s="42" t="s">
        <v>1667</v>
      </c>
      <c r="F78" s="1"/>
      <c r="G78" s="1"/>
      <c r="H78" s="57"/>
      <c r="I78" s="57"/>
      <c r="J78" s="57"/>
      <c r="K78" s="57"/>
      <c r="L78" s="57"/>
      <c r="M78" s="49" t="s">
        <v>61</v>
      </c>
      <c r="N78" s="59"/>
      <c r="O78" s="1"/>
      <c r="P78" s="56" t="str">
        <f>IF(INDEX(rngLoadCombinations,9,1)="","",INDEX(rngLoadCombinations,9,1))</f>
        <v/>
      </c>
      <c r="Q78" s="57">
        <v>0</v>
      </c>
      <c r="R78" s="49">
        <v>0</v>
      </c>
      <c r="S78" s="57">
        <v>0</v>
      </c>
      <c r="W78" s="1"/>
      <c r="X78" s="57">
        <v>1000000</v>
      </c>
      <c r="Y78" s="57">
        <v>1000000</v>
      </c>
      <c r="Z78" s="57">
        <v>1000000</v>
      </c>
      <c r="AA78" s="57">
        <v>0.33</v>
      </c>
      <c r="AB78" s="57">
        <v>0.28000000000000003</v>
      </c>
      <c r="AC78" s="57">
        <v>0.24</v>
      </c>
      <c r="AD78" s="49">
        <v>0.21</v>
      </c>
      <c r="AE78" s="57">
        <v>0.06</v>
      </c>
      <c r="AF78" s="1"/>
      <c r="AG78" s="1"/>
      <c r="AP78" s="1"/>
      <c r="AQ78" s="1"/>
      <c r="AR78" s="1"/>
      <c r="AS78" s="1"/>
      <c r="AT78" s="1"/>
      <c r="AU78" s="1"/>
      <c r="AV78" s="1"/>
      <c r="AW78" s="1"/>
      <c r="AX78" s="1"/>
      <c r="AY78" s="1"/>
      <c r="AZ78" s="1"/>
      <c r="BA78" s="1"/>
      <c r="BB78" s="1"/>
      <c r="BC78" s="1"/>
      <c r="BD78" s="1"/>
      <c r="BE78" s="1"/>
      <c r="BF78" s="1"/>
      <c r="BG78" s="1"/>
      <c r="BH78" s="1"/>
      <c r="BI78" s="1"/>
      <c r="BJ78" s="1"/>
      <c r="BK78" s="1"/>
      <c r="BL78" s="1"/>
      <c r="BM78" s="1"/>
      <c r="BN78" s="1"/>
      <c r="BO78" s="1"/>
      <c r="BP78" s="1"/>
      <c r="BQ78" s="1"/>
      <c r="BR78" s="1"/>
      <c r="BS78" s="1"/>
      <c r="BT78" s="1"/>
      <c r="BU78" s="1"/>
      <c r="BV78" s="1"/>
      <c r="BW78" s="1"/>
      <c r="BX78" s="1"/>
      <c r="BY78" s="1"/>
      <c r="BZ78" s="1"/>
      <c r="CA78" s="1"/>
      <c r="CB78" s="1"/>
      <c r="CC78" s="1"/>
      <c r="CD78" s="1"/>
      <c r="CE78" s="1"/>
      <c r="CF78" s="1"/>
      <c r="CG78" s="1"/>
      <c r="CH78" s="1"/>
      <c r="CI78" s="1"/>
      <c r="CJ78" s="1"/>
      <c r="CK78" s="1"/>
      <c r="CL78" s="1"/>
      <c r="CM78" s="1"/>
      <c r="CN78" s="1"/>
      <c r="CO78" s="1"/>
      <c r="CP78" s="1"/>
      <c r="CQ78" s="1"/>
      <c r="CR78" s="1"/>
      <c r="CS78" s="1"/>
      <c r="CT78" s="1"/>
      <c r="CU78" s="1"/>
      <c r="CV78" s="1"/>
      <c r="CW78" s="1"/>
      <c r="CX78" s="1"/>
      <c r="CY78" s="1"/>
      <c r="CZ78" s="1"/>
      <c r="DA78" s="1"/>
      <c r="DB78" s="1"/>
      <c r="DC78" s="1"/>
      <c r="DD78" s="1"/>
      <c r="DE78" s="1"/>
      <c r="DF78" s="1"/>
      <c r="DG78" s="1"/>
      <c r="DH78" s="1"/>
      <c r="DI78" s="1"/>
      <c r="DJ78" s="1"/>
      <c r="DK78" s="1"/>
      <c r="DL78" s="1"/>
      <c r="DM78" s="1"/>
      <c r="DN78" s="1"/>
      <c r="DO78" s="1"/>
      <c r="DP78" s="1"/>
      <c r="DQ78" s="1"/>
      <c r="DR78" s="1"/>
      <c r="DS78" s="1"/>
      <c r="DT78" s="1"/>
      <c r="DU78" s="1"/>
      <c r="DV78" s="1"/>
      <c r="DW78" s="1"/>
      <c r="DX78" s="1"/>
      <c r="DY78" s="1"/>
      <c r="DZ78" s="1"/>
      <c r="EA78" s="1"/>
      <c r="EB78" s="1"/>
      <c r="EC78" s="1"/>
      <c r="ED78" s="1"/>
      <c r="EE78" s="1"/>
    </row>
    <row r="79" spans="1:135" ht="15" customHeight="1" x14ac:dyDescent="0.25">
      <c r="A79" s="19" t="s">
        <v>143</v>
      </c>
      <c r="B79" s="57" t="s">
        <v>61</v>
      </c>
      <c r="C79" s="45" t="s">
        <v>9</v>
      </c>
      <c r="D79" s="23" t="s">
        <v>144</v>
      </c>
      <c r="E79" s="42" t="s">
        <v>1667</v>
      </c>
      <c r="F79" s="1"/>
      <c r="G79" s="1"/>
      <c r="H79" s="57"/>
      <c r="I79" s="57"/>
      <c r="J79" s="57"/>
      <c r="K79" s="57"/>
      <c r="L79" s="57"/>
      <c r="M79" s="49" t="s">
        <v>61</v>
      </c>
      <c r="N79" s="59"/>
      <c r="O79" s="1"/>
      <c r="P79" s="56" t="str">
        <f>IF(INDEX(rngLoadCombinations,10,1)="","",INDEX(rngLoadCombinations,10,1))</f>
        <v/>
      </c>
      <c r="Q79" s="57">
        <v>0</v>
      </c>
      <c r="R79" s="49">
        <v>0</v>
      </c>
      <c r="S79" s="57">
        <v>0</v>
      </c>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c r="CL79" s="1"/>
      <c r="CM79" s="1"/>
      <c r="CN79" s="1"/>
      <c r="CO79" s="1"/>
      <c r="CP79" s="1"/>
      <c r="CQ79" s="1"/>
      <c r="CR79" s="1"/>
      <c r="CS79" s="1"/>
      <c r="CT79" s="1"/>
      <c r="CU79" s="1"/>
      <c r="CV79" s="1"/>
      <c r="CW79" s="1"/>
      <c r="CX79" s="1"/>
      <c r="CY79" s="1"/>
      <c r="CZ79" s="1"/>
      <c r="DA79" s="1"/>
      <c r="DB79" s="1"/>
      <c r="DC79" s="1"/>
      <c r="DD79" s="1"/>
      <c r="DE79" s="1"/>
      <c r="DF79" s="1"/>
      <c r="DG79" s="1"/>
      <c r="DH79" s="1"/>
      <c r="DI79" s="1"/>
      <c r="DJ79" s="1"/>
      <c r="DK79" s="1"/>
      <c r="DL79" s="1"/>
      <c r="DM79" s="1"/>
      <c r="DN79" s="1"/>
      <c r="DO79" s="1"/>
      <c r="DP79" s="1"/>
      <c r="DQ79" s="1"/>
      <c r="DR79" s="1"/>
      <c r="DS79" s="1"/>
      <c r="DT79" s="1"/>
      <c r="DU79" s="1"/>
      <c r="DV79" s="1"/>
      <c r="DW79" s="1"/>
      <c r="DX79" s="1"/>
      <c r="DY79" s="1"/>
      <c r="DZ79" s="1"/>
      <c r="EA79" s="1"/>
      <c r="EB79" s="1"/>
      <c r="EC79" s="1"/>
      <c r="ED79" s="1"/>
      <c r="EE79" s="1"/>
    </row>
    <row r="80" spans="1:135" ht="15" customHeight="1" x14ac:dyDescent="0.25">
      <c r="A80" s="19" t="s">
        <v>145</v>
      </c>
      <c r="B80" s="57">
        <v>1</v>
      </c>
      <c r="C80" s="45" t="s">
        <v>9</v>
      </c>
      <c r="D80" s="23" t="s">
        <v>146</v>
      </c>
      <c r="E80" s="42" t="s">
        <v>1667</v>
      </c>
      <c r="F80" s="1"/>
      <c r="G80" s="1"/>
      <c r="H80" s="57"/>
      <c r="I80" s="57"/>
      <c r="J80" s="57"/>
      <c r="K80" s="57"/>
      <c r="L80" s="57"/>
      <c r="M80" s="49" t="s">
        <v>61</v>
      </c>
      <c r="N80" s="59"/>
      <c r="O80" s="1"/>
      <c r="P80" s="56" t="str">
        <f>IF(INDEX(rngLoadCombinations,11,1)="","",INDEX(rngLoadCombinations,11,1))</f>
        <v/>
      </c>
      <c r="Q80" s="57">
        <v>0</v>
      </c>
      <c r="R80" s="49">
        <v>0</v>
      </c>
      <c r="S80" s="57">
        <v>0</v>
      </c>
      <c r="W80" s="1"/>
      <c r="X80" s="1"/>
      <c r="Y80" s="1"/>
      <c r="Z80" s="1"/>
      <c r="AA80" s="1"/>
      <c r="AB80" s="1"/>
      <c r="AC80" s="1"/>
      <c r="AD80" s="1"/>
      <c r="AE80" s="1"/>
      <c r="AF80" s="1"/>
      <c r="AG80" s="1"/>
      <c r="AH80" s="1"/>
      <c r="AI80" s="1"/>
      <c r="AJ80" s="1"/>
      <c r="AK80" s="1"/>
      <c r="AL80" s="1"/>
      <c r="AM80" s="1"/>
      <c r="AN80" s="1"/>
      <c r="AO80" s="1"/>
      <c r="AP80" s="1"/>
      <c r="AQ80" s="1"/>
      <c r="AR80" s="1"/>
      <c r="AS80" s="1"/>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c r="CL80" s="1"/>
      <c r="CM80" s="1"/>
      <c r="CN80" s="1"/>
      <c r="CO80" s="1"/>
      <c r="CP80" s="1"/>
      <c r="CQ80" s="1"/>
      <c r="CR80" s="1"/>
      <c r="CS80" s="1"/>
      <c r="CT80" s="1"/>
      <c r="CU80" s="1"/>
      <c r="CV80" s="1"/>
      <c r="CW80" s="1"/>
      <c r="CX80" s="1"/>
      <c r="CY80" s="1"/>
      <c r="CZ80" s="1"/>
      <c r="DA80" s="1"/>
      <c r="DB80" s="1"/>
      <c r="DC80" s="1"/>
      <c r="DD80" s="1"/>
      <c r="DE80" s="1"/>
      <c r="DF80" s="1"/>
      <c r="DG80" s="1"/>
      <c r="DH80" s="1"/>
      <c r="DI80" s="1"/>
      <c r="DJ80" s="1"/>
      <c r="DK80" s="1"/>
      <c r="DL80" s="1"/>
      <c r="DM80" s="1"/>
      <c r="DN80" s="1"/>
      <c r="DO80" s="1"/>
      <c r="DP80" s="1"/>
      <c r="DQ80" s="1"/>
      <c r="DR80" s="1"/>
      <c r="DS80" s="1"/>
      <c r="DT80" s="1"/>
      <c r="DU80" s="1"/>
      <c r="DV80" s="1"/>
      <c r="DW80" s="1"/>
      <c r="DX80" s="1"/>
      <c r="DY80" s="1"/>
      <c r="DZ80" s="1"/>
      <c r="EA80" s="1"/>
      <c r="EB80" s="1"/>
      <c r="EC80" s="1"/>
      <c r="ED80" s="1"/>
      <c r="EE80" s="1"/>
    </row>
    <row r="81" spans="1:135" ht="15" customHeight="1" x14ac:dyDescent="0.25">
      <c r="A81" s="19" t="s">
        <v>147</v>
      </c>
      <c r="B81" s="57" t="s">
        <v>148</v>
      </c>
      <c r="C81" s="45" t="s">
        <v>9</v>
      </c>
      <c r="D81" s="23" t="s">
        <v>149</v>
      </c>
      <c r="E81" s="40" t="s">
        <v>1667</v>
      </c>
      <c r="F81" s="1"/>
      <c r="G81" s="1"/>
      <c r="H81" s="57"/>
      <c r="I81" s="57"/>
      <c r="J81" s="57"/>
      <c r="K81" s="57"/>
      <c r="L81" s="57"/>
      <c r="M81" s="49" t="s">
        <v>61</v>
      </c>
      <c r="N81" s="59"/>
      <c r="O81" s="1"/>
      <c r="P81" s="56" t="str">
        <f>IF(INDEX(rngLoadCombinations,12,1)="","",INDEX(rngLoadCombinations,12,1))</f>
        <v/>
      </c>
      <c r="Q81" s="57">
        <v>0</v>
      </c>
      <c r="R81" s="49">
        <v>0</v>
      </c>
      <c r="S81" s="57">
        <v>0</v>
      </c>
      <c r="W81" s="1"/>
      <c r="X81" s="1"/>
      <c r="Y81" s="1"/>
      <c r="Z81" s="1"/>
      <c r="AA81" s="1"/>
      <c r="AB81" s="1"/>
      <c r="AC81" s="1"/>
      <c r="AD81" s="1"/>
      <c r="AE81" s="1"/>
      <c r="AF81" s="1"/>
      <c r="AG81" s="1"/>
      <c r="AH81" s="1"/>
      <c r="AI81" s="1"/>
      <c r="AJ81" s="1"/>
      <c r="AK81" s="1"/>
      <c r="AL81" s="1"/>
      <c r="AM81" s="1"/>
      <c r="AN81" s="1"/>
      <c r="AO81" s="1"/>
      <c r="AP81" s="1"/>
      <c r="AQ81" s="1"/>
      <c r="AR81" s="1"/>
      <c r="AS81" s="1"/>
      <c r="AT81" s="1"/>
      <c r="AU81" s="1"/>
      <c r="AV81" s="1"/>
      <c r="AW81" s="1"/>
      <c r="AX81" s="1"/>
      <c r="AY81" s="1"/>
      <c r="AZ81" s="1"/>
      <c r="BA81" s="1"/>
      <c r="BB81" s="1"/>
      <c r="BC81" s="1"/>
      <c r="BD81" s="1"/>
      <c r="BE81" s="1"/>
      <c r="BF81" s="1"/>
      <c r="BG81" s="1"/>
      <c r="BH81" s="1"/>
      <c r="BI81" s="1"/>
      <c r="BJ81" s="1"/>
      <c r="BK81" s="1"/>
      <c r="BL81" s="1"/>
      <c r="BM81" s="1"/>
      <c r="BN81" s="1"/>
      <c r="BO81" s="1"/>
      <c r="BP81" s="1"/>
      <c r="BQ81" s="1"/>
      <c r="BR81" s="1"/>
      <c r="BS81" s="1"/>
      <c r="BT81" s="1"/>
      <c r="BU81" s="1"/>
      <c r="BV81" s="1"/>
      <c r="BW81" s="1"/>
      <c r="BX81" s="1"/>
      <c r="BY81" s="1"/>
      <c r="BZ81" s="1"/>
      <c r="CA81" s="1"/>
      <c r="CB81" s="1"/>
      <c r="CC81" s="1"/>
      <c r="CD81" s="1"/>
      <c r="CE81" s="1"/>
      <c r="CF81" s="1"/>
      <c r="CG81" s="1"/>
      <c r="CH81" s="1"/>
      <c r="CI81" s="1"/>
      <c r="CJ81" s="1"/>
      <c r="CK81" s="1"/>
      <c r="CL81" s="1"/>
      <c r="CM81" s="1"/>
      <c r="CN81" s="1"/>
      <c r="CO81" s="1"/>
      <c r="CP81" s="1"/>
      <c r="CQ81" s="1"/>
      <c r="CR81" s="1"/>
      <c r="CS81" s="1"/>
      <c r="CT81" s="1"/>
      <c r="CU81" s="1"/>
      <c r="CV81" s="1"/>
      <c r="CW81" s="1"/>
      <c r="CX81" s="1"/>
      <c r="CY81" s="1"/>
      <c r="CZ81" s="1"/>
      <c r="DA81" s="1"/>
      <c r="DB81" s="1"/>
      <c r="DC81" s="1"/>
      <c r="DD81" s="1"/>
      <c r="DE81" s="1"/>
      <c r="DF81" s="1"/>
      <c r="DG81" s="1"/>
      <c r="DH81" s="1"/>
      <c r="DI81" s="1"/>
      <c r="DJ81" s="1"/>
      <c r="DK81" s="1"/>
      <c r="DL81" s="1"/>
      <c r="DM81" s="1"/>
      <c r="DN81" s="1"/>
      <c r="DO81" s="1"/>
      <c r="DP81" s="1"/>
      <c r="DQ81" s="1"/>
      <c r="DR81" s="1"/>
      <c r="DS81" s="1"/>
      <c r="DT81" s="1"/>
      <c r="DU81" s="1"/>
      <c r="DV81" s="1"/>
      <c r="DW81" s="1"/>
      <c r="DX81" s="1"/>
      <c r="DY81" s="1"/>
      <c r="DZ81" s="1"/>
      <c r="EA81" s="1"/>
      <c r="EB81" s="1"/>
      <c r="EC81" s="1"/>
      <c r="ED81" s="1"/>
      <c r="EE81" s="1"/>
    </row>
    <row r="82" spans="1:135" ht="15" customHeight="1" x14ac:dyDescent="0.25">
      <c r="A82" s="19" t="s">
        <v>150</v>
      </c>
      <c r="B82" s="57" t="s">
        <v>151</v>
      </c>
      <c r="C82" s="45" t="s">
        <v>9</v>
      </c>
      <c r="D82" s="23" t="s">
        <v>152</v>
      </c>
      <c r="E82" s="40" t="s">
        <v>1667</v>
      </c>
      <c r="F82" s="1"/>
      <c r="G82" s="1"/>
      <c r="H82" s="57"/>
      <c r="I82" s="57"/>
      <c r="J82" s="57"/>
      <c r="K82" s="57"/>
      <c r="L82" s="57"/>
      <c r="M82" s="49" t="s">
        <v>61</v>
      </c>
      <c r="N82" s="59"/>
      <c r="O82" s="1"/>
      <c r="P82" s="56" t="str">
        <f>IF(INDEX(rngLoadCombinations,13,1)="","",INDEX(rngLoadCombinations,13,1))</f>
        <v/>
      </c>
      <c r="Q82" s="57">
        <v>0</v>
      </c>
      <c r="R82" s="49">
        <v>0</v>
      </c>
      <c r="S82" s="57">
        <v>0</v>
      </c>
      <c r="W82" s="1"/>
      <c r="X82" s="1"/>
      <c r="Y82" s="1"/>
      <c r="Z82" s="1"/>
      <c r="AA82" s="1"/>
      <c r="AB82" s="1"/>
      <c r="AC82" s="1"/>
      <c r="AD82" s="1"/>
      <c r="AE82" s="1"/>
      <c r="AF82" s="1"/>
      <c r="AG82" s="1"/>
      <c r="AH82" s="1"/>
      <c r="AI82" s="1"/>
      <c r="AJ82" s="1"/>
      <c r="AK82" s="1"/>
      <c r="AL82" s="1"/>
      <c r="AM82" s="1"/>
      <c r="AN82" s="1"/>
      <c r="AO82" s="1"/>
      <c r="AP82" s="1"/>
      <c r="AQ82" s="1"/>
      <c r="AR82" s="1"/>
      <c r="AS82" s="1"/>
      <c r="AT82" s="1"/>
      <c r="AU82" s="1"/>
      <c r="AV82" s="1"/>
      <c r="AW82" s="1"/>
      <c r="AX82" s="1"/>
      <c r="AY82" s="1"/>
      <c r="AZ82" s="1"/>
      <c r="BA82" s="1"/>
      <c r="BB82" s="1"/>
      <c r="BC82" s="1"/>
      <c r="BD82" s="1"/>
      <c r="BE82" s="1"/>
      <c r="BF82" s="1"/>
      <c r="BG82" s="1"/>
      <c r="BH82" s="1"/>
      <c r="BI82" s="1"/>
      <c r="BJ82" s="1"/>
      <c r="BK82" s="1"/>
      <c r="BL82" s="1"/>
      <c r="BM82" s="1"/>
      <c r="BN82" s="1"/>
      <c r="BO82" s="1"/>
      <c r="BP82" s="1"/>
      <c r="BQ82" s="1"/>
      <c r="BR82" s="1"/>
      <c r="BS82" s="1"/>
      <c r="BT82" s="1"/>
      <c r="BU82" s="1"/>
      <c r="BV82" s="1"/>
      <c r="BW82" s="1"/>
      <c r="BX82" s="1"/>
      <c r="BY82" s="1"/>
      <c r="BZ82" s="1"/>
      <c r="CA82" s="1"/>
      <c r="CB82" s="1"/>
      <c r="CC82" s="1"/>
      <c r="CD82" s="1"/>
      <c r="CE82" s="1"/>
      <c r="CF82" s="1"/>
      <c r="CG82" s="1"/>
      <c r="CH82" s="1"/>
      <c r="CI82" s="1"/>
      <c r="CJ82" s="1"/>
      <c r="CK82" s="1"/>
      <c r="CL82" s="1"/>
      <c r="CM82" s="1"/>
      <c r="CN82" s="1"/>
      <c r="CO82" s="1"/>
      <c r="CP82" s="1"/>
      <c r="CQ82" s="1"/>
      <c r="CR82" s="1"/>
      <c r="CS82" s="1"/>
      <c r="CT82" s="1"/>
      <c r="CU82" s="1"/>
      <c r="CV82" s="1"/>
      <c r="CW82" s="1"/>
      <c r="CX82" s="1"/>
      <c r="CY82" s="1"/>
      <c r="CZ82" s="1"/>
      <c r="DA82" s="1"/>
      <c r="DB82" s="1"/>
      <c r="DC82" s="1"/>
      <c r="DD82" s="1"/>
      <c r="DE82" s="1"/>
      <c r="DF82" s="1"/>
      <c r="DG82" s="1"/>
      <c r="DH82" s="1"/>
      <c r="DI82" s="1"/>
      <c r="DJ82" s="1"/>
      <c r="DK82" s="1"/>
      <c r="DL82" s="1"/>
      <c r="DM82" s="1"/>
      <c r="DN82" s="1"/>
      <c r="DO82" s="1"/>
      <c r="DP82" s="1"/>
      <c r="DQ82" s="1"/>
      <c r="DR82" s="1"/>
      <c r="DS82" s="1"/>
      <c r="DT82" s="1"/>
      <c r="DU82" s="1"/>
      <c r="DV82" s="1"/>
      <c r="DW82" s="1"/>
      <c r="DX82" s="1"/>
      <c r="DY82" s="1"/>
      <c r="DZ82" s="1"/>
      <c r="EA82" s="1"/>
      <c r="EB82" s="1"/>
      <c r="EC82" s="1"/>
      <c r="ED82" s="1"/>
      <c r="EE82" s="1"/>
    </row>
    <row r="83" spans="1:135" ht="15" customHeight="1" x14ac:dyDescent="0.25">
      <c r="A83" s="19" t="s">
        <v>153</v>
      </c>
      <c r="B83" s="57">
        <v>1</v>
      </c>
      <c r="C83" s="45" t="s">
        <v>9</v>
      </c>
      <c r="D83" s="23" t="s">
        <v>154</v>
      </c>
      <c r="E83" s="40" t="s">
        <v>1667</v>
      </c>
      <c r="F83" s="1"/>
      <c r="G83" s="1"/>
      <c r="H83" s="57"/>
      <c r="I83" s="57"/>
      <c r="J83" s="57"/>
      <c r="K83" s="57"/>
      <c r="L83" s="57"/>
      <c r="M83" s="49" t="s">
        <v>61</v>
      </c>
      <c r="N83" s="59"/>
      <c r="O83" s="1"/>
      <c r="P83" s="56" t="str">
        <f>IF(INDEX(rngLoadCombinations,14,1)="","",INDEX(rngLoadCombinations,14,1))</f>
        <v/>
      </c>
      <c r="Q83" s="57">
        <v>0</v>
      </c>
      <c r="R83" s="49">
        <v>0</v>
      </c>
      <c r="S83" s="57">
        <v>0</v>
      </c>
      <c r="W83" s="1"/>
      <c r="X83" s="1"/>
      <c r="Y83" s="1"/>
      <c r="Z83" s="1"/>
      <c r="AA83" s="1"/>
      <c r="AB83" s="1"/>
      <c r="AC83" s="1"/>
      <c r="AD83" s="1"/>
      <c r="AE83" s="1"/>
      <c r="AF83" s="1"/>
      <c r="AG83" s="1"/>
      <c r="AH83" s="1"/>
      <c r="AI83" s="1"/>
      <c r="AJ83" s="1"/>
      <c r="AK83" s="1"/>
      <c r="AL83" s="1"/>
      <c r="AM83" s="1"/>
      <c r="AN83" s="1"/>
      <c r="AO83" s="1"/>
      <c r="AP83" s="1"/>
      <c r="AQ83" s="1"/>
      <c r="AR83" s="1"/>
      <c r="AS83" s="1"/>
      <c r="AT83" s="1"/>
      <c r="AU83" s="1"/>
      <c r="AV83" s="1"/>
      <c r="AW83" s="1"/>
      <c r="AX83" s="1"/>
      <c r="AY83" s="1"/>
      <c r="AZ83" s="1"/>
      <c r="BA83" s="1"/>
      <c r="BB83" s="1"/>
      <c r="BC83" s="1"/>
      <c r="BD83" s="1"/>
      <c r="BE83" s="1"/>
      <c r="BF83" s="1"/>
      <c r="BG83" s="1"/>
      <c r="BH83" s="1"/>
      <c r="BI83" s="1"/>
      <c r="BJ83" s="1"/>
      <c r="BK83" s="1"/>
      <c r="BL83" s="1"/>
      <c r="BM83" s="1"/>
      <c r="BN83" s="1"/>
      <c r="BO83" s="1"/>
      <c r="BP83" s="1"/>
      <c r="BQ83" s="1"/>
      <c r="BR83" s="1"/>
      <c r="BS83" s="1"/>
      <c r="BT83" s="1"/>
      <c r="BU83" s="1"/>
      <c r="BV83" s="1"/>
      <c r="BW83" s="1"/>
      <c r="BX83" s="1"/>
      <c r="BY83" s="1"/>
      <c r="BZ83" s="1"/>
      <c r="CA83" s="1"/>
      <c r="CB83" s="1"/>
      <c r="CC83" s="1"/>
      <c r="CD83" s="1"/>
      <c r="CE83" s="1"/>
      <c r="CF83" s="1"/>
      <c r="CG83" s="1"/>
      <c r="CH83" s="1"/>
      <c r="CI83" s="1"/>
      <c r="CJ83" s="1"/>
      <c r="CK83" s="1"/>
      <c r="CL83" s="1"/>
      <c r="CM83" s="1"/>
      <c r="CN83" s="1"/>
      <c r="CO83" s="1"/>
      <c r="CP83" s="1"/>
      <c r="CQ83" s="1"/>
      <c r="CR83" s="1"/>
      <c r="CS83" s="1"/>
      <c r="CT83" s="1"/>
      <c r="CU83" s="1"/>
      <c r="CV83" s="1"/>
      <c r="CW83" s="1"/>
      <c r="CX83" s="1"/>
      <c r="CY83" s="1"/>
      <c r="CZ83" s="1"/>
      <c r="DA83" s="1"/>
      <c r="DB83" s="1"/>
      <c r="DC83" s="1"/>
      <c r="DD83" s="1"/>
      <c r="DE83" s="1"/>
      <c r="DF83" s="1"/>
      <c r="DG83" s="1"/>
      <c r="DH83" s="1"/>
      <c r="DI83" s="1"/>
      <c r="DJ83" s="1"/>
      <c r="DK83" s="1"/>
      <c r="DL83" s="1"/>
      <c r="DM83" s="1"/>
      <c r="DN83" s="1"/>
      <c r="DO83" s="1"/>
      <c r="DP83" s="1"/>
      <c r="DQ83" s="1"/>
      <c r="DR83" s="1"/>
      <c r="DS83" s="1"/>
      <c r="DT83" s="1"/>
      <c r="DU83" s="1"/>
      <c r="DV83" s="1"/>
      <c r="DW83" s="1"/>
      <c r="DX83" s="1"/>
      <c r="DY83" s="1"/>
      <c r="DZ83" s="1"/>
      <c r="EA83" s="1"/>
      <c r="EB83" s="1"/>
      <c r="EC83" s="1"/>
      <c r="ED83" s="1"/>
      <c r="EE83" s="1"/>
    </row>
    <row r="84" spans="1:135" ht="15" customHeight="1" x14ac:dyDescent="0.25">
      <c r="A84" s="20" t="s">
        <v>155</v>
      </c>
      <c r="B84" s="21"/>
      <c r="C84" s="21" t="s">
        <v>9</v>
      </c>
      <c r="D84" s="24"/>
      <c r="E84" s="21"/>
      <c r="F84" s="1"/>
      <c r="G84" s="1"/>
      <c r="H84" s="57"/>
      <c r="I84" s="57"/>
      <c r="J84" s="57"/>
      <c r="K84" s="57"/>
      <c r="L84" s="57"/>
      <c r="M84" s="49" t="s">
        <v>61</v>
      </c>
      <c r="N84" s="59"/>
      <c r="O84" s="1"/>
      <c r="P84" s="56" t="str">
        <f>IF(INDEX(rngLoadCombinations,15,1)="","",INDEX(rngLoadCombinations,15,1))</f>
        <v/>
      </c>
      <c r="Q84" s="57">
        <v>0</v>
      </c>
      <c r="R84" s="49">
        <v>0</v>
      </c>
      <c r="S84" s="57">
        <v>0</v>
      </c>
      <c r="W84" s="1"/>
      <c r="X84" s="1"/>
      <c r="Y84" s="1"/>
      <c r="Z84" s="1"/>
      <c r="AA84" s="1"/>
      <c r="AB84" s="1"/>
      <c r="AC84" s="1"/>
      <c r="AD84" s="1"/>
      <c r="AE84" s="1"/>
      <c r="AF84" s="1"/>
      <c r="AG84" s="1"/>
      <c r="AH84" s="1"/>
      <c r="AI84" s="1"/>
      <c r="AJ84" s="1"/>
      <c r="AK84" s="1"/>
      <c r="AL84" s="1"/>
      <c r="AM84" s="1"/>
      <c r="AN84" s="1"/>
      <c r="AO84" s="1"/>
      <c r="AP84" s="1"/>
      <c r="AQ84" s="1"/>
      <c r="AR84" s="1"/>
      <c r="AS84" s="1"/>
      <c r="AT84" s="1"/>
      <c r="AU84" s="1"/>
      <c r="AV84" s="1"/>
      <c r="AW84" s="1"/>
      <c r="AX84" s="1"/>
      <c r="AY84" s="1"/>
      <c r="AZ84" s="1"/>
      <c r="BA84" s="1"/>
      <c r="BB84" s="1"/>
      <c r="BC84" s="1"/>
      <c r="BD84" s="1"/>
      <c r="BE84" s="1"/>
      <c r="BF84" s="1"/>
      <c r="BG84" s="1"/>
      <c r="BH84" s="1"/>
      <c r="BI84" s="1"/>
      <c r="BJ84" s="1"/>
      <c r="BK84" s="1"/>
      <c r="BL84" s="1"/>
      <c r="BM84" s="1"/>
      <c r="BN84" s="1"/>
      <c r="BO84" s="1"/>
      <c r="BP84" s="1"/>
      <c r="BQ84" s="1"/>
      <c r="BR84" s="1"/>
      <c r="BS84" s="1"/>
      <c r="BT84" s="1"/>
      <c r="BU84" s="1"/>
      <c r="BV84" s="1"/>
      <c r="BW84" s="1"/>
      <c r="BX84" s="1"/>
      <c r="BY84" s="1"/>
      <c r="BZ84" s="1"/>
      <c r="CA84" s="1"/>
      <c r="CB84" s="1"/>
      <c r="CC84" s="1"/>
      <c r="CD84" s="1"/>
      <c r="CE84" s="1"/>
      <c r="CF84" s="1"/>
      <c r="CG84" s="1"/>
      <c r="CH84" s="1"/>
      <c r="CI84" s="1"/>
      <c r="CJ84" s="1"/>
      <c r="CK84" s="1"/>
      <c r="CL84" s="1"/>
      <c r="CM84" s="1"/>
      <c r="CN84" s="1"/>
      <c r="CO84" s="1"/>
      <c r="CP84" s="1"/>
      <c r="CQ84" s="1"/>
      <c r="CR84" s="1"/>
      <c r="CS84" s="1"/>
      <c r="CT84" s="1"/>
      <c r="CU84" s="1"/>
      <c r="CV84" s="1"/>
      <c r="CW84" s="1"/>
      <c r="CX84" s="1"/>
      <c r="CY84" s="1"/>
      <c r="CZ84" s="1"/>
      <c r="DA84" s="1"/>
      <c r="DB84" s="1"/>
      <c r="DC84" s="1"/>
      <c r="DD84" s="1"/>
      <c r="DE84" s="1"/>
      <c r="DF84" s="1"/>
      <c r="DG84" s="1"/>
      <c r="DH84" s="1"/>
      <c r="DI84" s="1"/>
      <c r="DJ84" s="1"/>
      <c r="DK84" s="1"/>
      <c r="DL84" s="1"/>
      <c r="DM84" s="1"/>
      <c r="DN84" s="1"/>
      <c r="DO84" s="1"/>
      <c r="DP84" s="1"/>
      <c r="DQ84" s="1"/>
      <c r="DR84" s="1"/>
      <c r="DS84" s="1"/>
      <c r="DT84" s="1"/>
      <c r="DU84" s="1"/>
      <c r="DV84" s="1"/>
      <c r="DW84" s="1"/>
      <c r="DX84" s="1"/>
      <c r="DY84" s="1"/>
      <c r="DZ84" s="1"/>
      <c r="EA84" s="1"/>
      <c r="EB84" s="1"/>
      <c r="EC84" s="1"/>
      <c r="ED84" s="1"/>
      <c r="EE84" s="1"/>
    </row>
    <row r="85" spans="1:135" ht="15" customHeight="1" x14ac:dyDescent="0.25">
      <c r="A85" s="19" t="s">
        <v>156</v>
      </c>
      <c r="B85" s="57">
        <v>10</v>
      </c>
      <c r="C85" s="45" t="str">
        <f>INDEX(rngUnitSettings,MATCH("Length",INDEX(rngUnitSettings,,1),0),2)</f>
        <v>mm</v>
      </c>
      <c r="D85" s="23" t="s">
        <v>157</v>
      </c>
      <c r="E85" s="40" t="s">
        <v>1667</v>
      </c>
      <c r="F85" s="1"/>
      <c r="G85" s="1"/>
      <c r="H85" s="57"/>
      <c r="I85" s="57"/>
      <c r="J85" s="57"/>
      <c r="K85" s="57"/>
      <c r="L85" s="57"/>
      <c r="M85" s="49" t="s">
        <v>61</v>
      </c>
      <c r="N85" s="59"/>
      <c r="O85" s="1"/>
      <c r="P85" s="56" t="str">
        <f>IF(INDEX(rngLoadCombinations,16,1)="","",INDEX(rngLoadCombinations,16,1))</f>
        <v/>
      </c>
      <c r="Q85" s="57">
        <v>0</v>
      </c>
      <c r="R85" s="49">
        <v>0</v>
      </c>
      <c r="S85" s="57">
        <v>0</v>
      </c>
      <c r="W85" s="1"/>
      <c r="X85" s="1"/>
      <c r="Y85" s="1"/>
      <c r="Z85" s="1"/>
      <c r="AA85" s="1"/>
      <c r="AB85" s="1"/>
      <c r="AC85" s="1"/>
      <c r="AD85" s="1"/>
      <c r="AE85" s="1"/>
      <c r="AF85" s="1"/>
      <c r="AG85" s="1"/>
      <c r="AH85" s="1"/>
      <c r="AI85" s="1"/>
      <c r="AJ85" s="1"/>
      <c r="AK85" s="1"/>
      <c r="AL85" s="1"/>
      <c r="AM85" s="1"/>
      <c r="AN85" s="1"/>
      <c r="AO85" s="1"/>
      <c r="AP85" s="1"/>
      <c r="AQ85" s="1"/>
      <c r="AR85" s="1"/>
      <c r="AS85" s="1"/>
      <c r="AT85" s="1"/>
      <c r="AU85" s="1"/>
      <c r="AV85" s="1"/>
      <c r="AW85" s="1"/>
      <c r="AX85" s="1"/>
      <c r="AY85" s="1"/>
      <c r="AZ85" s="1"/>
      <c r="BA85" s="1"/>
      <c r="BB85" s="1"/>
      <c r="BC85" s="1"/>
      <c r="BD85" s="1"/>
      <c r="BE85" s="1"/>
      <c r="BF85" s="1"/>
      <c r="BG85" s="1"/>
      <c r="BH85" s="1"/>
      <c r="BI85" s="1"/>
      <c r="BJ85" s="1"/>
      <c r="BK85" s="1"/>
      <c r="BL85" s="1"/>
      <c r="BM85" s="1"/>
      <c r="BN85" s="1"/>
      <c r="BO85" s="1"/>
      <c r="BP85" s="1"/>
      <c r="BQ85" s="1"/>
      <c r="BR85" s="1"/>
      <c r="BS85" s="1"/>
      <c r="BT85" s="1"/>
      <c r="BU85" s="1"/>
      <c r="BV85" s="1"/>
      <c r="BW85" s="1"/>
      <c r="BX85" s="1"/>
      <c r="BY85" s="1"/>
      <c r="BZ85" s="1"/>
      <c r="CA85" s="1"/>
      <c r="CB85" s="1"/>
      <c r="CC85" s="1"/>
      <c r="CD85" s="1"/>
      <c r="CE85" s="1"/>
      <c r="CF85" s="1"/>
      <c r="CG85" s="1"/>
      <c r="CH85" s="1"/>
      <c r="CI85" s="1"/>
      <c r="CJ85" s="1"/>
      <c r="CK85" s="1"/>
      <c r="CL85" s="1"/>
      <c r="CM85" s="1"/>
      <c r="CN85" s="1"/>
      <c r="CO85" s="1"/>
      <c r="CP85" s="1"/>
      <c r="CQ85" s="1"/>
      <c r="CR85" s="1"/>
      <c r="CS85" s="1"/>
      <c r="CT85" s="1"/>
      <c r="CU85" s="1"/>
      <c r="CV85" s="1"/>
      <c r="CW85" s="1"/>
      <c r="CX85" s="1"/>
      <c r="CY85" s="1"/>
      <c r="CZ85" s="1"/>
      <c r="DA85" s="1"/>
      <c r="DB85" s="1"/>
      <c r="DC85" s="1"/>
      <c r="DD85" s="1"/>
      <c r="DE85" s="1"/>
      <c r="DF85" s="1"/>
      <c r="DG85" s="1"/>
      <c r="DH85" s="1"/>
      <c r="DI85" s="1"/>
      <c r="DJ85" s="1"/>
      <c r="DK85" s="1"/>
      <c r="DL85" s="1"/>
      <c r="DM85" s="1"/>
      <c r="DN85" s="1"/>
      <c r="DO85" s="1"/>
      <c r="DP85" s="1"/>
      <c r="DQ85" s="1"/>
      <c r="DR85" s="1"/>
      <c r="DS85" s="1"/>
      <c r="DT85" s="1"/>
      <c r="DU85" s="1"/>
      <c r="DV85" s="1"/>
      <c r="DW85" s="1"/>
      <c r="DX85" s="1"/>
      <c r="DY85" s="1"/>
      <c r="DZ85" s="1"/>
      <c r="EA85" s="1"/>
      <c r="EB85" s="1"/>
      <c r="EC85" s="1"/>
      <c r="ED85" s="1"/>
      <c r="EE85" s="1"/>
    </row>
    <row r="86" spans="1:135" ht="15" customHeight="1" x14ac:dyDescent="0.25">
      <c r="A86" s="19" t="s">
        <v>158</v>
      </c>
      <c r="B86" s="57">
        <v>50</v>
      </c>
      <c r="C86" s="45" t="str">
        <f>INDEX(rngUnitSettings,MATCH("Length",INDEX(rngUnitSettings,,1),0),2)</f>
        <v>mm</v>
      </c>
      <c r="D86" s="23" t="s">
        <v>159</v>
      </c>
      <c r="E86" s="40" t="s">
        <v>1667</v>
      </c>
      <c r="F86" s="1"/>
      <c r="G86" s="1"/>
      <c r="H86" s="57"/>
      <c r="I86" s="57"/>
      <c r="J86" s="57"/>
      <c r="K86" s="57"/>
      <c r="L86" s="57"/>
      <c r="M86" s="49" t="s">
        <v>61</v>
      </c>
      <c r="N86" s="59"/>
      <c r="P86" s="56" t="str">
        <f>IF(INDEX(rngLoadCombinations,17,1)="","",INDEX(rngLoadCombinations,17,1))</f>
        <v/>
      </c>
      <c r="Q86" s="57">
        <v>0</v>
      </c>
      <c r="R86" s="49">
        <v>0</v>
      </c>
      <c r="S86" s="57">
        <v>0</v>
      </c>
      <c r="X86" s="1"/>
      <c r="Y86" s="1"/>
      <c r="Z86" s="1"/>
      <c r="AA86" s="1"/>
      <c r="AB86" s="1"/>
      <c r="AC86" s="1"/>
      <c r="AD86" s="1"/>
      <c r="AE86" s="1"/>
      <c r="AF86" s="1"/>
      <c r="AG86" s="1"/>
      <c r="AH86" s="1"/>
      <c r="AI86" s="1"/>
      <c r="AJ86" s="1"/>
      <c r="AK86" s="1"/>
      <c r="AL86" s="1"/>
      <c r="AM86" s="1"/>
      <c r="AN86" s="1"/>
      <c r="AO86" s="1"/>
      <c r="AP86" s="1"/>
      <c r="AQ86" s="1"/>
      <c r="AR86" s="1"/>
      <c r="AS86" s="1"/>
      <c r="AT86" s="1"/>
      <c r="AU86" s="1"/>
      <c r="AV86" s="1"/>
      <c r="AW86" s="1"/>
      <c r="AX86" s="1"/>
      <c r="AY86" s="1"/>
      <c r="AZ86" s="1"/>
      <c r="BA86" s="1"/>
      <c r="BB86" s="1"/>
      <c r="BC86" s="1"/>
      <c r="BD86" s="1"/>
      <c r="BE86" s="1"/>
      <c r="BF86" s="1"/>
      <c r="BG86" s="1"/>
      <c r="BH86" s="1"/>
      <c r="BI86" s="1"/>
      <c r="BJ86" s="1"/>
      <c r="BK86" s="1"/>
      <c r="BL86" s="1"/>
      <c r="BM86" s="1"/>
      <c r="BN86" s="1"/>
      <c r="BO86" s="1"/>
      <c r="BP86" s="1"/>
      <c r="BQ86" s="1"/>
      <c r="BR86" s="1"/>
      <c r="BS86" s="1"/>
      <c r="BT86" s="1"/>
      <c r="BU86" s="1"/>
      <c r="BV86" s="1"/>
      <c r="BW86" s="1"/>
      <c r="BX86" s="1"/>
      <c r="BY86" s="1"/>
      <c r="BZ86" s="1"/>
      <c r="CA86" s="1"/>
      <c r="CB86" s="1"/>
      <c r="CC86" s="1"/>
      <c r="CD86" s="1"/>
      <c r="CE86" s="1"/>
      <c r="CF86" s="1"/>
      <c r="CG86" s="1"/>
      <c r="CH86" s="1"/>
      <c r="CI86" s="1"/>
      <c r="CJ86" s="1"/>
      <c r="CK86" s="1"/>
      <c r="CL86" s="1"/>
      <c r="CM86" s="1"/>
      <c r="CN86" s="1"/>
      <c r="CO86" s="1"/>
      <c r="CP86" s="1"/>
      <c r="CQ86" s="1"/>
      <c r="CR86" s="1"/>
      <c r="CS86" s="1"/>
      <c r="CT86" s="1"/>
      <c r="CU86" s="1"/>
      <c r="CV86" s="1"/>
      <c r="CW86" s="1"/>
      <c r="CX86" s="1"/>
      <c r="CY86" s="1"/>
      <c r="CZ86" s="1"/>
      <c r="DA86" s="1"/>
      <c r="DB86" s="1"/>
      <c r="DC86" s="1"/>
      <c r="DD86" s="1"/>
      <c r="DE86" s="1"/>
      <c r="DF86" s="1"/>
      <c r="DG86" s="1"/>
      <c r="DH86" s="1"/>
      <c r="DI86" s="1"/>
      <c r="DJ86" s="1"/>
      <c r="DK86" s="1"/>
      <c r="DL86" s="1"/>
      <c r="DM86" s="1"/>
      <c r="DN86" s="1"/>
      <c r="DO86" s="1"/>
      <c r="DP86" s="1"/>
      <c r="DQ86" s="1"/>
      <c r="DR86" s="1"/>
      <c r="DS86" s="1"/>
      <c r="DT86" s="1"/>
      <c r="DU86" s="1"/>
      <c r="DV86" s="1"/>
      <c r="DW86" s="1"/>
      <c r="DX86" s="1"/>
      <c r="DY86" s="1"/>
      <c r="DZ86" s="1"/>
      <c r="EA86" s="1"/>
      <c r="EB86" s="1"/>
      <c r="EC86" s="1"/>
      <c r="ED86" s="1"/>
      <c r="EE86" s="1"/>
    </row>
    <row r="87" spans="1:135" ht="15" customHeight="1" x14ac:dyDescent="0.25">
      <c r="A87" s="19" t="s">
        <v>160</v>
      </c>
      <c r="B87" s="57">
        <v>0.2</v>
      </c>
      <c r="C87" s="45" t="s">
        <v>9</v>
      </c>
      <c r="D87" s="23" t="s">
        <v>161</v>
      </c>
      <c r="E87" s="40" t="s">
        <v>1667</v>
      </c>
      <c r="F87" s="1"/>
      <c r="G87" s="1"/>
      <c r="H87" s="57"/>
      <c r="I87" s="57"/>
      <c r="J87" s="57"/>
      <c r="K87" s="57"/>
      <c r="L87" s="57"/>
      <c r="M87" s="49" t="s">
        <v>61</v>
      </c>
      <c r="N87" s="59"/>
      <c r="P87" s="56" t="str">
        <f>IF(INDEX(rngLoadCombinations,18,1)="","",INDEX(rngLoadCombinations,18,1))</f>
        <v/>
      </c>
      <c r="Q87" s="57">
        <v>0</v>
      </c>
      <c r="R87" s="49">
        <v>0</v>
      </c>
      <c r="S87" s="57">
        <v>0</v>
      </c>
      <c r="X87" s="1"/>
      <c r="Y87" s="1"/>
      <c r="Z87" s="1"/>
      <c r="AA87" s="1"/>
      <c r="AB87" s="1"/>
      <c r="AC87" s="1"/>
      <c r="AD87" s="1"/>
      <c r="AE87" s="1"/>
      <c r="AF87" s="1"/>
      <c r="AG87" s="1"/>
      <c r="AH87" s="1"/>
      <c r="AI87" s="1"/>
      <c r="AJ87" s="1"/>
      <c r="AK87" s="1"/>
      <c r="AL87" s="1"/>
      <c r="AM87" s="1"/>
      <c r="AN87" s="1"/>
      <c r="AO87" s="1"/>
      <c r="AP87" s="1"/>
      <c r="AQ87" s="1"/>
      <c r="AR87" s="1"/>
      <c r="AS87" s="1"/>
      <c r="AT87" s="1"/>
      <c r="AU87" s="1"/>
      <c r="AV87" s="1"/>
      <c r="AW87" s="1"/>
      <c r="AX87" s="1"/>
      <c r="AY87" s="1"/>
      <c r="AZ87" s="1"/>
      <c r="BA87" s="1"/>
      <c r="BB87" s="1"/>
      <c r="BC87" s="1"/>
      <c r="BD87" s="1"/>
      <c r="BE87" s="1"/>
      <c r="BF87" s="1"/>
      <c r="BG87" s="1"/>
      <c r="BH87" s="1"/>
      <c r="BI87" s="1"/>
      <c r="BJ87" s="1"/>
      <c r="BK87" s="1"/>
      <c r="BL87" s="1"/>
      <c r="BM87" s="1"/>
      <c r="BN87" s="1"/>
      <c r="BO87" s="1"/>
      <c r="BP87" s="1"/>
      <c r="BQ87" s="1"/>
      <c r="BR87" s="1"/>
      <c r="BS87" s="1"/>
      <c r="BT87" s="1"/>
      <c r="BU87" s="1"/>
      <c r="BV87" s="1"/>
      <c r="BW87" s="1"/>
      <c r="BX87" s="1"/>
      <c r="BY87" s="1"/>
      <c r="BZ87" s="1"/>
      <c r="CA87" s="1"/>
      <c r="CB87" s="1"/>
      <c r="CC87" s="1"/>
      <c r="CD87" s="1"/>
      <c r="CE87" s="1"/>
      <c r="CF87" s="1"/>
      <c r="CG87" s="1"/>
      <c r="CH87" s="1"/>
      <c r="CI87" s="1"/>
      <c r="CJ87" s="1"/>
      <c r="CK87" s="1"/>
      <c r="CL87" s="1"/>
      <c r="CM87" s="1"/>
      <c r="CN87" s="1"/>
      <c r="CO87" s="1"/>
      <c r="CP87" s="1"/>
      <c r="CQ87" s="1"/>
      <c r="CR87" s="1"/>
      <c r="CS87" s="1"/>
      <c r="CT87" s="1"/>
      <c r="CU87" s="1"/>
      <c r="CV87" s="1"/>
      <c r="CW87" s="1"/>
      <c r="CX87" s="1"/>
      <c r="CY87" s="1"/>
      <c r="CZ87" s="1"/>
      <c r="DA87" s="1"/>
      <c r="DB87" s="1"/>
      <c r="DC87" s="1"/>
      <c r="DD87" s="1"/>
      <c r="DE87" s="1"/>
      <c r="DF87" s="1"/>
      <c r="DG87" s="1"/>
      <c r="DH87" s="1"/>
      <c r="DI87" s="1"/>
      <c r="DJ87" s="1"/>
      <c r="DK87" s="1"/>
      <c r="DL87" s="1"/>
      <c r="DM87" s="1"/>
      <c r="DN87" s="1"/>
      <c r="DO87" s="1"/>
      <c r="DP87" s="1"/>
      <c r="DQ87" s="1"/>
      <c r="DR87" s="1"/>
      <c r="DS87" s="1"/>
      <c r="DT87" s="1"/>
      <c r="DU87" s="1"/>
      <c r="DV87" s="1"/>
      <c r="DW87" s="1"/>
      <c r="DX87" s="1"/>
      <c r="DY87" s="1"/>
      <c r="DZ87" s="1"/>
      <c r="EA87" s="1"/>
      <c r="EB87" s="1"/>
      <c r="EC87" s="1"/>
      <c r="ED87" s="1"/>
      <c r="EE87" s="1"/>
    </row>
    <row r="88" spans="1:135" ht="15" customHeight="1" x14ac:dyDescent="0.25">
      <c r="A88" s="19" t="s">
        <v>162</v>
      </c>
      <c r="B88" s="57" t="s">
        <v>163</v>
      </c>
      <c r="C88" s="45" t="s">
        <v>9</v>
      </c>
      <c r="D88" s="23" t="s">
        <v>164</v>
      </c>
      <c r="E88" s="40" t="s">
        <v>1667</v>
      </c>
      <c r="F88" s="1"/>
      <c r="G88" s="1"/>
      <c r="H88" s="57"/>
      <c r="I88" s="57"/>
      <c r="J88" s="57"/>
      <c r="K88" s="57"/>
      <c r="L88" s="57"/>
      <c r="M88" s="49" t="s">
        <v>61</v>
      </c>
      <c r="N88" s="59"/>
      <c r="P88" s="56" t="str">
        <f>IF(INDEX(rngLoadCombinations,19,1)="","",INDEX(rngLoadCombinations,19,1))</f>
        <v/>
      </c>
      <c r="Q88" s="57">
        <v>0</v>
      </c>
      <c r="R88" s="49">
        <v>0</v>
      </c>
      <c r="S88" s="57">
        <v>0</v>
      </c>
      <c r="X88" s="1"/>
      <c r="Y88" s="1"/>
      <c r="Z88" s="1"/>
      <c r="AA88" s="1"/>
      <c r="AB88" s="1"/>
      <c r="AC88" s="1"/>
      <c r="AD88" s="1"/>
      <c r="AE88" s="1"/>
      <c r="AF88" s="1"/>
      <c r="AG88" s="1"/>
      <c r="AH88" s="1"/>
      <c r="AI88" s="1"/>
      <c r="AJ88" s="1"/>
      <c r="AK88" s="1"/>
      <c r="AL88" s="1"/>
      <c r="AM88" s="1"/>
      <c r="AN88" s="1"/>
      <c r="AO88" s="1"/>
      <c r="AP88" s="1"/>
      <c r="AQ88" s="1"/>
      <c r="AR88" s="1"/>
      <c r="AS88" s="1"/>
      <c r="AT88" s="1"/>
      <c r="AU88" s="1"/>
      <c r="AV88" s="1"/>
      <c r="AW88" s="1"/>
      <c r="AX88" s="1"/>
      <c r="AY88" s="1"/>
      <c r="AZ88" s="1"/>
      <c r="BA88" s="1"/>
      <c r="BB88" s="1"/>
      <c r="BC88" s="1"/>
      <c r="BD88" s="1"/>
      <c r="BE88" s="1"/>
      <c r="BF88" s="1"/>
      <c r="BG88" s="1"/>
      <c r="BH88" s="1"/>
      <c r="BI88" s="1"/>
      <c r="BJ88" s="1"/>
      <c r="BK88" s="1"/>
      <c r="BL88" s="1"/>
      <c r="BM88" s="1"/>
      <c r="BN88" s="1"/>
      <c r="BO88" s="1"/>
      <c r="BP88" s="1"/>
      <c r="BQ88" s="1"/>
      <c r="BR88" s="1"/>
      <c r="BS88" s="1"/>
      <c r="BT88" s="1"/>
      <c r="BU88" s="1"/>
      <c r="BV88" s="1"/>
      <c r="BW88" s="1"/>
      <c r="BX88" s="1"/>
      <c r="BY88" s="1"/>
      <c r="BZ88" s="1"/>
      <c r="CA88" s="1"/>
      <c r="CB88" s="1"/>
      <c r="CC88" s="1"/>
      <c r="CD88" s="1"/>
      <c r="CE88" s="1"/>
      <c r="CF88" s="1"/>
      <c r="CG88" s="1"/>
      <c r="CH88" s="1"/>
      <c r="CI88" s="1"/>
      <c r="CJ88" s="1"/>
      <c r="CK88" s="1"/>
      <c r="CL88" s="1"/>
      <c r="CM88" s="1"/>
      <c r="CN88" s="1"/>
      <c r="CO88" s="1"/>
      <c r="CP88" s="1"/>
      <c r="CQ88" s="1"/>
      <c r="CR88" s="1"/>
      <c r="CS88" s="1"/>
      <c r="CT88" s="1"/>
      <c r="CU88" s="1"/>
      <c r="CV88" s="1"/>
      <c r="CW88" s="1"/>
      <c r="CX88" s="1"/>
      <c r="CY88" s="1"/>
      <c r="CZ88" s="1"/>
      <c r="DA88" s="1"/>
      <c r="DB88" s="1"/>
      <c r="DC88" s="1"/>
      <c r="DD88" s="1"/>
      <c r="DE88" s="1"/>
      <c r="DF88" s="1"/>
      <c r="DG88" s="1"/>
      <c r="DH88" s="1"/>
      <c r="DI88" s="1"/>
      <c r="DJ88" s="1"/>
      <c r="DK88" s="1"/>
      <c r="DL88" s="1"/>
      <c r="DM88" s="1"/>
      <c r="DN88" s="1"/>
      <c r="DO88" s="1"/>
      <c r="DP88" s="1"/>
      <c r="DQ88" s="1"/>
      <c r="DR88" s="1"/>
      <c r="DS88" s="1"/>
      <c r="DT88" s="1"/>
      <c r="DU88" s="1"/>
      <c r="DV88" s="1"/>
      <c r="DW88" s="1"/>
      <c r="DX88" s="1"/>
      <c r="DY88" s="1"/>
      <c r="DZ88" s="1"/>
      <c r="EA88" s="1"/>
      <c r="EB88" s="1"/>
      <c r="EC88" s="1"/>
      <c r="ED88" s="1"/>
      <c r="EE88" s="1"/>
    </row>
    <row r="89" spans="1:135" ht="15" customHeight="1" x14ac:dyDescent="0.25">
      <c r="A89" s="19" t="s">
        <v>165</v>
      </c>
      <c r="B89" s="57" t="s">
        <v>166</v>
      </c>
      <c r="C89" s="45" t="s">
        <v>9</v>
      </c>
      <c r="D89" s="23" t="s">
        <v>167</v>
      </c>
      <c r="E89" s="40" t="s">
        <v>1667</v>
      </c>
      <c r="F89" s="1"/>
      <c r="G89" s="1"/>
      <c r="H89" s="57"/>
      <c r="I89" s="57"/>
      <c r="J89" s="57"/>
      <c r="K89" s="57"/>
      <c r="L89" s="57"/>
      <c r="M89" s="49" t="s">
        <v>61</v>
      </c>
      <c r="N89" s="59"/>
      <c r="P89" s="56" t="str">
        <f>IF(INDEX(rngLoadCombinations,20,1)="","",INDEX(rngLoadCombinations,20,1))</f>
        <v/>
      </c>
      <c r="Q89" s="57">
        <v>0</v>
      </c>
      <c r="R89" s="49">
        <v>0</v>
      </c>
      <c r="S89" s="57">
        <v>0</v>
      </c>
      <c r="X89" s="1"/>
      <c r="Y89" s="1"/>
      <c r="Z89" s="1"/>
      <c r="AA89" s="1"/>
      <c r="AB89" s="1"/>
      <c r="AC89" s="1"/>
      <c r="AD89" s="1"/>
      <c r="AE89" s="1"/>
      <c r="AF89" s="1"/>
      <c r="AG89" s="1"/>
      <c r="AH89" s="1"/>
      <c r="AI89" s="1"/>
      <c r="AJ89" s="1"/>
      <c r="AK89" s="1"/>
      <c r="AL89" s="1"/>
      <c r="AM89" s="1"/>
      <c r="AN89" s="1"/>
      <c r="AO89" s="1"/>
      <c r="AP89" s="1"/>
      <c r="AQ89" s="1"/>
      <c r="AR89" s="1"/>
      <c r="AS89" s="1"/>
      <c r="AT89" s="1"/>
      <c r="AU89" s="1"/>
      <c r="AV89" s="1"/>
      <c r="AW89" s="1"/>
      <c r="AX89" s="1"/>
      <c r="AY89" s="1"/>
      <c r="AZ89" s="1"/>
      <c r="BA89" s="1"/>
      <c r="BB89" s="1"/>
      <c r="BC89" s="1"/>
      <c r="BD89" s="1"/>
      <c r="BE89" s="1"/>
      <c r="BF89" s="1"/>
      <c r="BG89" s="1"/>
      <c r="BH89" s="1"/>
      <c r="BI89" s="1"/>
      <c r="BJ89" s="1"/>
      <c r="BK89" s="1"/>
      <c r="BL89" s="1"/>
      <c r="BM89" s="1"/>
      <c r="BN89" s="1"/>
      <c r="BO89" s="1"/>
      <c r="BP89" s="1"/>
      <c r="BQ89" s="1"/>
      <c r="BR89" s="1"/>
      <c r="BS89" s="1"/>
      <c r="BT89" s="1"/>
      <c r="BU89" s="1"/>
      <c r="BV89" s="1"/>
      <c r="BW89" s="1"/>
      <c r="BX89" s="1"/>
      <c r="BY89" s="1"/>
      <c r="BZ89" s="1"/>
      <c r="CA89" s="1"/>
      <c r="CB89" s="1"/>
      <c r="CC89" s="1"/>
      <c r="CD89" s="1"/>
      <c r="CE89" s="1"/>
      <c r="CF89" s="1"/>
      <c r="CG89" s="1"/>
      <c r="CH89" s="1"/>
      <c r="CI89" s="1"/>
      <c r="CJ89" s="1"/>
      <c r="CK89" s="1"/>
      <c r="CL89" s="1"/>
      <c r="CM89" s="1"/>
      <c r="CN89" s="1"/>
      <c r="CO89" s="1"/>
      <c r="CP89" s="1"/>
      <c r="CQ89" s="1"/>
      <c r="CR89" s="1"/>
      <c r="CS89" s="1"/>
      <c r="CT89" s="1"/>
      <c r="CU89" s="1"/>
      <c r="CV89" s="1"/>
      <c r="CW89" s="1"/>
      <c r="CX89" s="1"/>
      <c r="CY89" s="1"/>
      <c r="CZ89" s="1"/>
      <c r="DA89" s="1"/>
      <c r="DB89" s="1"/>
      <c r="DC89" s="1"/>
      <c r="DD89" s="1"/>
      <c r="DE89" s="1"/>
      <c r="DF89" s="1"/>
      <c r="DG89" s="1"/>
      <c r="DH89" s="1"/>
      <c r="DI89" s="1"/>
      <c r="DJ89" s="1"/>
      <c r="DK89" s="1"/>
      <c r="DL89" s="1"/>
      <c r="DM89" s="1"/>
      <c r="DN89" s="1"/>
      <c r="DO89" s="1"/>
      <c r="DP89" s="1"/>
      <c r="DQ89" s="1"/>
      <c r="DR89" s="1"/>
      <c r="DS89" s="1"/>
      <c r="DT89" s="1"/>
      <c r="DU89" s="1"/>
      <c r="DV89" s="1"/>
      <c r="DW89" s="1"/>
      <c r="DX89" s="1"/>
      <c r="DY89" s="1"/>
      <c r="DZ89" s="1"/>
      <c r="EA89" s="1"/>
      <c r="EB89" s="1"/>
      <c r="EC89" s="1"/>
      <c r="ED89" s="1"/>
      <c r="EE89" s="1"/>
    </row>
    <row r="90" spans="1:135" ht="15" customHeight="1" x14ac:dyDescent="0.25">
      <c r="A90" s="19" t="s">
        <v>168</v>
      </c>
      <c r="B90" s="57" t="s">
        <v>169</v>
      </c>
      <c r="C90" s="45" t="s">
        <v>9</v>
      </c>
      <c r="D90" s="23" t="s">
        <v>170</v>
      </c>
      <c r="E90" s="40" t="s">
        <v>1667</v>
      </c>
      <c r="F90" s="1"/>
      <c r="G90" s="1"/>
      <c r="H90" s="57"/>
      <c r="I90" s="57"/>
      <c r="J90" s="57"/>
      <c r="K90" s="57"/>
      <c r="L90" s="57"/>
      <c r="M90" s="49" t="s">
        <v>61</v>
      </c>
      <c r="N90" s="59"/>
      <c r="P90" s="56" t="str">
        <f>IF(INDEX(rngLoadCombinations,21,1)="","",INDEX(rngLoadCombinations,21,1))</f>
        <v/>
      </c>
      <c r="Q90" s="57">
        <v>0</v>
      </c>
      <c r="R90" s="49">
        <v>0</v>
      </c>
      <c r="S90" s="57">
        <v>0</v>
      </c>
      <c r="X90" s="1"/>
      <c r="Y90" s="1"/>
      <c r="Z90" s="1"/>
      <c r="AA90" s="1"/>
      <c r="AB90" s="1"/>
      <c r="AC90" s="1"/>
      <c r="AD90" s="1"/>
      <c r="AE90" s="1"/>
      <c r="AF90" s="1"/>
      <c r="AG90" s="1"/>
      <c r="AH90" s="1"/>
      <c r="AI90" s="1"/>
      <c r="AJ90" s="1"/>
      <c r="AK90" s="1"/>
      <c r="AL90" s="1"/>
      <c r="AM90" s="1"/>
      <c r="AN90" s="1"/>
      <c r="AO90" s="1"/>
      <c r="AP90" s="1"/>
      <c r="AQ90" s="1"/>
      <c r="AR90" s="1"/>
      <c r="AS90" s="1"/>
      <c r="AT90" s="1"/>
      <c r="AU90" s="1"/>
      <c r="AV90" s="1"/>
      <c r="AW90" s="1"/>
      <c r="AX90" s="1"/>
      <c r="AY90" s="1"/>
      <c r="AZ90" s="1"/>
      <c r="BA90" s="1"/>
      <c r="BB90" s="1"/>
      <c r="BC90" s="1"/>
      <c r="BD90" s="1"/>
      <c r="BE90" s="1"/>
      <c r="BF90" s="1"/>
      <c r="BG90" s="1"/>
      <c r="BH90" s="1"/>
      <c r="BI90" s="1"/>
      <c r="BJ90" s="1"/>
      <c r="BK90" s="1"/>
      <c r="BL90" s="1"/>
      <c r="BM90" s="1"/>
      <c r="BN90" s="1"/>
      <c r="BO90" s="1"/>
      <c r="BP90" s="1"/>
      <c r="BQ90" s="1"/>
      <c r="BR90" s="1"/>
      <c r="BS90" s="1"/>
      <c r="BT90" s="1"/>
      <c r="BU90" s="1"/>
      <c r="BV90" s="1"/>
      <c r="BW90" s="1"/>
      <c r="BX90" s="1"/>
      <c r="BY90" s="1"/>
      <c r="BZ90" s="1"/>
      <c r="CA90" s="1"/>
      <c r="CB90" s="1"/>
      <c r="CC90" s="1"/>
      <c r="CD90" s="1"/>
      <c r="CE90" s="1"/>
      <c r="CF90" s="1"/>
      <c r="CG90" s="1"/>
      <c r="CH90" s="1"/>
      <c r="CI90" s="1"/>
      <c r="CJ90" s="1"/>
      <c r="CK90" s="1"/>
      <c r="CL90" s="1"/>
      <c r="CM90" s="1"/>
      <c r="CN90" s="1"/>
      <c r="CO90" s="1"/>
      <c r="CP90" s="1"/>
      <c r="CQ90" s="1"/>
      <c r="CR90" s="1"/>
      <c r="CS90" s="1"/>
      <c r="CT90" s="1"/>
      <c r="CU90" s="1"/>
      <c r="CV90" s="1"/>
      <c r="CW90" s="1"/>
      <c r="CX90" s="1"/>
      <c r="CY90" s="1"/>
      <c r="CZ90" s="1"/>
      <c r="DA90" s="1"/>
      <c r="DB90" s="1"/>
      <c r="DC90" s="1"/>
      <c r="DD90" s="1"/>
      <c r="DE90" s="1"/>
      <c r="DF90" s="1"/>
      <c r="DG90" s="1"/>
      <c r="DH90" s="1"/>
      <c r="DI90" s="1"/>
      <c r="DJ90" s="1"/>
      <c r="DK90" s="1"/>
      <c r="DL90" s="1"/>
      <c r="DM90" s="1"/>
      <c r="DN90" s="1"/>
      <c r="DO90" s="1"/>
      <c r="DP90" s="1"/>
      <c r="DQ90" s="1"/>
      <c r="DR90" s="1"/>
      <c r="DS90" s="1"/>
      <c r="DT90" s="1"/>
      <c r="DU90" s="1"/>
      <c r="DV90" s="1"/>
      <c r="DW90" s="1"/>
      <c r="DX90" s="1"/>
      <c r="DY90" s="1"/>
      <c r="DZ90" s="1"/>
      <c r="EA90" s="1"/>
      <c r="EB90" s="1"/>
      <c r="EC90" s="1"/>
      <c r="ED90" s="1"/>
      <c r="EE90" s="1"/>
    </row>
    <row r="91" spans="1:135" ht="15" customHeight="1" x14ac:dyDescent="0.25">
      <c r="A91" s="19"/>
      <c r="B91" s="56"/>
      <c r="C91" s="45"/>
      <c r="D91" s="23"/>
      <c r="E91" s="45"/>
      <c r="F91" s="1"/>
      <c r="G91" s="1"/>
      <c r="H91" s="57"/>
      <c r="I91" s="57"/>
      <c r="J91" s="57"/>
      <c r="K91" s="57"/>
      <c r="L91" s="57"/>
      <c r="M91" s="49" t="s">
        <v>61</v>
      </c>
      <c r="N91" s="59"/>
      <c r="P91" s="56" t="str">
        <f>IF(INDEX(rngLoadCombinations,22,1)="","",INDEX(rngLoadCombinations,22,1))</f>
        <v/>
      </c>
      <c r="Q91" s="57">
        <v>0</v>
      </c>
      <c r="R91" s="49">
        <v>0</v>
      </c>
      <c r="S91" s="57">
        <v>0</v>
      </c>
      <c r="X91" s="1"/>
      <c r="Y91" s="1"/>
      <c r="Z91" s="1"/>
      <c r="AA91" s="1"/>
      <c r="AB91" s="1"/>
      <c r="AC91" s="1"/>
      <c r="AD91" s="1"/>
      <c r="AE91" s="1"/>
      <c r="AF91" s="1"/>
      <c r="AG91" s="1"/>
      <c r="AH91" s="1"/>
      <c r="AI91" s="1"/>
      <c r="AJ91" s="1"/>
      <c r="AK91" s="1"/>
      <c r="AL91" s="1"/>
      <c r="AM91" s="1"/>
      <c r="AN91" s="1"/>
      <c r="AO91" s="1"/>
      <c r="AP91" s="1"/>
      <c r="AQ91" s="1"/>
      <c r="AR91" s="1"/>
      <c r="AS91" s="1"/>
      <c r="AT91" s="1"/>
      <c r="AU91" s="1"/>
      <c r="AV91" s="1"/>
      <c r="AW91" s="1"/>
      <c r="AX91" s="1"/>
      <c r="AY91" s="1"/>
      <c r="AZ91" s="1"/>
      <c r="BA91" s="1"/>
      <c r="BB91" s="1"/>
      <c r="BC91" s="1"/>
      <c r="BD91" s="1"/>
      <c r="BE91" s="1"/>
      <c r="BF91" s="1"/>
      <c r="BG91" s="1"/>
      <c r="BH91" s="1"/>
      <c r="BI91" s="1"/>
      <c r="BJ91" s="1"/>
      <c r="BK91" s="1"/>
      <c r="BL91" s="1"/>
      <c r="BM91" s="1"/>
      <c r="BN91" s="1"/>
      <c r="BO91" s="1"/>
      <c r="BP91" s="1"/>
      <c r="BQ91" s="1"/>
      <c r="BR91" s="1"/>
      <c r="BS91" s="1"/>
      <c r="BT91" s="1"/>
      <c r="BU91" s="1"/>
      <c r="BV91" s="1"/>
      <c r="BW91" s="1"/>
      <c r="BX91" s="1"/>
      <c r="BY91" s="1"/>
      <c r="BZ91" s="1"/>
      <c r="CA91" s="1"/>
      <c r="CB91" s="1"/>
      <c r="CC91" s="1"/>
      <c r="CD91" s="1"/>
      <c r="CE91" s="1"/>
      <c r="CF91" s="1"/>
      <c r="CG91" s="1"/>
      <c r="CH91" s="1"/>
      <c r="CI91" s="1"/>
      <c r="CJ91" s="1"/>
      <c r="CK91" s="1"/>
      <c r="CL91" s="1"/>
      <c r="CM91" s="1"/>
      <c r="CN91" s="1"/>
      <c r="CO91" s="1"/>
      <c r="CP91" s="1"/>
      <c r="CQ91" s="1"/>
      <c r="CR91" s="1"/>
      <c r="CS91" s="1"/>
      <c r="CT91" s="1"/>
      <c r="CU91" s="1"/>
      <c r="CV91" s="1"/>
      <c r="CW91" s="1"/>
      <c r="CX91" s="1"/>
      <c r="CY91" s="1"/>
      <c r="CZ91" s="1"/>
      <c r="DA91" s="1"/>
      <c r="DB91" s="1"/>
      <c r="DC91" s="1"/>
      <c r="DD91" s="1"/>
      <c r="DE91" s="1"/>
      <c r="DF91" s="1"/>
      <c r="DG91" s="1"/>
      <c r="DH91" s="1"/>
      <c r="DI91" s="1"/>
      <c r="DJ91" s="1"/>
      <c r="DK91" s="1"/>
      <c r="DL91" s="1"/>
      <c r="DM91" s="1"/>
      <c r="DN91" s="1"/>
      <c r="DO91" s="1"/>
      <c r="DP91" s="1"/>
      <c r="DQ91" s="1"/>
      <c r="DR91" s="1"/>
      <c r="DS91" s="1"/>
      <c r="DT91" s="1"/>
      <c r="DU91" s="1"/>
      <c r="DV91" s="1"/>
      <c r="DW91" s="1"/>
      <c r="DX91" s="1"/>
      <c r="DY91" s="1"/>
      <c r="DZ91" s="1"/>
      <c r="EA91" s="1"/>
      <c r="EB91" s="1"/>
      <c r="EC91" s="1"/>
      <c r="ED91" s="1"/>
      <c r="EE91" s="1"/>
    </row>
    <row r="92" spans="1:135" ht="15" customHeight="1" x14ac:dyDescent="0.25">
      <c r="A92" s="16" t="s">
        <v>171</v>
      </c>
      <c r="B92" s="17"/>
      <c r="C92" s="17"/>
      <c r="D92" s="22"/>
      <c r="E92" s="17"/>
      <c r="F92" s="1"/>
      <c r="G92" s="1"/>
      <c r="H92" s="57"/>
      <c r="I92" s="57"/>
      <c r="J92" s="57"/>
      <c r="K92" s="57"/>
      <c r="L92" s="57"/>
      <c r="M92" s="49" t="s">
        <v>61</v>
      </c>
      <c r="N92" s="59"/>
      <c r="P92" s="56" t="str">
        <f>IF(INDEX(rngLoadCombinations,23,1)="","",INDEX(rngLoadCombinations,23,1))</f>
        <v/>
      </c>
      <c r="Q92" s="57">
        <v>0</v>
      </c>
      <c r="R92" s="49">
        <v>0</v>
      </c>
      <c r="S92" s="57">
        <v>0</v>
      </c>
      <c r="X92" s="1"/>
      <c r="Y92" s="1"/>
      <c r="Z92" s="1"/>
      <c r="AA92" s="1"/>
      <c r="AB92" s="1"/>
      <c r="AC92" s="1"/>
      <c r="AD92" s="1"/>
      <c r="AE92" s="1"/>
      <c r="AF92" s="1"/>
      <c r="AG92" s="1"/>
      <c r="AH92" s="1"/>
      <c r="AI92" s="1"/>
      <c r="AJ92" s="1"/>
      <c r="AK92" s="1"/>
      <c r="AL92" s="1"/>
      <c r="AM92" s="1"/>
      <c r="AN92" s="1"/>
      <c r="AO92" s="1"/>
      <c r="AP92" s="1"/>
      <c r="AQ92" s="1"/>
      <c r="AR92" s="1"/>
      <c r="AS92" s="1"/>
      <c r="AT92" s="1"/>
      <c r="AU92" s="1"/>
      <c r="AV92" s="1"/>
      <c r="AW92" s="1"/>
      <c r="AX92" s="1"/>
      <c r="AY92" s="1"/>
      <c r="AZ92" s="1"/>
      <c r="BA92" s="1"/>
      <c r="BB92" s="1"/>
      <c r="BC92" s="1"/>
      <c r="BD92" s="1"/>
      <c r="BE92" s="1"/>
      <c r="BF92" s="1"/>
      <c r="BG92" s="1"/>
      <c r="BH92" s="1"/>
      <c r="BI92" s="1"/>
      <c r="BJ92" s="1"/>
      <c r="BK92" s="1"/>
      <c r="BL92" s="1"/>
      <c r="BM92" s="1"/>
      <c r="BN92" s="1"/>
      <c r="BO92" s="1"/>
      <c r="BP92" s="1"/>
      <c r="BQ92" s="1"/>
      <c r="BR92" s="1"/>
      <c r="BS92" s="1"/>
      <c r="BT92" s="1"/>
      <c r="BU92" s="1"/>
      <c r="BV92" s="1"/>
      <c r="BW92" s="1"/>
      <c r="BX92" s="1"/>
      <c r="BY92" s="1"/>
      <c r="BZ92" s="1"/>
      <c r="CA92" s="1"/>
      <c r="CB92" s="1"/>
      <c r="CC92" s="1"/>
      <c r="CD92" s="1"/>
      <c r="CE92" s="1"/>
      <c r="CF92" s="1"/>
      <c r="CG92" s="1"/>
      <c r="CH92" s="1"/>
      <c r="CI92" s="1"/>
      <c r="CJ92" s="1"/>
      <c r="CK92" s="1"/>
      <c r="CL92" s="1"/>
      <c r="CM92" s="1"/>
      <c r="CN92" s="1"/>
      <c r="CO92" s="1"/>
      <c r="CP92" s="1"/>
      <c r="CQ92" s="1"/>
      <c r="CR92" s="1"/>
      <c r="CS92" s="1"/>
      <c r="CT92" s="1"/>
      <c r="CU92" s="1"/>
      <c r="CV92" s="1"/>
      <c r="CW92" s="1"/>
      <c r="CX92" s="1"/>
      <c r="CY92" s="1"/>
      <c r="CZ92" s="1"/>
      <c r="DA92" s="1"/>
      <c r="DB92" s="1"/>
      <c r="DC92" s="1"/>
      <c r="DD92" s="1"/>
      <c r="DE92" s="1"/>
      <c r="DF92" s="1"/>
      <c r="DG92" s="1"/>
      <c r="DH92" s="1"/>
      <c r="DI92" s="1"/>
      <c r="DJ92" s="1"/>
      <c r="DK92" s="1"/>
      <c r="DL92" s="1"/>
      <c r="DM92" s="1"/>
      <c r="DN92" s="1"/>
      <c r="DO92" s="1"/>
      <c r="DP92" s="1"/>
      <c r="DQ92" s="1"/>
      <c r="DR92" s="1"/>
      <c r="DS92" s="1"/>
      <c r="DT92" s="1"/>
      <c r="DU92" s="1"/>
      <c r="DV92" s="1"/>
      <c r="DW92" s="1"/>
      <c r="DX92" s="1"/>
      <c r="DY92" s="1"/>
      <c r="DZ92" s="1"/>
      <c r="EA92" s="1"/>
      <c r="EB92" s="1"/>
      <c r="EC92" s="1"/>
      <c r="ED92" s="1"/>
      <c r="EE92" s="1"/>
    </row>
    <row r="93" spans="1:135" ht="15" customHeight="1" x14ac:dyDescent="0.25">
      <c r="A93" s="20" t="s">
        <v>42</v>
      </c>
      <c r="B93" s="21"/>
      <c r="C93" s="21"/>
      <c r="D93" s="24"/>
      <c r="E93" s="21"/>
      <c r="F93" s="1"/>
      <c r="G93" s="1"/>
      <c r="H93" s="57"/>
      <c r="I93" s="57"/>
      <c r="J93" s="57"/>
      <c r="K93" s="57"/>
      <c r="L93" s="57"/>
      <c r="M93" s="49" t="s">
        <v>61</v>
      </c>
      <c r="N93" s="59"/>
      <c r="P93" s="56" t="str">
        <f>IF(INDEX(rngLoadCombinations,24,1)="","",INDEX(rngLoadCombinations,24,1))</f>
        <v/>
      </c>
      <c r="Q93" s="57">
        <v>0</v>
      </c>
      <c r="R93" s="49">
        <v>0</v>
      </c>
      <c r="S93" s="57">
        <v>0</v>
      </c>
      <c r="X93" s="1"/>
      <c r="Y93" s="1"/>
      <c r="Z93" s="1"/>
      <c r="AA93" s="1"/>
      <c r="AB93" s="1"/>
      <c r="AC93" s="1"/>
      <c r="AD93" s="1"/>
      <c r="AE93" s="1"/>
      <c r="AF93" s="1"/>
      <c r="AG93" s="1"/>
      <c r="AH93" s="1"/>
      <c r="AI93" s="1"/>
      <c r="AJ93" s="1"/>
      <c r="AK93" s="1"/>
      <c r="AL93" s="1"/>
      <c r="AM93" s="1"/>
      <c r="AN93" s="1"/>
      <c r="AO93" s="1"/>
      <c r="AP93" s="1"/>
      <c r="AQ93" s="1"/>
      <c r="AR93" s="1"/>
      <c r="AS93" s="1"/>
      <c r="AT93" s="1"/>
      <c r="AU93" s="1"/>
      <c r="AV93" s="1"/>
      <c r="AW93" s="1"/>
      <c r="AX93" s="1"/>
      <c r="AY93" s="1"/>
      <c r="AZ93" s="1"/>
      <c r="BA93" s="1"/>
      <c r="BB93" s="1"/>
      <c r="BC93" s="1"/>
      <c r="BD93" s="1"/>
      <c r="BE93" s="1"/>
      <c r="BF93" s="1"/>
      <c r="BG93" s="1"/>
      <c r="BH93" s="1"/>
      <c r="BI93" s="1"/>
      <c r="BJ93" s="1"/>
      <c r="BK93" s="1"/>
      <c r="BL93" s="1"/>
      <c r="BM93" s="1"/>
      <c r="BN93" s="1"/>
      <c r="BO93" s="1"/>
      <c r="BP93" s="1"/>
      <c r="BQ93" s="1"/>
      <c r="BR93" s="1"/>
      <c r="BS93" s="1"/>
      <c r="BT93" s="1"/>
      <c r="BU93" s="1"/>
      <c r="BV93" s="1"/>
      <c r="BW93" s="1"/>
      <c r="BX93" s="1"/>
      <c r="BY93" s="1"/>
      <c r="BZ93" s="1"/>
      <c r="CA93" s="1"/>
      <c r="CB93" s="1"/>
      <c r="CC93" s="1"/>
      <c r="CD93" s="1"/>
      <c r="CE93" s="1"/>
      <c r="CF93" s="1"/>
      <c r="CG93" s="1"/>
      <c r="CH93" s="1"/>
      <c r="CI93" s="1"/>
      <c r="CJ93" s="1"/>
      <c r="CK93" s="1"/>
      <c r="CL93" s="1"/>
      <c r="CM93" s="1"/>
      <c r="CN93" s="1"/>
      <c r="CO93" s="1"/>
      <c r="CP93" s="1"/>
      <c r="CQ93" s="1"/>
      <c r="CR93" s="1"/>
      <c r="CS93" s="1"/>
      <c r="CT93" s="1"/>
      <c r="CU93" s="1"/>
      <c r="CV93" s="1"/>
      <c r="CW93" s="1"/>
      <c r="CX93" s="1"/>
      <c r="CY93" s="1"/>
      <c r="CZ93" s="1"/>
      <c r="DA93" s="1"/>
      <c r="DB93" s="1"/>
      <c r="DC93" s="1"/>
      <c r="DD93" s="1"/>
      <c r="DE93" s="1"/>
      <c r="DF93" s="1"/>
      <c r="DG93" s="1"/>
      <c r="DH93" s="1"/>
      <c r="DI93" s="1"/>
      <c r="DJ93" s="1"/>
      <c r="DK93" s="1"/>
      <c r="DL93" s="1"/>
      <c r="DM93" s="1"/>
      <c r="DN93" s="1"/>
      <c r="DO93" s="1"/>
      <c r="DP93" s="1"/>
      <c r="DQ93" s="1"/>
      <c r="DR93" s="1"/>
      <c r="DS93" s="1"/>
      <c r="DT93" s="1"/>
      <c r="DU93" s="1"/>
      <c r="DV93" s="1"/>
      <c r="DW93" s="1"/>
      <c r="DX93" s="1"/>
      <c r="DY93" s="1"/>
      <c r="DZ93" s="1"/>
      <c r="EA93" s="1"/>
      <c r="EB93" s="1"/>
      <c r="EC93" s="1"/>
      <c r="ED93" s="1"/>
      <c r="EE93" s="1"/>
    </row>
    <row r="94" spans="1:135" ht="15" customHeight="1" x14ac:dyDescent="0.25">
      <c r="A94" s="19" t="s">
        <v>172</v>
      </c>
      <c r="B94" s="57" t="s">
        <v>173</v>
      </c>
      <c r="C94" s="45" t="s">
        <v>9</v>
      </c>
      <c r="D94" s="23" t="s">
        <v>174</v>
      </c>
      <c r="E94" s="40" t="s">
        <v>1667</v>
      </c>
      <c r="F94" s="1"/>
      <c r="G94" s="1"/>
      <c r="H94" s="57"/>
      <c r="I94" s="57"/>
      <c r="J94" s="57"/>
      <c r="K94" s="57"/>
      <c r="L94" s="57"/>
      <c r="M94" s="49" t="s">
        <v>61</v>
      </c>
      <c r="N94" s="59"/>
      <c r="P94" s="56" t="str">
        <f>IF(INDEX(rngLoadCombinations,25,1)="","",INDEX(rngLoadCombinations,25,1))</f>
        <v/>
      </c>
      <c r="Q94" s="57">
        <v>0</v>
      </c>
      <c r="R94" s="49">
        <v>0</v>
      </c>
      <c r="S94" s="57">
        <v>0</v>
      </c>
      <c r="X94" s="1"/>
      <c r="Y94" s="1"/>
      <c r="Z94" s="1"/>
      <c r="AA94" s="1"/>
      <c r="AB94" s="1"/>
      <c r="AC94" s="1"/>
      <c r="AD94" s="1"/>
      <c r="AE94" s="1"/>
      <c r="AF94" s="1"/>
      <c r="AG94" s="1"/>
      <c r="AH94" s="1"/>
      <c r="AI94" s="1"/>
      <c r="AJ94" s="1"/>
      <c r="AK94" s="1"/>
      <c r="AL94" s="1"/>
      <c r="AM94" s="1"/>
      <c r="AN94" s="1"/>
      <c r="AO94" s="1"/>
      <c r="AP94" s="1"/>
      <c r="AQ94" s="1"/>
      <c r="AR94" s="1"/>
      <c r="AS94" s="1"/>
      <c r="AT94" s="1"/>
      <c r="AU94" s="1"/>
      <c r="AV94" s="1"/>
      <c r="AW94" s="1"/>
      <c r="AX94" s="1"/>
      <c r="AY94" s="1"/>
      <c r="AZ94" s="1"/>
      <c r="BA94" s="1"/>
      <c r="BB94" s="1"/>
      <c r="BC94" s="1"/>
      <c r="BD94" s="1"/>
      <c r="BE94" s="1"/>
      <c r="BF94" s="1"/>
      <c r="BG94" s="1"/>
      <c r="BH94" s="1"/>
      <c r="BI94" s="1"/>
      <c r="BJ94" s="1"/>
      <c r="BK94" s="1"/>
      <c r="BL94" s="1"/>
      <c r="BM94" s="1"/>
      <c r="BN94" s="1"/>
      <c r="BO94" s="1"/>
      <c r="BP94" s="1"/>
      <c r="BQ94" s="1"/>
      <c r="BR94" s="1"/>
      <c r="BS94" s="1"/>
      <c r="BT94" s="1"/>
      <c r="BU94" s="1"/>
      <c r="BV94" s="1"/>
      <c r="BW94" s="1"/>
      <c r="BX94" s="1"/>
      <c r="BY94" s="1"/>
      <c r="BZ94" s="1"/>
      <c r="CA94" s="1"/>
      <c r="CB94" s="1"/>
      <c r="CC94" s="1"/>
      <c r="CD94" s="1"/>
      <c r="CE94" s="1"/>
      <c r="CF94" s="1"/>
      <c r="CG94" s="1"/>
      <c r="CH94" s="1"/>
      <c r="CI94" s="1"/>
      <c r="CJ94" s="1"/>
      <c r="CK94" s="1"/>
      <c r="CL94" s="1"/>
      <c r="CM94" s="1"/>
      <c r="CN94" s="1"/>
      <c r="CO94" s="1"/>
      <c r="CP94" s="1"/>
      <c r="CQ94" s="1"/>
      <c r="CR94" s="1"/>
      <c r="CS94" s="1"/>
      <c r="CT94" s="1"/>
      <c r="CU94" s="1"/>
      <c r="CV94" s="1"/>
      <c r="CW94" s="1"/>
      <c r="CX94" s="1"/>
      <c r="CY94" s="1"/>
      <c r="CZ94" s="1"/>
      <c r="DA94" s="1"/>
      <c r="DB94" s="1"/>
      <c r="DC94" s="1"/>
      <c r="DD94" s="1"/>
      <c r="DE94" s="1"/>
      <c r="DF94" s="1"/>
      <c r="DG94" s="1"/>
      <c r="DH94" s="1"/>
      <c r="DI94" s="1"/>
      <c r="DJ94" s="1"/>
      <c r="DK94" s="1"/>
      <c r="DL94" s="1"/>
      <c r="DM94" s="1"/>
      <c r="DN94" s="1"/>
      <c r="DO94" s="1"/>
      <c r="DP94" s="1"/>
      <c r="DQ94" s="1"/>
      <c r="DR94" s="1"/>
      <c r="DS94" s="1"/>
      <c r="DT94" s="1"/>
      <c r="DU94" s="1"/>
      <c r="DV94" s="1"/>
      <c r="DW94" s="1"/>
      <c r="DX94" s="1"/>
      <c r="DY94" s="1"/>
      <c r="DZ94" s="1"/>
      <c r="EA94" s="1"/>
      <c r="EB94" s="1"/>
      <c r="EC94" s="1"/>
      <c r="ED94" s="1"/>
      <c r="EE94" s="1"/>
    </row>
    <row r="95" spans="1:135" ht="15" customHeight="1" x14ac:dyDescent="0.25">
      <c r="A95" s="19" t="s">
        <v>175</v>
      </c>
      <c r="B95" s="57" t="s">
        <v>176</v>
      </c>
      <c r="C95" s="45" t="s">
        <v>9</v>
      </c>
      <c r="D95" s="23" t="s">
        <v>177</v>
      </c>
      <c r="E95" s="40" t="s">
        <v>1667</v>
      </c>
      <c r="F95" s="1"/>
      <c r="G95" s="1"/>
      <c r="H95" s="57"/>
      <c r="I95" s="57"/>
      <c r="J95" s="57"/>
      <c r="K95" s="57"/>
      <c r="L95" s="57"/>
      <c r="M95" s="49" t="s">
        <v>61</v>
      </c>
      <c r="N95" s="59"/>
      <c r="P95" s="56" t="str">
        <f>IF(INDEX(rngLoadCombinations,26,1)="","",INDEX(rngLoadCombinations,26,1))</f>
        <v/>
      </c>
      <c r="Q95" s="57">
        <v>0</v>
      </c>
      <c r="R95" s="49">
        <v>0</v>
      </c>
      <c r="S95" s="57">
        <v>0</v>
      </c>
      <c r="X95" s="1"/>
      <c r="Y95" s="1"/>
      <c r="Z95" s="1"/>
      <c r="AA95" s="1"/>
      <c r="AB95" s="1"/>
      <c r="AC95" s="1"/>
      <c r="AD95" s="1"/>
      <c r="AE95" s="1"/>
      <c r="AF95" s="1"/>
      <c r="AG95" s="1"/>
      <c r="AH95" s="1"/>
      <c r="AI95" s="1"/>
      <c r="AJ95" s="1"/>
      <c r="AK95" s="1"/>
      <c r="AL95" s="1"/>
      <c r="AM95" s="1"/>
      <c r="AN95" s="1"/>
      <c r="AO95" s="1"/>
      <c r="AP95" s="1"/>
      <c r="AQ95" s="1"/>
      <c r="AR95" s="1"/>
      <c r="AS95" s="1"/>
      <c r="AT95" s="1"/>
      <c r="AU95" s="1"/>
      <c r="AV95" s="1"/>
      <c r="AW95" s="1"/>
      <c r="AX95" s="1"/>
      <c r="AY95" s="1"/>
      <c r="AZ95" s="1"/>
      <c r="BA95" s="1"/>
      <c r="BB95" s="1"/>
      <c r="BC95" s="1"/>
      <c r="BD95" s="1"/>
      <c r="BE95" s="1"/>
      <c r="BF95" s="1"/>
      <c r="BG95" s="1"/>
      <c r="BH95" s="1"/>
      <c r="BI95" s="1"/>
      <c r="BJ95" s="1"/>
      <c r="BK95" s="1"/>
      <c r="BL95" s="1"/>
      <c r="BM95" s="1"/>
      <c r="BN95" s="1"/>
      <c r="BO95" s="1"/>
      <c r="BP95" s="1"/>
      <c r="BQ95" s="1"/>
      <c r="BR95" s="1"/>
      <c r="BS95" s="1"/>
      <c r="BT95" s="1"/>
      <c r="BU95" s="1"/>
      <c r="BV95" s="1"/>
      <c r="BW95" s="1"/>
      <c r="BX95" s="1"/>
      <c r="BY95" s="1"/>
      <c r="BZ95" s="1"/>
      <c r="CA95" s="1"/>
      <c r="CB95" s="1"/>
      <c r="CC95" s="1"/>
      <c r="CD95" s="1"/>
      <c r="CE95" s="1"/>
      <c r="CF95" s="1"/>
      <c r="CG95" s="1"/>
      <c r="CH95" s="1"/>
      <c r="CI95" s="1"/>
      <c r="CJ95" s="1"/>
      <c r="CK95" s="1"/>
      <c r="CL95" s="1"/>
      <c r="CM95" s="1"/>
      <c r="CN95" s="1"/>
      <c r="CO95" s="1"/>
      <c r="CP95" s="1"/>
      <c r="CQ95" s="1"/>
      <c r="CR95" s="1"/>
      <c r="CS95" s="1"/>
      <c r="CT95" s="1"/>
      <c r="CU95" s="1"/>
      <c r="CV95" s="1"/>
      <c r="CW95" s="1"/>
      <c r="CX95" s="1"/>
      <c r="CY95" s="1"/>
      <c r="CZ95" s="1"/>
      <c r="DA95" s="1"/>
      <c r="DB95" s="1"/>
      <c r="DC95" s="1"/>
      <c r="DD95" s="1"/>
      <c r="DE95" s="1"/>
      <c r="DF95" s="1"/>
      <c r="DG95" s="1"/>
      <c r="DH95" s="1"/>
      <c r="DI95" s="1"/>
      <c r="DJ95" s="1"/>
      <c r="DK95" s="1"/>
      <c r="DL95" s="1"/>
      <c r="DM95" s="1"/>
      <c r="DN95" s="1"/>
      <c r="DO95" s="1"/>
      <c r="DP95" s="1"/>
      <c r="DQ95" s="1"/>
      <c r="DR95" s="1"/>
      <c r="DS95" s="1"/>
      <c r="DT95" s="1"/>
      <c r="DU95" s="1"/>
      <c r="DV95" s="1"/>
      <c r="DW95" s="1"/>
      <c r="DX95" s="1"/>
      <c r="DY95" s="1"/>
      <c r="DZ95" s="1"/>
      <c r="EA95" s="1"/>
      <c r="EB95" s="1"/>
      <c r="EC95" s="1"/>
      <c r="ED95" s="1"/>
      <c r="EE95" s="1"/>
    </row>
    <row r="96" spans="1:135" ht="15" customHeight="1" x14ac:dyDescent="0.25">
      <c r="A96" s="19" t="s">
        <v>178</v>
      </c>
      <c r="B96" s="57" t="s">
        <v>179</v>
      </c>
      <c r="C96" s="45" t="s">
        <v>9</v>
      </c>
      <c r="D96" s="23" t="s">
        <v>180</v>
      </c>
      <c r="E96" s="40" t="s">
        <v>1667</v>
      </c>
      <c r="F96" s="1"/>
      <c r="G96" s="1"/>
      <c r="H96" s="57"/>
      <c r="I96" s="57"/>
      <c r="J96" s="57"/>
      <c r="K96" s="57"/>
      <c r="L96" s="57"/>
      <c r="M96" s="49" t="s">
        <v>61</v>
      </c>
      <c r="N96" s="59"/>
      <c r="P96" s="56" t="str">
        <f>IF(INDEX(rngLoadCombinations,27,1)="","",INDEX(rngLoadCombinations,27,1))</f>
        <v/>
      </c>
      <c r="Q96" s="57">
        <v>0</v>
      </c>
      <c r="R96" s="49">
        <v>0</v>
      </c>
      <c r="S96" s="57">
        <v>0</v>
      </c>
      <c r="X96" s="1"/>
      <c r="Y96" s="1"/>
      <c r="Z96" s="1"/>
      <c r="AA96" s="1"/>
      <c r="AB96" s="1"/>
      <c r="AC96" s="1"/>
      <c r="AD96" s="1"/>
      <c r="AE96" s="1"/>
      <c r="AF96" s="1"/>
      <c r="AG96" s="1"/>
      <c r="AH96" s="1"/>
      <c r="AI96" s="1"/>
      <c r="AJ96" s="1"/>
      <c r="AK96" s="1"/>
      <c r="AL96" s="1"/>
      <c r="AM96" s="1"/>
      <c r="AN96" s="1"/>
      <c r="AO96" s="1"/>
      <c r="AP96" s="1"/>
      <c r="AQ96" s="1"/>
      <c r="AR96" s="1"/>
      <c r="AS96" s="1"/>
      <c r="AT96" s="1"/>
      <c r="AU96" s="1"/>
      <c r="AV96" s="1"/>
      <c r="AW96" s="1"/>
      <c r="AX96" s="1"/>
      <c r="AY96" s="1"/>
      <c r="AZ96" s="1"/>
      <c r="BA96" s="1"/>
      <c r="BB96" s="1"/>
      <c r="BC96" s="1"/>
      <c r="BD96" s="1"/>
      <c r="BE96" s="1"/>
      <c r="BF96" s="1"/>
      <c r="BG96" s="1"/>
      <c r="BH96" s="1"/>
      <c r="BI96" s="1"/>
      <c r="BJ96" s="1"/>
      <c r="BK96" s="1"/>
      <c r="BL96" s="1"/>
      <c r="BM96" s="1"/>
      <c r="BN96" s="1"/>
      <c r="BO96" s="1"/>
      <c r="BP96" s="1"/>
      <c r="BQ96" s="1"/>
      <c r="BR96" s="1"/>
      <c r="BS96" s="1"/>
      <c r="BT96" s="1"/>
      <c r="BU96" s="1"/>
      <c r="BV96" s="1"/>
      <c r="BW96" s="1"/>
      <c r="BX96" s="1"/>
      <c r="BY96" s="1"/>
      <c r="BZ96" s="1"/>
      <c r="CA96" s="1"/>
      <c r="CB96" s="1"/>
      <c r="CC96" s="1"/>
      <c r="CD96" s="1"/>
      <c r="CE96" s="1"/>
      <c r="CF96" s="1"/>
      <c r="CG96" s="1"/>
      <c r="CH96" s="1"/>
      <c r="CI96" s="1"/>
      <c r="CJ96" s="1"/>
      <c r="CK96" s="1"/>
      <c r="CL96" s="1"/>
      <c r="CM96" s="1"/>
      <c r="CN96" s="1"/>
      <c r="CO96" s="1"/>
      <c r="CP96" s="1"/>
      <c r="CQ96" s="1"/>
      <c r="CR96" s="1"/>
      <c r="CS96" s="1"/>
      <c r="CT96" s="1"/>
      <c r="CU96" s="1"/>
      <c r="CV96" s="1"/>
      <c r="CW96" s="1"/>
      <c r="CX96" s="1"/>
      <c r="CY96" s="1"/>
      <c r="CZ96" s="1"/>
      <c r="DA96" s="1"/>
      <c r="DB96" s="1"/>
      <c r="DC96" s="1"/>
      <c r="DD96" s="1"/>
      <c r="DE96" s="1"/>
      <c r="DF96" s="1"/>
      <c r="DG96" s="1"/>
      <c r="DH96" s="1"/>
      <c r="DI96" s="1"/>
      <c r="DJ96" s="1"/>
      <c r="DK96" s="1"/>
      <c r="DL96" s="1"/>
      <c r="DM96" s="1"/>
      <c r="DN96" s="1"/>
      <c r="DO96" s="1"/>
      <c r="DP96" s="1"/>
      <c r="DQ96" s="1"/>
      <c r="DR96" s="1"/>
      <c r="DS96" s="1"/>
      <c r="DT96" s="1"/>
      <c r="DU96" s="1"/>
      <c r="DV96" s="1"/>
      <c r="DW96" s="1"/>
      <c r="DX96" s="1"/>
      <c r="DY96" s="1"/>
      <c r="DZ96" s="1"/>
      <c r="EA96" s="1"/>
      <c r="EB96" s="1"/>
      <c r="EC96" s="1"/>
      <c r="ED96" s="1"/>
      <c r="EE96" s="1"/>
    </row>
    <row r="97" spans="1:135" ht="15" customHeight="1" x14ac:dyDescent="0.25">
      <c r="A97" s="19" t="s">
        <v>181</v>
      </c>
      <c r="B97" s="57" t="s">
        <v>182</v>
      </c>
      <c r="C97" s="45" t="s">
        <v>9</v>
      </c>
      <c r="D97" s="23" t="s">
        <v>183</v>
      </c>
      <c r="E97" s="40" t="s">
        <v>1667</v>
      </c>
      <c r="F97" s="1"/>
      <c r="G97" s="1"/>
      <c r="H97" s="57"/>
      <c r="I97" s="57"/>
      <c r="J97" s="57"/>
      <c r="K97" s="57"/>
      <c r="L97" s="57"/>
      <c r="M97" s="49" t="s">
        <v>61</v>
      </c>
      <c r="N97" s="59"/>
      <c r="P97" s="56" t="str">
        <f>IF(INDEX(rngLoadCombinations,28,1)="","",INDEX(rngLoadCombinations,28,1))</f>
        <v/>
      </c>
      <c r="Q97" s="57">
        <v>0</v>
      </c>
      <c r="R97" s="49">
        <v>0</v>
      </c>
      <c r="S97" s="57">
        <v>0</v>
      </c>
      <c r="X97" s="1"/>
      <c r="Y97" s="1"/>
      <c r="Z97" s="1"/>
      <c r="AA97" s="1"/>
      <c r="AB97" s="1"/>
      <c r="AC97" s="1"/>
      <c r="AD97" s="1"/>
      <c r="AE97" s="1"/>
      <c r="AF97" s="1"/>
      <c r="AG97" s="1"/>
      <c r="AH97" s="1"/>
      <c r="AI97" s="1"/>
      <c r="AJ97" s="1"/>
      <c r="AK97" s="1"/>
      <c r="AL97" s="1"/>
      <c r="AM97" s="1"/>
      <c r="AN97" s="1"/>
      <c r="AO97" s="1"/>
      <c r="AP97" s="1"/>
      <c r="AQ97" s="1"/>
      <c r="AR97" s="1"/>
      <c r="AS97" s="1"/>
      <c r="AT97" s="1"/>
      <c r="AU97" s="1"/>
      <c r="AV97" s="1"/>
      <c r="AW97" s="1"/>
      <c r="AX97" s="1"/>
      <c r="AY97" s="1"/>
      <c r="AZ97" s="1"/>
      <c r="BA97" s="1"/>
      <c r="BB97" s="1"/>
      <c r="BC97" s="1"/>
      <c r="BD97" s="1"/>
      <c r="BE97" s="1"/>
      <c r="BF97" s="1"/>
      <c r="BG97" s="1"/>
      <c r="BH97" s="1"/>
      <c r="BI97" s="1"/>
      <c r="BJ97" s="1"/>
      <c r="BK97" s="1"/>
      <c r="BL97" s="1"/>
      <c r="BM97" s="1"/>
      <c r="BN97" s="1"/>
      <c r="BO97" s="1"/>
      <c r="BP97" s="1"/>
      <c r="BQ97" s="1"/>
      <c r="BR97" s="1"/>
      <c r="BS97" s="1"/>
      <c r="BT97" s="1"/>
      <c r="BU97" s="1"/>
      <c r="BV97" s="1"/>
      <c r="BW97" s="1"/>
      <c r="BX97" s="1"/>
      <c r="BY97" s="1"/>
      <c r="BZ97" s="1"/>
      <c r="CA97" s="1"/>
      <c r="CB97" s="1"/>
      <c r="CC97" s="1"/>
      <c r="CD97" s="1"/>
      <c r="CE97" s="1"/>
      <c r="CF97" s="1"/>
      <c r="CG97" s="1"/>
      <c r="CH97" s="1"/>
      <c r="CI97" s="1"/>
      <c r="CJ97" s="1"/>
      <c r="CK97" s="1"/>
      <c r="CL97" s="1"/>
      <c r="CM97" s="1"/>
      <c r="CN97" s="1"/>
      <c r="CO97" s="1"/>
      <c r="CP97" s="1"/>
      <c r="CQ97" s="1"/>
      <c r="CR97" s="1"/>
      <c r="CS97" s="1"/>
      <c r="CT97" s="1"/>
      <c r="CU97" s="1"/>
      <c r="CV97" s="1"/>
      <c r="CW97" s="1"/>
      <c r="CX97" s="1"/>
      <c r="CY97" s="1"/>
      <c r="CZ97" s="1"/>
      <c r="DA97" s="1"/>
      <c r="DB97" s="1"/>
      <c r="DC97" s="1"/>
      <c r="DD97" s="1"/>
      <c r="DE97" s="1"/>
      <c r="DF97" s="1"/>
      <c r="DG97" s="1"/>
      <c r="DH97" s="1"/>
      <c r="DI97" s="1"/>
      <c r="DJ97" s="1"/>
      <c r="DK97" s="1"/>
      <c r="DL97" s="1"/>
      <c r="DM97" s="1"/>
      <c r="DN97" s="1"/>
      <c r="DO97" s="1"/>
      <c r="DP97" s="1"/>
      <c r="DQ97" s="1"/>
      <c r="DR97" s="1"/>
      <c r="DS97" s="1"/>
      <c r="DT97" s="1"/>
      <c r="DU97" s="1"/>
      <c r="DV97" s="1"/>
      <c r="DW97" s="1"/>
      <c r="DX97" s="1"/>
      <c r="DY97" s="1"/>
      <c r="DZ97" s="1"/>
      <c r="EA97" s="1"/>
      <c r="EB97" s="1"/>
      <c r="EC97" s="1"/>
      <c r="ED97" s="1"/>
      <c r="EE97" s="1"/>
    </row>
    <row r="98" spans="1:135" ht="15" customHeight="1" x14ac:dyDescent="0.25">
      <c r="A98" s="20" t="s">
        <v>184</v>
      </c>
      <c r="B98" s="21"/>
      <c r="C98" s="21"/>
      <c r="D98" s="24"/>
      <c r="E98" s="21"/>
      <c r="F98" s="1"/>
      <c r="G98" s="1"/>
      <c r="H98" s="57"/>
      <c r="I98" s="57"/>
      <c r="J98" s="57"/>
      <c r="K98" s="57"/>
      <c r="L98" s="57"/>
      <c r="M98" s="49" t="s">
        <v>61</v>
      </c>
      <c r="N98" s="59"/>
      <c r="P98" s="56" t="str">
        <f>IF(INDEX(rngLoadCombinations,29,1)="","",INDEX(rngLoadCombinations,29,1))</f>
        <v/>
      </c>
      <c r="Q98" s="57">
        <v>0</v>
      </c>
      <c r="R98" s="49">
        <v>0</v>
      </c>
      <c r="S98" s="57">
        <v>0</v>
      </c>
      <c r="X98" s="1"/>
      <c r="Y98" s="1"/>
      <c r="Z98" s="1"/>
      <c r="AA98" s="1"/>
      <c r="AB98" s="1"/>
      <c r="AC98" s="1"/>
      <c r="AD98" s="1"/>
      <c r="AE98" s="1"/>
      <c r="AF98" s="1"/>
      <c r="AG98" s="1"/>
      <c r="AH98" s="1"/>
      <c r="AI98" s="1"/>
      <c r="AJ98" s="1"/>
      <c r="AK98" s="1"/>
      <c r="AL98" s="1"/>
      <c r="AM98" s="1"/>
      <c r="AN98" s="1"/>
      <c r="AO98" s="1"/>
      <c r="AP98" s="1"/>
      <c r="AQ98" s="1"/>
      <c r="AR98" s="1"/>
      <c r="AS98" s="1"/>
      <c r="AT98" s="1"/>
      <c r="AU98" s="1"/>
      <c r="AV98" s="1"/>
      <c r="AW98" s="1"/>
      <c r="AX98" s="1"/>
      <c r="AY98" s="1"/>
      <c r="AZ98" s="1"/>
      <c r="BA98" s="1"/>
      <c r="BB98" s="1"/>
      <c r="BC98" s="1"/>
      <c r="BD98" s="1"/>
      <c r="BE98" s="1"/>
      <c r="BF98" s="1"/>
      <c r="BG98" s="1"/>
      <c r="BH98" s="1"/>
      <c r="BI98" s="1"/>
      <c r="BJ98" s="1"/>
      <c r="BK98" s="1"/>
      <c r="BL98" s="1"/>
      <c r="BM98" s="1"/>
      <c r="BN98" s="1"/>
      <c r="BO98" s="1"/>
      <c r="BP98" s="1"/>
      <c r="BQ98" s="1"/>
      <c r="BR98" s="1"/>
      <c r="BS98" s="1"/>
      <c r="BT98" s="1"/>
      <c r="BU98" s="1"/>
      <c r="BV98" s="1"/>
      <c r="BW98" s="1"/>
      <c r="BX98" s="1"/>
      <c r="BY98" s="1"/>
      <c r="BZ98" s="1"/>
      <c r="CA98" s="1"/>
      <c r="CB98" s="1"/>
      <c r="CC98" s="1"/>
      <c r="CD98" s="1"/>
      <c r="CE98" s="1"/>
      <c r="CF98" s="1"/>
      <c r="CG98" s="1"/>
      <c r="CH98" s="1"/>
      <c r="CI98" s="1"/>
      <c r="CJ98" s="1"/>
      <c r="CK98" s="1"/>
      <c r="CL98" s="1"/>
      <c r="CM98" s="1"/>
      <c r="CN98" s="1"/>
      <c r="CO98" s="1"/>
      <c r="CP98" s="1"/>
      <c r="CQ98" s="1"/>
      <c r="CR98" s="1"/>
      <c r="CS98" s="1"/>
      <c r="CT98" s="1"/>
      <c r="CU98" s="1"/>
      <c r="CV98" s="1"/>
      <c r="CW98" s="1"/>
      <c r="CX98" s="1"/>
      <c r="CY98" s="1"/>
      <c r="CZ98" s="1"/>
      <c r="DA98" s="1"/>
      <c r="DB98" s="1"/>
      <c r="DC98" s="1"/>
      <c r="DD98" s="1"/>
      <c r="DE98" s="1"/>
      <c r="DF98" s="1"/>
      <c r="DG98" s="1"/>
      <c r="DH98" s="1"/>
      <c r="DI98" s="1"/>
      <c r="DJ98" s="1"/>
      <c r="DK98" s="1"/>
      <c r="DL98" s="1"/>
      <c r="DM98" s="1"/>
      <c r="DN98" s="1"/>
      <c r="DO98" s="1"/>
      <c r="DP98" s="1"/>
      <c r="DQ98" s="1"/>
      <c r="DR98" s="1"/>
      <c r="DS98" s="1"/>
      <c r="DT98" s="1"/>
      <c r="DU98" s="1"/>
      <c r="DV98" s="1"/>
      <c r="DW98" s="1"/>
      <c r="DX98" s="1"/>
      <c r="DY98" s="1"/>
      <c r="DZ98" s="1"/>
      <c r="EA98" s="1"/>
      <c r="EB98" s="1"/>
      <c r="EC98" s="1"/>
      <c r="ED98" s="1"/>
      <c r="EE98" s="1"/>
    </row>
    <row r="99" spans="1:135" ht="15" customHeight="1" x14ac:dyDescent="0.25">
      <c r="A99" s="19" t="s">
        <v>185</v>
      </c>
      <c r="B99" s="57">
        <v>9.9999999999999995E-7</v>
      </c>
      <c r="C99" s="45" t="str">
        <f>INDEX(rngUnitSettings,MATCH("Area",INDEX(rngUnitSettings,,1),0),2)</f>
        <v>mm2</v>
      </c>
      <c r="D99" s="23" t="s">
        <v>186</v>
      </c>
      <c r="E99" s="40" t="s">
        <v>1667</v>
      </c>
      <c r="F99" s="1"/>
      <c r="G99" s="1"/>
      <c r="H99" s="57"/>
      <c r="I99" s="57"/>
      <c r="J99" s="57"/>
      <c r="K99" s="57"/>
      <c r="L99" s="57"/>
      <c r="M99" s="49" t="s">
        <v>61</v>
      </c>
      <c r="N99" s="59"/>
      <c r="P99" s="56" t="str">
        <f>IF(INDEX(rngLoadCombinations,30,1)="","",INDEX(rngLoadCombinations,30,1))</f>
        <v/>
      </c>
      <c r="Q99" s="57">
        <v>0</v>
      </c>
      <c r="R99" s="49">
        <v>0</v>
      </c>
      <c r="S99" s="57">
        <v>0</v>
      </c>
      <c r="X99" s="1"/>
      <c r="Y99" s="1"/>
      <c r="Z99" s="1"/>
      <c r="AA99" s="1"/>
      <c r="AB99" s="1"/>
      <c r="AC99" s="1"/>
      <c r="AD99" s="1"/>
      <c r="AE99" s="1"/>
      <c r="AF99" s="1"/>
      <c r="AG99" s="1"/>
      <c r="AH99" s="1"/>
      <c r="AI99" s="1"/>
      <c r="AJ99" s="1"/>
      <c r="AK99" s="1"/>
      <c r="AL99" s="1"/>
      <c r="AM99" s="1"/>
      <c r="AN99" s="1"/>
      <c r="AO99" s="1"/>
      <c r="AP99" s="1"/>
      <c r="AQ99" s="1"/>
      <c r="AR99" s="1"/>
      <c r="AS99" s="1"/>
      <c r="AT99" s="1"/>
      <c r="AU99" s="1"/>
      <c r="AV99" s="1"/>
      <c r="AW99" s="1"/>
      <c r="AX99" s="1"/>
      <c r="AY99" s="1"/>
      <c r="AZ99" s="1"/>
      <c r="BA99" s="1"/>
      <c r="BB99" s="1"/>
      <c r="BC99" s="1"/>
      <c r="BD99" s="1"/>
      <c r="BE99" s="1"/>
      <c r="BF99" s="1"/>
      <c r="BG99" s="1"/>
      <c r="BH99" s="1"/>
      <c r="BI99" s="1"/>
      <c r="BJ99" s="1"/>
      <c r="BK99" s="1"/>
      <c r="BL99" s="1"/>
      <c r="BM99" s="1"/>
      <c r="BN99" s="1"/>
      <c r="BO99" s="1"/>
      <c r="BP99" s="1"/>
      <c r="BQ99" s="1"/>
      <c r="BR99" s="1"/>
      <c r="BS99" s="1"/>
      <c r="BT99" s="1"/>
      <c r="BU99" s="1"/>
      <c r="BV99" s="1"/>
      <c r="BW99" s="1"/>
      <c r="BX99" s="1"/>
      <c r="BY99" s="1"/>
      <c r="BZ99" s="1"/>
      <c r="CA99" s="1"/>
      <c r="CB99" s="1"/>
      <c r="CC99" s="1"/>
      <c r="CD99" s="1"/>
      <c r="CE99" s="1"/>
      <c r="CF99" s="1"/>
      <c r="CG99" s="1"/>
      <c r="CH99" s="1"/>
      <c r="CI99" s="1"/>
      <c r="CJ99" s="1"/>
      <c r="CK99" s="1"/>
      <c r="CL99" s="1"/>
      <c r="CM99" s="1"/>
      <c r="CN99" s="1"/>
      <c r="CO99" s="1"/>
      <c r="CP99" s="1"/>
      <c r="CQ99" s="1"/>
      <c r="CR99" s="1"/>
      <c r="CS99" s="1"/>
      <c r="CT99" s="1"/>
      <c r="CU99" s="1"/>
      <c r="CV99" s="1"/>
      <c r="CW99" s="1"/>
      <c r="CX99" s="1"/>
      <c r="CY99" s="1"/>
      <c r="CZ99" s="1"/>
      <c r="DA99" s="1"/>
      <c r="DB99" s="1"/>
      <c r="DC99" s="1"/>
      <c r="DD99" s="1"/>
      <c r="DE99" s="1"/>
      <c r="DF99" s="1"/>
      <c r="DG99" s="1"/>
      <c r="DH99" s="1"/>
      <c r="DI99" s="1"/>
      <c r="DJ99" s="1"/>
      <c r="DK99" s="1"/>
      <c r="DL99" s="1"/>
      <c r="DM99" s="1"/>
      <c r="DN99" s="1"/>
      <c r="DO99" s="1"/>
      <c r="DP99" s="1"/>
      <c r="DQ99" s="1"/>
      <c r="DR99" s="1"/>
      <c r="DS99" s="1"/>
      <c r="DT99" s="1"/>
      <c r="DU99" s="1"/>
      <c r="DV99" s="1"/>
      <c r="DW99" s="1"/>
      <c r="DX99" s="1"/>
      <c r="DY99" s="1"/>
      <c r="DZ99" s="1"/>
      <c r="EA99" s="1"/>
      <c r="EB99" s="1"/>
      <c r="EC99" s="1"/>
      <c r="ED99" s="1"/>
      <c r="EE99" s="1"/>
    </row>
    <row r="100" spans="1:135" ht="15" customHeight="1" x14ac:dyDescent="0.25">
      <c r="A100" s="20" t="s">
        <v>187</v>
      </c>
      <c r="B100" s="21"/>
      <c r="C100" s="21"/>
      <c r="D100" s="24"/>
      <c r="E100" s="21"/>
      <c r="F100" s="1"/>
      <c r="G100" s="1"/>
      <c r="H100" s="57"/>
      <c r="I100" s="57"/>
      <c r="J100" s="57"/>
      <c r="K100" s="57"/>
      <c r="L100" s="57"/>
      <c r="M100" s="49" t="s">
        <v>61</v>
      </c>
      <c r="N100" s="59"/>
      <c r="P100" s="56" t="str">
        <f>IF(INDEX(rngLoadCombinations,31,1)="","",INDEX(rngLoadCombinations,31,1))</f>
        <v/>
      </c>
      <c r="Q100" s="57">
        <v>0</v>
      </c>
      <c r="R100" s="49">
        <v>0</v>
      </c>
      <c r="S100" s="57">
        <v>0</v>
      </c>
      <c r="X100" s="1"/>
      <c r="Y100" s="1"/>
      <c r="Z100" s="1"/>
      <c r="AA100" s="1"/>
      <c r="AB100" s="1"/>
      <c r="AC100" s="1"/>
      <c r="AD100" s="1"/>
      <c r="AE100" s="1"/>
      <c r="AF100" s="1"/>
      <c r="AG100" s="1"/>
      <c r="AH100" s="1"/>
      <c r="AI100" s="1"/>
      <c r="AJ100" s="1"/>
      <c r="AK100" s="1"/>
      <c r="AL100" s="1"/>
      <c r="AM100" s="1"/>
      <c r="AN100" s="1"/>
      <c r="AO100" s="1"/>
      <c r="AP100" s="1"/>
      <c r="AQ100" s="1"/>
      <c r="AR100" s="1"/>
      <c r="AS100" s="1"/>
      <c r="AT100" s="1"/>
      <c r="AU100" s="1"/>
      <c r="AV100" s="1"/>
      <c r="AW100" s="1"/>
      <c r="AX100" s="1"/>
      <c r="AY100" s="1"/>
      <c r="AZ100" s="1"/>
      <c r="BA100" s="1"/>
      <c r="BB100" s="1"/>
      <c r="BC100" s="1"/>
      <c r="BD100" s="1"/>
      <c r="BE100" s="1"/>
      <c r="BF100" s="1"/>
      <c r="BG100" s="1"/>
      <c r="BH100" s="1"/>
      <c r="BI100" s="1"/>
      <c r="BJ100" s="1"/>
      <c r="BK100" s="1"/>
      <c r="BL100" s="1"/>
      <c r="BM100" s="1"/>
      <c r="BN100" s="1"/>
      <c r="BO100" s="1"/>
      <c r="BP100" s="1"/>
      <c r="BQ100" s="1"/>
      <c r="BR100" s="1"/>
      <c r="BS100" s="1"/>
      <c r="BT100" s="1"/>
      <c r="BU100" s="1"/>
      <c r="BV100" s="1"/>
      <c r="BW100" s="1"/>
      <c r="BX100" s="1"/>
      <c r="BY100" s="1"/>
      <c r="BZ100" s="1"/>
      <c r="CA100" s="1"/>
      <c r="CB100" s="1"/>
      <c r="CC100" s="1"/>
      <c r="CD100" s="1"/>
      <c r="CE100" s="1"/>
      <c r="CF100" s="1"/>
      <c r="CG100" s="1"/>
      <c r="CH100" s="1"/>
      <c r="CI100" s="1"/>
      <c r="CJ100" s="1"/>
      <c r="CK100" s="1"/>
      <c r="CL100" s="1"/>
      <c r="CM100" s="1"/>
      <c r="CN100" s="1"/>
      <c r="CO100" s="1"/>
      <c r="CP100" s="1"/>
      <c r="CQ100" s="1"/>
      <c r="CR100" s="1"/>
      <c r="CS100" s="1"/>
      <c r="CT100" s="1"/>
      <c r="CU100" s="1"/>
      <c r="CV100" s="1"/>
      <c r="CW100" s="1"/>
      <c r="CX100" s="1"/>
      <c r="CY100" s="1"/>
      <c r="CZ100" s="1"/>
      <c r="DA100" s="1"/>
      <c r="DB100" s="1"/>
      <c r="DC100" s="1"/>
      <c r="DD100" s="1"/>
      <c r="DE100" s="1"/>
      <c r="DF100" s="1"/>
      <c r="DG100" s="1"/>
      <c r="DH100" s="1"/>
      <c r="DI100" s="1"/>
      <c r="DJ100" s="1"/>
      <c r="DK100" s="1"/>
      <c r="DL100" s="1"/>
      <c r="DM100" s="1"/>
      <c r="DN100" s="1"/>
      <c r="DO100" s="1"/>
      <c r="DP100" s="1"/>
      <c r="DQ100" s="1"/>
      <c r="DR100" s="1"/>
      <c r="DS100" s="1"/>
      <c r="DT100" s="1"/>
      <c r="DU100" s="1"/>
      <c r="DV100" s="1"/>
      <c r="DW100" s="1"/>
      <c r="DX100" s="1"/>
      <c r="DY100" s="1"/>
      <c r="DZ100" s="1"/>
      <c r="EA100" s="1"/>
      <c r="EB100" s="1"/>
      <c r="EC100" s="1"/>
      <c r="ED100" s="1"/>
      <c r="EE100" s="1"/>
    </row>
    <row r="101" spans="1:135" ht="15" customHeight="1" x14ac:dyDescent="0.25">
      <c r="A101" s="19" t="s">
        <v>188</v>
      </c>
      <c r="B101" s="57" t="s">
        <v>189</v>
      </c>
      <c r="C101" s="45" t="s">
        <v>9</v>
      </c>
      <c r="D101" s="23" t="s">
        <v>190</v>
      </c>
      <c r="E101" s="40" t="s">
        <v>1667</v>
      </c>
      <c r="F101" s="1"/>
      <c r="G101" s="1"/>
      <c r="X101" s="1"/>
      <c r="Y101" s="1"/>
      <c r="Z101" s="1"/>
      <c r="AA101" s="1"/>
      <c r="AB101" s="1"/>
      <c r="AC101" s="1"/>
      <c r="AD101" s="1"/>
      <c r="AE101" s="1"/>
      <c r="AF101" s="1"/>
      <c r="AG101" s="1"/>
      <c r="AH101" s="1"/>
      <c r="AI101" s="1"/>
      <c r="AJ101" s="1"/>
      <c r="AK101" s="1"/>
      <c r="AL101" s="1"/>
      <c r="AM101" s="1"/>
      <c r="AN101" s="1"/>
      <c r="AO101" s="1"/>
      <c r="AP101" s="1"/>
      <c r="AQ101" s="1"/>
      <c r="AR101" s="1"/>
      <c r="AS101" s="1"/>
      <c r="AT101" s="1"/>
      <c r="AU101" s="1"/>
      <c r="AV101" s="1"/>
      <c r="AW101" s="1"/>
      <c r="AX101" s="1"/>
      <c r="AY101" s="1"/>
      <c r="AZ101" s="1"/>
      <c r="BA101" s="1"/>
      <c r="BB101" s="1"/>
      <c r="BC101" s="1"/>
      <c r="BD101" s="1"/>
      <c r="BE101" s="1"/>
      <c r="BF101" s="1"/>
      <c r="BG101" s="1"/>
      <c r="BH101" s="1"/>
      <c r="BI101" s="1"/>
      <c r="BJ101" s="1"/>
      <c r="BK101" s="1"/>
      <c r="BL101" s="1"/>
      <c r="BM101" s="1"/>
      <c r="BN101" s="1"/>
      <c r="BO101" s="1"/>
      <c r="BP101" s="1"/>
      <c r="BQ101" s="1"/>
      <c r="BR101" s="1"/>
      <c r="BS101" s="1"/>
      <c r="BT101" s="1"/>
      <c r="BU101" s="1"/>
      <c r="BV101" s="1"/>
      <c r="BW101" s="1"/>
      <c r="BX101" s="1"/>
      <c r="BY101" s="1"/>
      <c r="BZ101" s="1"/>
      <c r="CA101" s="1"/>
      <c r="CB101" s="1"/>
      <c r="CC101" s="1"/>
      <c r="CD101" s="1"/>
      <c r="CE101" s="1"/>
      <c r="CF101" s="1"/>
      <c r="CG101" s="1"/>
      <c r="CH101" s="1"/>
      <c r="CI101" s="1"/>
      <c r="CJ101" s="1"/>
      <c r="CK101" s="1"/>
      <c r="CL101" s="1"/>
      <c r="CM101" s="1"/>
      <c r="CN101" s="1"/>
      <c r="CO101" s="1"/>
      <c r="CP101" s="1"/>
      <c r="CQ101" s="1"/>
      <c r="CR101" s="1"/>
      <c r="CS101" s="1"/>
      <c r="CT101" s="1"/>
      <c r="CU101" s="1"/>
      <c r="CV101" s="1"/>
      <c r="CW101" s="1"/>
      <c r="CX101" s="1"/>
      <c r="CY101" s="1"/>
      <c r="CZ101" s="1"/>
      <c r="DA101" s="1"/>
      <c r="DB101" s="1"/>
      <c r="DC101" s="1"/>
      <c r="DD101" s="1"/>
      <c r="DE101" s="1"/>
      <c r="DF101" s="1"/>
      <c r="DG101" s="1"/>
      <c r="DH101" s="1"/>
      <c r="DI101" s="1"/>
      <c r="DJ101" s="1"/>
      <c r="DK101" s="1"/>
      <c r="DL101" s="1"/>
      <c r="DM101" s="1"/>
      <c r="DN101" s="1"/>
      <c r="DO101" s="1"/>
      <c r="DP101" s="1"/>
      <c r="DQ101" s="1"/>
      <c r="DR101" s="1"/>
      <c r="DS101" s="1"/>
      <c r="DT101" s="1"/>
      <c r="DU101" s="1"/>
      <c r="DV101" s="1"/>
      <c r="DW101" s="1"/>
      <c r="DX101" s="1"/>
      <c r="DY101" s="1"/>
      <c r="DZ101" s="1"/>
      <c r="EA101" s="1"/>
      <c r="EB101" s="1"/>
      <c r="EC101" s="1"/>
      <c r="ED101" s="1"/>
      <c r="EE101" s="1"/>
    </row>
    <row r="102" spans="1:135" ht="15" customHeight="1" x14ac:dyDescent="0.25">
      <c r="A102" s="19" t="s">
        <v>191</v>
      </c>
      <c r="B102" s="57" t="s">
        <v>8</v>
      </c>
      <c r="C102" s="45" t="s">
        <v>9</v>
      </c>
      <c r="D102" s="23" t="s">
        <v>192</v>
      </c>
      <c r="E102" s="40" t="s">
        <v>1667</v>
      </c>
      <c r="F102" s="1"/>
      <c r="G102" s="1"/>
      <c r="H102" s="118" t="s">
        <v>1716</v>
      </c>
      <c r="I102" s="119"/>
      <c r="J102" s="119"/>
      <c r="K102" s="119"/>
      <c r="L102" s="119"/>
      <c r="M102" s="119"/>
      <c r="X102" s="1"/>
      <c r="Y102" s="1"/>
      <c r="Z102" s="1"/>
      <c r="AA102" s="1"/>
      <c r="AB102" s="1"/>
      <c r="AC102" s="1"/>
      <c r="AD102" s="1"/>
      <c r="AE102" s="1"/>
      <c r="AF102" s="1"/>
      <c r="AG102" s="1"/>
      <c r="AH102" s="1"/>
      <c r="AI102" s="1"/>
      <c r="AJ102" s="1"/>
      <c r="AK102" s="1"/>
      <c r="AL102" s="1"/>
      <c r="AM102" s="1"/>
      <c r="AN102" s="1"/>
      <c r="AO102" s="1"/>
      <c r="AP102" s="1"/>
      <c r="AQ102" s="1"/>
      <c r="AR102" s="1"/>
      <c r="AS102" s="1"/>
      <c r="AT102" s="1"/>
      <c r="AU102" s="1"/>
      <c r="AV102" s="1"/>
      <c r="AW102" s="1"/>
      <c r="AX102" s="1"/>
      <c r="AY102" s="1"/>
      <c r="AZ102" s="1"/>
      <c r="BA102" s="1"/>
      <c r="BB102" s="1"/>
      <c r="BC102" s="1"/>
      <c r="BD102" s="1"/>
      <c r="BE102" s="1"/>
      <c r="BF102" s="1"/>
      <c r="BG102" s="1"/>
      <c r="BH102" s="1"/>
      <c r="BI102" s="1"/>
      <c r="BJ102" s="1"/>
      <c r="BK102" s="1"/>
      <c r="BL102" s="1"/>
      <c r="BM102" s="1"/>
      <c r="BN102" s="1"/>
      <c r="BO102" s="1"/>
      <c r="BP102" s="1"/>
      <c r="BQ102" s="1"/>
      <c r="BR102" s="1"/>
      <c r="BS102" s="1"/>
      <c r="BT102" s="1"/>
      <c r="BU102" s="1"/>
      <c r="BV102" s="1"/>
      <c r="BW102" s="1"/>
      <c r="BX102" s="1"/>
      <c r="BY102" s="1"/>
      <c r="BZ102" s="1"/>
      <c r="CA102" s="1"/>
      <c r="CB102" s="1"/>
      <c r="CC102" s="1"/>
      <c r="CD102" s="1"/>
      <c r="CE102" s="1"/>
      <c r="CF102" s="1"/>
      <c r="CG102" s="1"/>
      <c r="CH102" s="1"/>
      <c r="CI102" s="1"/>
      <c r="CJ102" s="1"/>
      <c r="CK102" s="1"/>
      <c r="CL102" s="1"/>
      <c r="CM102" s="1"/>
      <c r="CN102" s="1"/>
      <c r="CO102" s="1"/>
      <c r="CP102" s="1"/>
      <c r="CQ102" s="1"/>
      <c r="CR102" s="1"/>
      <c r="CS102" s="1"/>
      <c r="CT102" s="1"/>
      <c r="CU102" s="1"/>
      <c r="CV102" s="1"/>
      <c r="CW102" s="1"/>
      <c r="CX102" s="1"/>
      <c r="CY102" s="1"/>
      <c r="CZ102" s="1"/>
      <c r="DA102" s="1"/>
      <c r="DB102" s="1"/>
      <c r="DC102" s="1"/>
      <c r="DD102" s="1"/>
      <c r="DE102" s="1"/>
      <c r="DF102" s="1"/>
      <c r="DG102" s="1"/>
      <c r="DH102" s="1"/>
      <c r="DI102" s="1"/>
      <c r="DJ102" s="1"/>
      <c r="DK102" s="1"/>
      <c r="DL102" s="1"/>
      <c r="DM102" s="1"/>
      <c r="DN102" s="1"/>
      <c r="DO102" s="1"/>
      <c r="DP102" s="1"/>
      <c r="DQ102" s="1"/>
      <c r="DR102" s="1"/>
      <c r="DS102" s="1"/>
      <c r="DT102" s="1"/>
      <c r="DU102" s="1"/>
      <c r="DV102" s="1"/>
      <c r="DW102" s="1"/>
      <c r="DX102" s="1"/>
      <c r="DY102" s="1"/>
      <c r="DZ102" s="1"/>
      <c r="EA102" s="1"/>
      <c r="EB102" s="1"/>
      <c r="EC102" s="1"/>
      <c r="ED102" s="1"/>
      <c r="EE102" s="1"/>
    </row>
    <row r="103" spans="1:135" ht="15" customHeight="1" x14ac:dyDescent="0.25">
      <c r="A103" s="19" t="s">
        <v>193</v>
      </c>
      <c r="B103" s="57" t="s">
        <v>194</v>
      </c>
      <c r="C103" s="45" t="s">
        <v>9</v>
      </c>
      <c r="D103" s="23" t="s">
        <v>195</v>
      </c>
      <c r="E103" s="40" t="s">
        <v>1667</v>
      </c>
      <c r="F103" s="1"/>
      <c r="G103" s="1"/>
      <c r="H103" s="16" t="s">
        <v>1</v>
      </c>
      <c r="I103" s="16" t="s">
        <v>451</v>
      </c>
      <c r="J103" s="16" t="s">
        <v>452</v>
      </c>
      <c r="K103" s="17" t="s">
        <v>3</v>
      </c>
      <c r="L103" s="22" t="s">
        <v>4</v>
      </c>
      <c r="M103" s="17" t="s">
        <v>5</v>
      </c>
      <c r="X103" s="1"/>
      <c r="Y103" s="1"/>
      <c r="Z103" s="1"/>
      <c r="AA103" s="1"/>
      <c r="AB103" s="1"/>
      <c r="AC103" s="1"/>
      <c r="AD103" s="1"/>
      <c r="AE103" s="1"/>
      <c r="AF103" s="1"/>
      <c r="AG103" s="1"/>
      <c r="AH103" s="1"/>
      <c r="AI103" s="1"/>
      <c r="AJ103" s="1"/>
      <c r="AK103" s="1"/>
      <c r="AL103" s="1"/>
      <c r="AM103" s="1"/>
      <c r="AN103" s="1"/>
      <c r="AO103" s="1"/>
      <c r="AP103" s="1"/>
      <c r="AQ103" s="1"/>
      <c r="AR103" s="1"/>
      <c r="AS103" s="1"/>
      <c r="AT103" s="1"/>
      <c r="AU103" s="1"/>
      <c r="AV103" s="1"/>
      <c r="AW103" s="1"/>
      <c r="AX103" s="1"/>
      <c r="AY103" s="1"/>
      <c r="AZ103" s="1"/>
      <c r="BA103" s="1"/>
      <c r="BB103" s="1"/>
      <c r="BC103" s="1"/>
      <c r="BD103" s="1"/>
      <c r="BE103" s="1"/>
      <c r="BF103" s="1"/>
      <c r="BG103" s="1"/>
      <c r="BH103" s="1"/>
      <c r="BI103" s="1"/>
      <c r="BJ103" s="1"/>
      <c r="BK103" s="1"/>
      <c r="BL103" s="1"/>
      <c r="BM103" s="1"/>
      <c r="BN103" s="1"/>
      <c r="BO103" s="1"/>
      <c r="BP103" s="1"/>
      <c r="BQ103" s="1"/>
      <c r="BR103" s="1"/>
      <c r="BS103" s="1"/>
      <c r="BT103" s="1"/>
      <c r="BU103" s="1"/>
      <c r="BV103" s="1"/>
      <c r="BW103" s="1"/>
      <c r="BX103" s="1"/>
      <c r="BY103" s="1"/>
      <c r="BZ103" s="1"/>
      <c r="CA103" s="1"/>
      <c r="CB103" s="1"/>
      <c r="CC103" s="1"/>
      <c r="CD103" s="1"/>
      <c r="CE103" s="1"/>
      <c r="CF103" s="1"/>
      <c r="CG103" s="1"/>
      <c r="CH103" s="1"/>
      <c r="CI103" s="1"/>
      <c r="CJ103" s="1"/>
      <c r="CK103" s="1"/>
      <c r="CL103" s="1"/>
      <c r="CM103" s="1"/>
      <c r="CN103" s="1"/>
      <c r="CO103" s="1"/>
      <c r="CP103" s="1"/>
      <c r="CQ103" s="1"/>
      <c r="CR103" s="1"/>
      <c r="CS103" s="1"/>
      <c r="CT103" s="1"/>
      <c r="CU103" s="1"/>
      <c r="CV103" s="1"/>
      <c r="CW103" s="1"/>
      <c r="CX103" s="1"/>
      <c r="CY103" s="1"/>
      <c r="CZ103" s="1"/>
      <c r="DA103" s="1"/>
      <c r="DB103" s="1"/>
      <c r="DC103" s="1"/>
      <c r="DD103" s="1"/>
      <c r="DE103" s="1"/>
      <c r="DF103" s="1"/>
      <c r="DG103" s="1"/>
      <c r="DH103" s="1"/>
      <c r="DI103" s="1"/>
      <c r="DJ103" s="1"/>
      <c r="DK103" s="1"/>
      <c r="DL103" s="1"/>
      <c r="DM103" s="1"/>
      <c r="DN103" s="1"/>
      <c r="DO103" s="1"/>
      <c r="DP103" s="1"/>
      <c r="DQ103" s="1"/>
      <c r="DR103" s="1"/>
      <c r="DS103" s="1"/>
      <c r="DT103" s="1"/>
      <c r="DU103" s="1"/>
      <c r="DV103" s="1"/>
      <c r="DW103" s="1"/>
      <c r="DX103" s="1"/>
      <c r="DY103" s="1"/>
      <c r="DZ103" s="1"/>
      <c r="EA103" s="1"/>
      <c r="EB103" s="1"/>
      <c r="EC103" s="1"/>
      <c r="ED103" s="1"/>
      <c r="EE103" s="1"/>
    </row>
    <row r="104" spans="1:135" ht="15" customHeight="1" x14ac:dyDescent="0.25">
      <c r="A104" s="19" t="s">
        <v>196</v>
      </c>
      <c r="B104" s="57" t="s">
        <v>8</v>
      </c>
      <c r="C104" s="45" t="s">
        <v>9</v>
      </c>
      <c r="D104" s="23" t="s">
        <v>197</v>
      </c>
      <c r="E104" s="40" t="s">
        <v>1667</v>
      </c>
      <c r="F104" s="1"/>
      <c r="G104" s="1"/>
      <c r="H104" s="19" t="s">
        <v>453</v>
      </c>
      <c r="I104" s="57" t="s">
        <v>8</v>
      </c>
      <c r="J104" s="57" t="s">
        <v>8</v>
      </c>
      <c r="K104" s="45" t="s">
        <v>454</v>
      </c>
      <c r="L104" s="23" t="s">
        <v>455</v>
      </c>
      <c r="M104" s="42" t="s">
        <v>1667</v>
      </c>
      <c r="X104" s="1"/>
      <c r="Y104" s="1"/>
      <c r="Z104" s="1"/>
      <c r="AA104" s="1"/>
      <c r="AB104" s="1"/>
      <c r="AC104" s="1"/>
      <c r="AD104" s="1"/>
      <c r="AE104" s="1"/>
      <c r="AF104" s="1"/>
      <c r="AG104" s="1"/>
      <c r="AH104" s="1"/>
      <c r="AI104" s="1"/>
      <c r="AJ104" s="1"/>
      <c r="AK104" s="1"/>
      <c r="AL104" s="1"/>
      <c r="AM104" s="1"/>
      <c r="AN104" s="1"/>
      <c r="AO104" s="1"/>
      <c r="AP104" s="1"/>
      <c r="AQ104" s="1"/>
      <c r="AR104" s="1"/>
      <c r="AS104" s="1"/>
      <c r="AT104" s="1"/>
      <c r="AU104" s="1"/>
      <c r="AV104" s="1"/>
      <c r="AW104" s="1"/>
      <c r="AX104" s="1"/>
      <c r="AY104" s="1"/>
      <c r="AZ104" s="1"/>
      <c r="BA104" s="1"/>
      <c r="BB104" s="1"/>
      <c r="BC104" s="1"/>
      <c r="BD104" s="1"/>
      <c r="BE104" s="1"/>
      <c r="BF104" s="1"/>
      <c r="BG104" s="1"/>
      <c r="BH104" s="1"/>
      <c r="BI104" s="1"/>
      <c r="BJ104" s="1"/>
      <c r="BK104" s="1"/>
      <c r="BL104" s="1"/>
      <c r="BM104" s="1"/>
      <c r="BN104" s="1"/>
      <c r="BO104" s="1"/>
      <c r="BP104" s="1"/>
      <c r="BQ104" s="1"/>
      <c r="BR104" s="1"/>
      <c r="BS104" s="1"/>
      <c r="BT104" s="1"/>
      <c r="BU104" s="1"/>
      <c r="BV104" s="1"/>
      <c r="BW104" s="1"/>
      <c r="BX104" s="1"/>
      <c r="BY104" s="1"/>
      <c r="BZ104" s="1"/>
      <c r="CA104" s="1"/>
      <c r="CB104" s="1"/>
      <c r="CC104" s="1"/>
      <c r="CD104" s="1"/>
      <c r="CE104" s="1"/>
      <c r="CF104" s="1"/>
      <c r="CG104" s="1"/>
      <c r="CH104" s="1"/>
      <c r="CI104" s="1"/>
      <c r="CJ104" s="1"/>
      <c r="CK104" s="1"/>
      <c r="CL104" s="1"/>
      <c r="CM104" s="1"/>
      <c r="CN104" s="1"/>
      <c r="CO104" s="1"/>
      <c r="CP104" s="1"/>
      <c r="CQ104" s="1"/>
      <c r="CR104" s="1"/>
      <c r="CS104" s="1"/>
      <c r="CT104" s="1"/>
      <c r="CU104" s="1"/>
      <c r="CV104" s="1"/>
      <c r="CW104" s="1"/>
      <c r="CX104" s="1"/>
      <c r="CY104" s="1"/>
      <c r="CZ104" s="1"/>
      <c r="DA104" s="1"/>
      <c r="DB104" s="1"/>
      <c r="DC104" s="1"/>
      <c r="DD104" s="1"/>
      <c r="DE104" s="1"/>
      <c r="DF104" s="1"/>
      <c r="DG104" s="1"/>
      <c r="DH104" s="1"/>
      <c r="DI104" s="1"/>
      <c r="DJ104" s="1"/>
      <c r="DK104" s="1"/>
      <c r="DL104" s="1"/>
      <c r="DM104" s="1"/>
      <c r="DN104" s="1"/>
      <c r="DO104" s="1"/>
      <c r="DP104" s="1"/>
      <c r="DQ104" s="1"/>
      <c r="DR104" s="1"/>
      <c r="DS104" s="1"/>
      <c r="DT104" s="1"/>
      <c r="DU104" s="1"/>
      <c r="DV104" s="1"/>
      <c r="DW104" s="1"/>
      <c r="DX104" s="1"/>
      <c r="DY104" s="1"/>
      <c r="DZ104" s="1"/>
      <c r="EA104" s="1"/>
      <c r="EB104" s="1"/>
      <c r="EC104" s="1"/>
      <c r="ED104" s="1"/>
      <c r="EE104" s="1"/>
    </row>
    <row r="105" spans="1:135" ht="15" customHeight="1" x14ac:dyDescent="0.25">
      <c r="A105" s="19" t="s">
        <v>198</v>
      </c>
      <c r="B105" s="57" t="s">
        <v>8</v>
      </c>
      <c r="C105" s="45" t="s">
        <v>9</v>
      </c>
      <c r="D105" s="23" t="s">
        <v>199</v>
      </c>
      <c r="E105" s="40" t="s">
        <v>1667</v>
      </c>
      <c r="F105" s="1"/>
      <c r="G105" s="1"/>
      <c r="H105" s="19" t="s">
        <v>456</v>
      </c>
      <c r="I105" s="57" t="s">
        <v>457</v>
      </c>
      <c r="J105" s="57" t="s">
        <v>457</v>
      </c>
      <c r="K105" s="45" t="s">
        <v>9</v>
      </c>
      <c r="L105" s="23" t="s">
        <v>458</v>
      </c>
      <c r="M105" s="42" t="s">
        <v>1667</v>
      </c>
      <c r="X105" s="1"/>
      <c r="Y105" s="1"/>
      <c r="Z105" s="1"/>
      <c r="AA105" s="1"/>
      <c r="AB105" s="1"/>
      <c r="AC105" s="1"/>
      <c r="AD105" s="1"/>
      <c r="AE105" s="1"/>
      <c r="AF105" s="1"/>
      <c r="AG105" s="1"/>
      <c r="AH105" s="1"/>
      <c r="AI105" s="1"/>
      <c r="AJ105" s="1"/>
      <c r="AK105" s="1"/>
      <c r="AL105" s="1"/>
      <c r="AM105" s="1"/>
      <c r="AN105" s="1"/>
      <c r="AO105" s="1"/>
      <c r="AP105" s="1"/>
      <c r="AQ105" s="1"/>
      <c r="AR105" s="1"/>
      <c r="AS105" s="1"/>
      <c r="AT105" s="1"/>
      <c r="AU105" s="1"/>
      <c r="AV105" s="1"/>
      <c r="AW105" s="1"/>
      <c r="AX105" s="1"/>
      <c r="AY105" s="1"/>
      <c r="AZ105" s="1"/>
      <c r="BA105" s="1"/>
      <c r="BB105" s="1"/>
      <c r="BC105" s="1"/>
      <c r="BD105" s="1"/>
      <c r="BE105" s="1"/>
      <c r="BF105" s="1"/>
      <c r="BG105" s="1"/>
      <c r="BH105" s="1"/>
      <c r="BI105" s="1"/>
      <c r="BJ105" s="1"/>
      <c r="BK105" s="1"/>
      <c r="BL105" s="1"/>
      <c r="BM105" s="1"/>
      <c r="BN105" s="1"/>
      <c r="BO105" s="1"/>
      <c r="BP105" s="1"/>
      <c r="BQ105" s="1"/>
      <c r="BR105" s="1"/>
      <c r="BS105" s="1"/>
      <c r="BT105" s="1"/>
      <c r="BU105" s="1"/>
      <c r="BV105" s="1"/>
      <c r="BW105" s="1"/>
      <c r="BX105" s="1"/>
      <c r="BY105" s="1"/>
      <c r="BZ105" s="1"/>
      <c r="CA105" s="1"/>
      <c r="CB105" s="1"/>
      <c r="CC105" s="1"/>
      <c r="CD105" s="1"/>
      <c r="CE105" s="1"/>
      <c r="CF105" s="1"/>
      <c r="CG105" s="1"/>
      <c r="CH105" s="1"/>
      <c r="CI105" s="1"/>
      <c r="CJ105" s="1"/>
      <c r="CK105" s="1"/>
      <c r="CL105" s="1"/>
      <c r="CM105" s="1"/>
      <c r="CN105" s="1"/>
      <c r="CO105" s="1"/>
      <c r="CP105" s="1"/>
      <c r="CQ105" s="1"/>
      <c r="CR105" s="1"/>
      <c r="CS105" s="1"/>
      <c r="CT105" s="1"/>
      <c r="CU105" s="1"/>
      <c r="CV105" s="1"/>
      <c r="CW105" s="1"/>
      <c r="CX105" s="1"/>
      <c r="CY105" s="1"/>
      <c r="CZ105" s="1"/>
      <c r="DA105" s="1"/>
      <c r="DB105" s="1"/>
      <c r="DC105" s="1"/>
      <c r="DD105" s="1"/>
      <c r="DE105" s="1"/>
      <c r="DF105" s="1"/>
      <c r="DG105" s="1"/>
      <c r="DH105" s="1"/>
      <c r="DI105" s="1"/>
      <c r="DJ105" s="1"/>
      <c r="DK105" s="1"/>
      <c r="DL105" s="1"/>
      <c r="DM105" s="1"/>
      <c r="DN105" s="1"/>
      <c r="DO105" s="1"/>
      <c r="DP105" s="1"/>
      <c r="DQ105" s="1"/>
      <c r="DR105" s="1"/>
      <c r="DS105" s="1"/>
      <c r="DT105" s="1"/>
      <c r="DU105" s="1"/>
      <c r="DV105" s="1"/>
      <c r="DW105" s="1"/>
      <c r="DX105" s="1"/>
      <c r="DY105" s="1"/>
      <c r="DZ105" s="1"/>
      <c r="EA105" s="1"/>
      <c r="EB105" s="1"/>
      <c r="EC105" s="1"/>
      <c r="ED105" s="1"/>
      <c r="EE105" s="1"/>
    </row>
    <row r="106" spans="1:135" ht="15" customHeight="1" x14ac:dyDescent="0.25">
      <c r="A106" s="19" t="s">
        <v>200</v>
      </c>
      <c r="B106" s="57" t="s">
        <v>201</v>
      </c>
      <c r="C106" s="45" t="s">
        <v>9</v>
      </c>
      <c r="D106" s="23" t="s">
        <v>202</v>
      </c>
      <c r="E106" s="40" t="s">
        <v>1667</v>
      </c>
      <c r="F106" s="1"/>
      <c r="G106" s="1"/>
      <c r="H106" s="19" t="s">
        <v>459</v>
      </c>
      <c r="I106" s="57">
        <v>30</v>
      </c>
      <c r="J106" s="57">
        <v>100</v>
      </c>
      <c r="K106" s="45" t="s">
        <v>30</v>
      </c>
      <c r="L106" s="23" t="s">
        <v>460</v>
      </c>
      <c r="M106" s="42" t="s">
        <v>1667</v>
      </c>
      <c r="X106" s="1"/>
      <c r="Y106" s="1"/>
      <c r="Z106" s="1"/>
      <c r="AA106" s="1"/>
      <c r="AB106" s="1"/>
      <c r="AC106" s="1"/>
      <c r="AD106" s="1"/>
      <c r="AE106" s="1"/>
      <c r="AF106" s="1"/>
      <c r="AG106" s="1"/>
      <c r="AH106" s="1"/>
      <c r="AI106" s="1"/>
      <c r="AJ106" s="1"/>
      <c r="AK106" s="1"/>
      <c r="AL106" s="1"/>
      <c r="AM106" s="1"/>
      <c r="AN106" s="1"/>
      <c r="AO106" s="1"/>
      <c r="AP106" s="1"/>
      <c r="AQ106" s="1"/>
      <c r="AR106" s="1"/>
      <c r="AS106" s="1"/>
      <c r="AT106" s="1"/>
      <c r="AU106" s="1"/>
      <c r="AV106" s="1"/>
      <c r="AW106" s="1"/>
      <c r="AX106" s="1"/>
      <c r="AY106" s="1"/>
      <c r="AZ106" s="1"/>
      <c r="BA106" s="1"/>
      <c r="BB106" s="1"/>
      <c r="BC106" s="1"/>
      <c r="BD106" s="1"/>
      <c r="BE106" s="1"/>
      <c r="BF106" s="1"/>
      <c r="BG106" s="1"/>
      <c r="BH106" s="1"/>
      <c r="BI106" s="1"/>
      <c r="BJ106" s="1"/>
      <c r="BK106" s="1"/>
      <c r="BL106" s="1"/>
      <c r="BM106" s="1"/>
      <c r="BN106" s="1"/>
      <c r="BO106" s="1"/>
      <c r="BP106" s="1"/>
      <c r="BQ106" s="1"/>
      <c r="BR106" s="1"/>
      <c r="BS106" s="1"/>
      <c r="BT106" s="1"/>
      <c r="BU106" s="1"/>
      <c r="BV106" s="1"/>
      <c r="BW106" s="1"/>
      <c r="BX106" s="1"/>
      <c r="BY106" s="1"/>
      <c r="BZ106" s="1"/>
      <c r="CA106" s="1"/>
      <c r="CB106" s="1"/>
      <c r="CC106" s="1"/>
      <c r="CD106" s="1"/>
      <c r="CE106" s="1"/>
      <c r="CF106" s="1"/>
      <c r="CG106" s="1"/>
      <c r="CH106" s="1"/>
      <c r="CI106" s="1"/>
      <c r="CJ106" s="1"/>
      <c r="CK106" s="1"/>
      <c r="CL106" s="1"/>
      <c r="CM106" s="1"/>
      <c r="CN106" s="1"/>
      <c r="CO106" s="1"/>
      <c r="CP106" s="1"/>
      <c r="CQ106" s="1"/>
      <c r="CR106" s="1"/>
      <c r="CS106" s="1"/>
      <c r="CT106" s="1"/>
      <c r="CU106" s="1"/>
      <c r="CV106" s="1"/>
      <c r="CW106" s="1"/>
      <c r="CX106" s="1"/>
      <c r="CY106" s="1"/>
      <c r="CZ106" s="1"/>
      <c r="DA106" s="1"/>
      <c r="DB106" s="1"/>
      <c r="DC106" s="1"/>
      <c r="DD106" s="1"/>
      <c r="DE106" s="1"/>
      <c r="DF106" s="1"/>
      <c r="DG106" s="1"/>
      <c r="DH106" s="1"/>
      <c r="DI106" s="1"/>
      <c r="DJ106" s="1"/>
      <c r="DK106" s="1"/>
      <c r="DL106" s="1"/>
      <c r="DM106" s="1"/>
      <c r="DN106" s="1"/>
      <c r="DO106" s="1"/>
      <c r="DP106" s="1"/>
      <c r="DQ106" s="1"/>
      <c r="DR106" s="1"/>
      <c r="DS106" s="1"/>
      <c r="DT106" s="1"/>
      <c r="DU106" s="1"/>
      <c r="DV106" s="1"/>
      <c r="DW106" s="1"/>
      <c r="DX106" s="1"/>
      <c r="DY106" s="1"/>
      <c r="DZ106" s="1"/>
      <c r="EA106" s="1"/>
      <c r="EB106" s="1"/>
      <c r="EC106" s="1"/>
      <c r="ED106" s="1"/>
      <c r="EE106" s="1"/>
    </row>
    <row r="107" spans="1:135" ht="15" customHeight="1" x14ac:dyDescent="0.25">
      <c r="A107" s="19" t="s">
        <v>203</v>
      </c>
      <c r="B107" s="57" t="s">
        <v>8</v>
      </c>
      <c r="C107" s="45" t="s">
        <v>9</v>
      </c>
      <c r="D107" s="23" t="s">
        <v>204</v>
      </c>
      <c r="E107" s="40" t="s">
        <v>1667</v>
      </c>
      <c r="F107" s="1"/>
      <c r="G107" s="1"/>
      <c r="H107" s="19" t="s">
        <v>461</v>
      </c>
      <c r="I107" s="57" t="s">
        <v>8</v>
      </c>
      <c r="J107" s="56" t="s">
        <v>9</v>
      </c>
      <c r="K107" s="45" t="s">
        <v>454</v>
      </c>
      <c r="L107" s="23" t="s">
        <v>462</v>
      </c>
      <c r="M107" s="42" t="s">
        <v>1667</v>
      </c>
      <c r="X107" s="1"/>
      <c r="Y107" s="1"/>
      <c r="Z107" s="1"/>
      <c r="AA107" s="1"/>
      <c r="AB107" s="1"/>
      <c r="AC107" s="1"/>
      <c r="AD107" s="1"/>
      <c r="AE107" s="1"/>
      <c r="AF107" s="1"/>
      <c r="AG107" s="1"/>
      <c r="AH107" s="1"/>
      <c r="AI107" s="1"/>
      <c r="AJ107" s="1"/>
      <c r="AK107" s="1"/>
      <c r="AL107" s="1"/>
      <c r="AM107" s="1"/>
      <c r="AN107" s="1"/>
      <c r="AO107" s="1"/>
      <c r="AP107" s="1"/>
      <c r="AQ107" s="1"/>
      <c r="AR107" s="1"/>
      <c r="AS107" s="1"/>
      <c r="AT107" s="1"/>
      <c r="AU107" s="1"/>
      <c r="AV107" s="1"/>
      <c r="AW107" s="1"/>
      <c r="AX107" s="1"/>
      <c r="AY107" s="1"/>
      <c r="AZ107" s="1"/>
      <c r="BA107" s="1"/>
      <c r="BB107" s="1"/>
      <c r="BC107" s="1"/>
      <c r="BD107" s="1"/>
      <c r="BE107" s="1"/>
      <c r="BF107" s="1"/>
      <c r="BG107" s="1"/>
      <c r="BH107" s="1"/>
      <c r="BI107" s="1"/>
      <c r="BJ107" s="1"/>
      <c r="BK107" s="1"/>
      <c r="BL107" s="1"/>
      <c r="BM107" s="1"/>
      <c r="BN107" s="1"/>
      <c r="BO107" s="1"/>
      <c r="BP107" s="1"/>
      <c r="BQ107" s="1"/>
      <c r="BR107" s="1"/>
      <c r="BS107" s="1"/>
      <c r="BT107" s="1"/>
      <c r="BU107" s="1"/>
      <c r="BV107" s="1"/>
      <c r="BW107" s="1"/>
      <c r="BX107" s="1"/>
      <c r="BY107" s="1"/>
      <c r="BZ107" s="1"/>
      <c r="CA107" s="1"/>
      <c r="CB107" s="1"/>
      <c r="CC107" s="1"/>
      <c r="CD107" s="1"/>
      <c r="CE107" s="1"/>
      <c r="CF107" s="1"/>
      <c r="CG107" s="1"/>
      <c r="CH107" s="1"/>
      <c r="CI107" s="1"/>
      <c r="CJ107" s="1"/>
      <c r="CK107" s="1"/>
      <c r="CL107" s="1"/>
      <c r="CM107" s="1"/>
      <c r="CN107" s="1"/>
      <c r="CO107" s="1"/>
      <c r="CP107" s="1"/>
      <c r="CQ107" s="1"/>
      <c r="CR107" s="1"/>
      <c r="CS107" s="1"/>
      <c r="CT107" s="1"/>
      <c r="CU107" s="1"/>
      <c r="CV107" s="1"/>
      <c r="CW107" s="1"/>
      <c r="CX107" s="1"/>
      <c r="CY107" s="1"/>
      <c r="CZ107" s="1"/>
      <c r="DA107" s="1"/>
      <c r="DB107" s="1"/>
      <c r="DC107" s="1"/>
      <c r="DD107" s="1"/>
      <c r="DE107" s="1"/>
      <c r="DF107" s="1"/>
      <c r="DG107" s="1"/>
      <c r="DH107" s="1"/>
      <c r="DI107" s="1"/>
      <c r="DJ107" s="1"/>
      <c r="DK107" s="1"/>
      <c r="DL107" s="1"/>
      <c r="DM107" s="1"/>
      <c r="DN107" s="1"/>
      <c r="DO107" s="1"/>
      <c r="DP107" s="1"/>
      <c r="DQ107" s="1"/>
      <c r="DR107" s="1"/>
      <c r="DS107" s="1"/>
      <c r="DT107" s="1"/>
      <c r="DU107" s="1"/>
      <c r="DV107" s="1"/>
      <c r="DW107" s="1"/>
      <c r="DX107" s="1"/>
      <c r="DY107" s="1"/>
      <c r="DZ107" s="1"/>
      <c r="EA107" s="1"/>
      <c r="EB107" s="1"/>
      <c r="EC107" s="1"/>
      <c r="ED107" s="1"/>
      <c r="EE107" s="1"/>
    </row>
    <row r="108" spans="1:135" ht="15" customHeight="1" x14ac:dyDescent="0.25">
      <c r="A108" s="19" t="s">
        <v>205</v>
      </c>
      <c r="B108" s="57" t="s">
        <v>206</v>
      </c>
      <c r="C108" s="45" t="s">
        <v>9</v>
      </c>
      <c r="D108" s="23" t="s">
        <v>207</v>
      </c>
      <c r="E108" s="40" t="s">
        <v>1667</v>
      </c>
      <c r="F108" s="1"/>
      <c r="G108" s="1"/>
      <c r="H108" s="19" t="s">
        <v>463</v>
      </c>
      <c r="I108" s="57">
        <v>1.35</v>
      </c>
      <c r="J108" s="57">
        <v>1.75</v>
      </c>
      <c r="K108" s="45" t="s">
        <v>257</v>
      </c>
      <c r="L108" s="23" t="s">
        <v>464</v>
      </c>
      <c r="M108" s="42" t="s">
        <v>1667</v>
      </c>
      <c r="X108" s="1"/>
      <c r="Y108" s="1"/>
      <c r="Z108" s="1"/>
      <c r="AA108" s="1"/>
      <c r="AB108" s="1"/>
      <c r="AC108" s="1"/>
      <c r="AD108" s="1"/>
      <c r="AE108" s="1"/>
      <c r="AF108" s="1"/>
      <c r="AG108" s="1"/>
      <c r="AH108" s="1"/>
      <c r="AI108" s="1"/>
      <c r="AJ108" s="1"/>
      <c r="AK108" s="1"/>
      <c r="AL108" s="1"/>
      <c r="AM108" s="1"/>
      <c r="AN108" s="1"/>
      <c r="AO108" s="1"/>
      <c r="AP108" s="1"/>
      <c r="AQ108" s="1"/>
      <c r="AR108" s="1"/>
      <c r="AS108" s="1"/>
      <c r="AT108" s="1"/>
      <c r="AU108" s="1"/>
      <c r="AV108" s="1"/>
      <c r="AW108" s="1"/>
      <c r="AX108" s="1"/>
      <c r="AY108" s="1"/>
      <c r="AZ108" s="1"/>
      <c r="BA108" s="1"/>
      <c r="BB108" s="1"/>
      <c r="BC108" s="1"/>
      <c r="BD108" s="1"/>
      <c r="BE108" s="1"/>
      <c r="BF108" s="1"/>
      <c r="BG108" s="1"/>
      <c r="BH108" s="1"/>
      <c r="BI108" s="1"/>
      <c r="BJ108" s="1"/>
      <c r="BK108" s="1"/>
      <c r="BL108" s="1"/>
      <c r="BM108" s="1"/>
      <c r="BN108" s="1"/>
      <c r="BO108" s="1"/>
      <c r="BP108" s="1"/>
      <c r="BQ108" s="1"/>
      <c r="BR108" s="1"/>
      <c r="BS108" s="1"/>
      <c r="BT108" s="1"/>
      <c r="BU108" s="1"/>
      <c r="BV108" s="1"/>
      <c r="BW108" s="1"/>
      <c r="BX108" s="1"/>
      <c r="BY108" s="1"/>
      <c r="BZ108" s="1"/>
      <c r="CA108" s="1"/>
      <c r="CB108" s="1"/>
      <c r="CC108" s="1"/>
      <c r="CD108" s="1"/>
      <c r="CE108" s="1"/>
      <c r="CF108" s="1"/>
      <c r="CG108" s="1"/>
      <c r="CH108" s="1"/>
      <c r="CI108" s="1"/>
      <c r="CJ108" s="1"/>
      <c r="CK108" s="1"/>
      <c r="CL108" s="1"/>
      <c r="CM108" s="1"/>
      <c r="CN108" s="1"/>
      <c r="CO108" s="1"/>
      <c r="CP108" s="1"/>
      <c r="CQ108" s="1"/>
      <c r="CR108" s="1"/>
      <c r="CS108" s="1"/>
      <c r="CT108" s="1"/>
      <c r="CU108" s="1"/>
      <c r="CV108" s="1"/>
      <c r="CW108" s="1"/>
      <c r="CX108" s="1"/>
      <c r="CY108" s="1"/>
      <c r="CZ108" s="1"/>
      <c r="DA108" s="1"/>
      <c r="DB108" s="1"/>
      <c r="DC108" s="1"/>
      <c r="DD108" s="1"/>
      <c r="DE108" s="1"/>
      <c r="DF108" s="1"/>
      <c r="DG108" s="1"/>
      <c r="DH108" s="1"/>
      <c r="DI108" s="1"/>
      <c r="DJ108" s="1"/>
      <c r="DK108" s="1"/>
      <c r="DL108" s="1"/>
      <c r="DM108" s="1"/>
      <c r="DN108" s="1"/>
      <c r="DO108" s="1"/>
      <c r="DP108" s="1"/>
      <c r="DQ108" s="1"/>
      <c r="DR108" s="1"/>
      <c r="DS108" s="1"/>
      <c r="DT108" s="1"/>
      <c r="DU108" s="1"/>
      <c r="DV108" s="1"/>
      <c r="DW108" s="1"/>
      <c r="DX108" s="1"/>
      <c r="DY108" s="1"/>
      <c r="DZ108" s="1"/>
      <c r="EA108" s="1"/>
      <c r="EB108" s="1"/>
      <c r="EC108" s="1"/>
      <c r="ED108" s="1"/>
      <c r="EE108" s="1"/>
    </row>
    <row r="109" spans="1:135" ht="15" customHeight="1" x14ac:dyDescent="0.25">
      <c r="A109" s="19" t="s">
        <v>208</v>
      </c>
      <c r="B109" s="57" t="s">
        <v>209</v>
      </c>
      <c r="C109" s="45" t="s">
        <v>9</v>
      </c>
      <c r="D109" s="23" t="s">
        <v>210</v>
      </c>
      <c r="E109" s="40" t="s">
        <v>1667</v>
      </c>
      <c r="F109" s="1"/>
      <c r="G109" s="1"/>
      <c r="H109" s="19" t="s">
        <v>465</v>
      </c>
      <c r="I109" s="56" t="s">
        <v>9</v>
      </c>
      <c r="J109" s="57">
        <v>0.85</v>
      </c>
      <c r="K109" s="45" t="s">
        <v>257</v>
      </c>
      <c r="L109" s="23" t="s">
        <v>466</v>
      </c>
      <c r="M109" s="42" t="s">
        <v>1667</v>
      </c>
      <c r="X109" s="1"/>
      <c r="Y109" s="1"/>
      <c r="Z109" s="1"/>
      <c r="AA109" s="1"/>
      <c r="AB109" s="1"/>
      <c r="AC109" s="1"/>
      <c r="AD109" s="1"/>
      <c r="AE109" s="1"/>
      <c r="AF109" s="1"/>
      <c r="AG109" s="1"/>
      <c r="AH109" s="1"/>
      <c r="AI109" s="1"/>
      <c r="AJ109" s="1"/>
      <c r="AK109" s="1"/>
      <c r="AL109" s="1"/>
      <c r="AM109" s="1"/>
      <c r="AN109" s="1"/>
      <c r="AO109" s="1"/>
      <c r="AP109" s="1"/>
      <c r="AQ109" s="1"/>
      <c r="AR109" s="1"/>
      <c r="AS109" s="1"/>
      <c r="AT109" s="1"/>
      <c r="AU109" s="1"/>
      <c r="AV109" s="1"/>
      <c r="AW109" s="1"/>
      <c r="AX109" s="1"/>
      <c r="AY109" s="1"/>
      <c r="AZ109" s="1"/>
      <c r="BA109" s="1"/>
      <c r="BB109" s="1"/>
      <c r="BC109" s="1"/>
      <c r="BD109" s="1"/>
      <c r="BE109" s="1"/>
      <c r="BF109" s="1"/>
      <c r="BG109" s="1"/>
      <c r="BH109" s="1"/>
      <c r="BI109" s="1"/>
      <c r="BJ109" s="1"/>
      <c r="BK109" s="1"/>
      <c r="BL109" s="1"/>
      <c r="BM109" s="1"/>
      <c r="BN109" s="1"/>
      <c r="BO109" s="1"/>
      <c r="BP109" s="1"/>
      <c r="BQ109" s="1"/>
      <c r="BR109" s="1"/>
      <c r="BS109" s="1"/>
      <c r="BT109" s="1"/>
      <c r="BU109" s="1"/>
      <c r="BV109" s="1"/>
      <c r="BW109" s="1"/>
      <c r="BX109" s="1"/>
      <c r="BY109" s="1"/>
      <c r="BZ109" s="1"/>
      <c r="CA109" s="1"/>
      <c r="CB109" s="1"/>
      <c r="CC109" s="1"/>
      <c r="CD109" s="1"/>
      <c r="CE109" s="1"/>
      <c r="CF109" s="1"/>
      <c r="CG109" s="1"/>
      <c r="CH109" s="1"/>
      <c r="CI109" s="1"/>
      <c r="CJ109" s="1"/>
      <c r="CK109" s="1"/>
      <c r="CL109" s="1"/>
      <c r="CM109" s="1"/>
      <c r="CN109" s="1"/>
      <c r="CO109" s="1"/>
      <c r="CP109" s="1"/>
      <c r="CQ109" s="1"/>
      <c r="CR109" s="1"/>
      <c r="CS109" s="1"/>
      <c r="CT109" s="1"/>
      <c r="CU109" s="1"/>
      <c r="CV109" s="1"/>
      <c r="CW109" s="1"/>
      <c r="CX109" s="1"/>
      <c r="CY109" s="1"/>
      <c r="CZ109" s="1"/>
      <c r="DA109" s="1"/>
      <c r="DB109" s="1"/>
      <c r="DC109" s="1"/>
      <c r="DD109" s="1"/>
      <c r="DE109" s="1"/>
      <c r="DF109" s="1"/>
      <c r="DG109" s="1"/>
      <c r="DH109" s="1"/>
      <c r="DI109" s="1"/>
      <c r="DJ109" s="1"/>
      <c r="DK109" s="1"/>
      <c r="DL109" s="1"/>
      <c r="DM109" s="1"/>
      <c r="DN109" s="1"/>
      <c r="DO109" s="1"/>
      <c r="DP109" s="1"/>
      <c r="DQ109" s="1"/>
      <c r="DR109" s="1"/>
      <c r="DS109" s="1"/>
      <c r="DT109" s="1"/>
      <c r="DU109" s="1"/>
      <c r="DV109" s="1"/>
      <c r="DW109" s="1"/>
      <c r="DX109" s="1"/>
      <c r="DY109" s="1"/>
      <c r="DZ109" s="1"/>
      <c r="EA109" s="1"/>
      <c r="EB109" s="1"/>
      <c r="EC109" s="1"/>
      <c r="ED109" s="1"/>
      <c r="EE109" s="1"/>
    </row>
    <row r="110" spans="1:135" ht="15" customHeight="1" x14ac:dyDescent="0.25">
      <c r="A110" s="19" t="s">
        <v>211</v>
      </c>
      <c r="B110" s="57" t="s">
        <v>212</v>
      </c>
      <c r="C110" s="45" t="s">
        <v>9</v>
      </c>
      <c r="D110" s="23" t="s">
        <v>213</v>
      </c>
      <c r="E110" s="40" t="s">
        <v>1667</v>
      </c>
      <c r="F110" s="1"/>
      <c r="G110" s="1"/>
      <c r="H110" s="19" t="s">
        <v>467</v>
      </c>
      <c r="I110" s="57" t="s">
        <v>257</v>
      </c>
      <c r="J110" s="57" t="s">
        <v>257</v>
      </c>
      <c r="K110" s="45" t="s">
        <v>9</v>
      </c>
      <c r="L110" s="23" t="s">
        <v>468</v>
      </c>
      <c r="M110" s="42" t="s">
        <v>1667</v>
      </c>
      <c r="X110" s="1"/>
      <c r="Y110" s="1"/>
      <c r="Z110" s="1"/>
      <c r="AA110" s="1"/>
      <c r="AB110" s="1"/>
      <c r="AC110" s="1"/>
      <c r="AD110" s="1"/>
      <c r="AE110" s="1"/>
      <c r="AF110" s="1"/>
      <c r="AG110" s="1"/>
      <c r="AH110" s="1"/>
      <c r="AI110" s="1"/>
      <c r="AJ110" s="1"/>
      <c r="AK110" s="1"/>
      <c r="AL110" s="1"/>
      <c r="AM110" s="1"/>
      <c r="AN110" s="1"/>
      <c r="AO110" s="1"/>
      <c r="AP110" s="1"/>
      <c r="AQ110" s="1"/>
      <c r="AR110" s="1"/>
      <c r="AS110" s="1"/>
      <c r="AT110" s="1"/>
      <c r="AU110" s="1"/>
      <c r="AV110" s="1"/>
      <c r="AW110" s="1"/>
      <c r="AX110" s="1"/>
      <c r="AY110" s="1"/>
      <c r="AZ110" s="1"/>
      <c r="BA110" s="1"/>
      <c r="BB110" s="1"/>
      <c r="BC110" s="1"/>
      <c r="BD110" s="1"/>
      <c r="BE110" s="1"/>
      <c r="BF110" s="1"/>
      <c r="BG110" s="1"/>
      <c r="BH110" s="1"/>
      <c r="BI110" s="1"/>
      <c r="BJ110" s="1"/>
      <c r="BK110" s="1"/>
      <c r="BL110" s="1"/>
      <c r="BM110" s="1"/>
      <c r="BN110" s="1"/>
      <c r="BO110" s="1"/>
      <c r="BP110" s="1"/>
      <c r="BQ110" s="1"/>
      <c r="BR110" s="1"/>
      <c r="BS110" s="1"/>
      <c r="BT110" s="1"/>
      <c r="BU110" s="1"/>
      <c r="BV110" s="1"/>
      <c r="BW110" s="1"/>
      <c r="BX110" s="1"/>
      <c r="BY110" s="1"/>
      <c r="BZ110" s="1"/>
      <c r="CA110" s="1"/>
      <c r="CB110" s="1"/>
      <c r="CC110" s="1"/>
      <c r="CD110" s="1"/>
      <c r="CE110" s="1"/>
      <c r="CF110" s="1"/>
      <c r="CG110" s="1"/>
      <c r="CH110" s="1"/>
      <c r="CI110" s="1"/>
      <c r="CJ110" s="1"/>
      <c r="CK110" s="1"/>
      <c r="CL110" s="1"/>
      <c r="CM110" s="1"/>
      <c r="CN110" s="1"/>
      <c r="CO110" s="1"/>
      <c r="CP110" s="1"/>
      <c r="CQ110" s="1"/>
      <c r="CR110" s="1"/>
      <c r="CS110" s="1"/>
      <c r="CT110" s="1"/>
      <c r="CU110" s="1"/>
      <c r="CV110" s="1"/>
      <c r="CW110" s="1"/>
      <c r="CX110" s="1"/>
      <c r="CY110" s="1"/>
      <c r="CZ110" s="1"/>
      <c r="DA110" s="1"/>
      <c r="DB110" s="1"/>
      <c r="DC110" s="1"/>
      <c r="DD110" s="1"/>
      <c r="DE110" s="1"/>
      <c r="DF110" s="1"/>
      <c r="DG110" s="1"/>
      <c r="DH110" s="1"/>
      <c r="DI110" s="1"/>
      <c r="DJ110" s="1"/>
      <c r="DK110" s="1"/>
      <c r="DL110" s="1"/>
      <c r="DM110" s="1"/>
      <c r="DN110" s="1"/>
      <c r="DO110" s="1"/>
      <c r="DP110" s="1"/>
      <c r="DQ110" s="1"/>
      <c r="DR110" s="1"/>
      <c r="DS110" s="1"/>
      <c r="DT110" s="1"/>
      <c r="DU110" s="1"/>
      <c r="DV110" s="1"/>
      <c r="DW110" s="1"/>
      <c r="DX110" s="1"/>
      <c r="DY110" s="1"/>
      <c r="DZ110" s="1"/>
      <c r="EA110" s="1"/>
      <c r="EB110" s="1"/>
      <c r="EC110" s="1"/>
      <c r="ED110" s="1"/>
      <c r="EE110" s="1"/>
    </row>
    <row r="111" spans="1:135" ht="15" customHeight="1" x14ac:dyDescent="0.25">
      <c r="A111" s="19" t="s">
        <v>214</v>
      </c>
      <c r="B111" s="57" t="s">
        <v>215</v>
      </c>
      <c r="C111" s="45" t="s">
        <v>9</v>
      </c>
      <c r="D111" s="23" t="s">
        <v>216</v>
      </c>
      <c r="E111" s="40" t="s">
        <v>1667</v>
      </c>
      <c r="F111" s="1"/>
      <c r="G111" s="1"/>
      <c r="H111" s="19" t="s">
        <v>469</v>
      </c>
      <c r="I111" s="57">
        <v>13</v>
      </c>
      <c r="J111" s="57">
        <v>13</v>
      </c>
      <c r="K111" s="45" t="str">
        <f>IF(I110=J110,IF(I110="pt","pt","мм"),"арм.="&amp;IF(I110="pt","pt","мм")&amp;"; разм.="&amp;IF(J110="pt","pt","мм"))</f>
        <v>pt</v>
      </c>
      <c r="L111" s="23" t="s">
        <v>470</v>
      </c>
      <c r="M111" s="42" t="s">
        <v>1667</v>
      </c>
      <c r="X111" s="1"/>
      <c r="Y111" s="1"/>
      <c r="Z111" s="1"/>
      <c r="AA111" s="1"/>
      <c r="AB111" s="1"/>
      <c r="AC111" s="1"/>
      <c r="AD111" s="1"/>
      <c r="AE111" s="1"/>
      <c r="AF111" s="1"/>
      <c r="AG111" s="1"/>
      <c r="AH111" s="1"/>
      <c r="AI111" s="1"/>
      <c r="AJ111" s="1"/>
      <c r="AK111" s="1"/>
      <c r="AL111" s="1"/>
      <c r="AM111" s="1"/>
      <c r="AN111" s="1"/>
      <c r="AO111" s="1"/>
      <c r="AP111" s="1"/>
      <c r="AQ111" s="1"/>
      <c r="AR111" s="1"/>
      <c r="AS111" s="1"/>
      <c r="AT111" s="1"/>
      <c r="AU111" s="1"/>
      <c r="AV111" s="1"/>
      <c r="AW111" s="1"/>
      <c r="AX111" s="1"/>
      <c r="AY111" s="1"/>
      <c r="AZ111" s="1"/>
      <c r="BA111" s="1"/>
      <c r="BB111" s="1"/>
      <c r="BC111" s="1"/>
      <c r="BD111" s="1"/>
      <c r="BE111" s="1"/>
      <c r="BF111" s="1"/>
      <c r="BG111" s="1"/>
      <c r="BH111" s="1"/>
      <c r="BI111" s="1"/>
      <c r="BJ111" s="1"/>
      <c r="BK111" s="1"/>
      <c r="BL111" s="1"/>
      <c r="BM111" s="1"/>
      <c r="BN111" s="1"/>
      <c r="BO111" s="1"/>
      <c r="BP111" s="1"/>
      <c r="BQ111" s="1"/>
      <c r="BR111" s="1"/>
      <c r="BS111" s="1"/>
      <c r="BT111" s="1"/>
      <c r="BU111" s="1"/>
      <c r="BV111" s="1"/>
      <c r="BW111" s="1"/>
      <c r="BX111" s="1"/>
      <c r="BY111" s="1"/>
      <c r="BZ111" s="1"/>
      <c r="CA111" s="1"/>
      <c r="CB111" s="1"/>
      <c r="CC111" s="1"/>
      <c r="CD111" s="1"/>
      <c r="CE111" s="1"/>
      <c r="CF111" s="1"/>
      <c r="CG111" s="1"/>
      <c r="CH111" s="1"/>
      <c r="CI111" s="1"/>
      <c r="CJ111" s="1"/>
      <c r="CK111" s="1"/>
      <c r="CL111" s="1"/>
      <c r="CM111" s="1"/>
      <c r="CN111" s="1"/>
      <c r="CO111" s="1"/>
      <c r="CP111" s="1"/>
      <c r="CQ111" s="1"/>
      <c r="CR111" s="1"/>
      <c r="CS111" s="1"/>
      <c r="CT111" s="1"/>
      <c r="CU111" s="1"/>
      <c r="CV111" s="1"/>
      <c r="CW111" s="1"/>
      <c r="CX111" s="1"/>
      <c r="CY111" s="1"/>
      <c r="CZ111" s="1"/>
      <c r="DA111" s="1"/>
      <c r="DB111" s="1"/>
      <c r="DC111" s="1"/>
      <c r="DD111" s="1"/>
      <c r="DE111" s="1"/>
      <c r="DF111" s="1"/>
      <c r="DG111" s="1"/>
      <c r="DH111" s="1"/>
      <c r="DI111" s="1"/>
      <c r="DJ111" s="1"/>
      <c r="DK111" s="1"/>
      <c r="DL111" s="1"/>
      <c r="DM111" s="1"/>
      <c r="DN111" s="1"/>
      <c r="DO111" s="1"/>
      <c r="DP111" s="1"/>
      <c r="DQ111" s="1"/>
      <c r="DR111" s="1"/>
      <c r="DS111" s="1"/>
      <c r="DT111" s="1"/>
      <c r="DU111" s="1"/>
      <c r="DV111" s="1"/>
      <c r="DW111" s="1"/>
      <c r="DX111" s="1"/>
      <c r="DY111" s="1"/>
      <c r="DZ111" s="1"/>
      <c r="EA111" s="1"/>
      <c r="EB111" s="1"/>
      <c r="EC111" s="1"/>
      <c r="ED111" s="1"/>
      <c r="EE111" s="1"/>
    </row>
    <row r="112" spans="1:135" ht="15" customHeight="1" x14ac:dyDescent="0.25">
      <c r="A112" s="19" t="s">
        <v>217</v>
      </c>
      <c r="B112" s="57" t="s">
        <v>218</v>
      </c>
      <c r="C112" s="45" t="s">
        <v>9</v>
      </c>
      <c r="D112" s="23" t="s">
        <v>219</v>
      </c>
      <c r="E112" s="40" t="s">
        <v>1667</v>
      </c>
      <c r="F112" s="1"/>
      <c r="G112" s="1"/>
      <c r="H112" s="19" t="s">
        <v>471</v>
      </c>
      <c r="I112" s="57">
        <v>9</v>
      </c>
      <c r="J112" s="57">
        <v>9</v>
      </c>
      <c r="K112" s="45" t="str">
        <f>IF(I110=J110,IF(I110="pt","pt","мм"),"арм.="&amp;IF(I110="pt","pt","мм")&amp;"; разм.="&amp;IF(J110="pt","pt","мм"))</f>
        <v>pt</v>
      </c>
      <c r="L112" s="23" t="s">
        <v>472</v>
      </c>
      <c r="M112" s="42" t="s">
        <v>1667</v>
      </c>
      <c r="S112" s="1"/>
      <c r="T112" s="1"/>
      <c r="U112" s="1"/>
      <c r="V112" s="1"/>
      <c r="W112" s="1"/>
      <c r="X112" s="1"/>
      <c r="Y112" s="1"/>
      <c r="Z112" s="1"/>
      <c r="AA112" s="1"/>
      <c r="AB112" s="1"/>
      <c r="AC112" s="1"/>
      <c r="AD112" s="1"/>
      <c r="AE112" s="1"/>
      <c r="AF112" s="1"/>
      <c r="AG112" s="1"/>
      <c r="AH112" s="1"/>
      <c r="AI112" s="1"/>
      <c r="AJ112" s="1"/>
      <c r="AK112" s="1"/>
      <c r="AL112" s="1"/>
      <c r="AM112" s="1"/>
      <c r="AN112" s="1"/>
      <c r="AO112" s="1"/>
      <c r="AP112" s="1"/>
      <c r="AQ112" s="1"/>
      <c r="AR112" s="1"/>
      <c r="AS112" s="1"/>
      <c r="AT112" s="1"/>
      <c r="AU112" s="1"/>
      <c r="AV112" s="1"/>
      <c r="AW112" s="1"/>
      <c r="AX112" s="1"/>
      <c r="AY112" s="1"/>
      <c r="AZ112" s="1"/>
      <c r="BA112" s="1"/>
      <c r="BB112" s="1"/>
      <c r="BC112" s="1"/>
      <c r="BD112" s="1"/>
      <c r="BE112" s="1"/>
      <c r="BF112" s="1"/>
      <c r="BG112" s="1"/>
      <c r="BH112" s="1"/>
      <c r="BI112" s="1"/>
      <c r="BJ112" s="1"/>
      <c r="BK112" s="1"/>
      <c r="BL112" s="1"/>
      <c r="BM112" s="1"/>
      <c r="BN112" s="1"/>
      <c r="BO112" s="1"/>
      <c r="BP112" s="1"/>
      <c r="BQ112" s="1"/>
      <c r="BR112" s="1"/>
      <c r="BS112" s="1"/>
      <c r="BT112" s="1"/>
      <c r="BU112" s="1"/>
      <c r="BV112" s="1"/>
      <c r="BW112" s="1"/>
      <c r="BX112" s="1"/>
      <c r="BY112" s="1"/>
      <c r="BZ112" s="1"/>
      <c r="CA112" s="1"/>
      <c r="CB112" s="1"/>
      <c r="CC112" s="1"/>
      <c r="CD112" s="1"/>
      <c r="CE112" s="1"/>
      <c r="CF112" s="1"/>
      <c r="CG112" s="1"/>
      <c r="CH112" s="1"/>
      <c r="CI112" s="1"/>
      <c r="CJ112" s="1"/>
      <c r="CK112" s="1"/>
      <c r="CL112" s="1"/>
      <c r="CM112" s="1"/>
      <c r="CN112" s="1"/>
      <c r="CO112" s="1"/>
      <c r="CP112" s="1"/>
      <c r="CQ112" s="1"/>
      <c r="CR112" s="1"/>
      <c r="CS112" s="1"/>
      <c r="CT112" s="1"/>
      <c r="CU112" s="1"/>
      <c r="CV112" s="1"/>
      <c r="CW112" s="1"/>
      <c r="CX112" s="1"/>
      <c r="CY112" s="1"/>
      <c r="CZ112" s="1"/>
      <c r="DA112" s="1"/>
      <c r="DB112" s="1"/>
      <c r="DC112" s="1"/>
      <c r="DD112" s="1"/>
      <c r="DE112" s="1"/>
      <c r="DF112" s="1"/>
      <c r="DG112" s="1"/>
      <c r="DH112" s="1"/>
      <c r="DI112" s="1"/>
      <c r="DJ112" s="1"/>
      <c r="DK112" s="1"/>
      <c r="DL112" s="1"/>
      <c r="DM112" s="1"/>
      <c r="DN112" s="1"/>
      <c r="DO112" s="1"/>
      <c r="DP112" s="1"/>
      <c r="DQ112" s="1"/>
      <c r="DR112" s="1"/>
      <c r="DS112" s="1"/>
      <c r="DT112" s="1"/>
      <c r="DU112" s="1"/>
      <c r="DV112" s="1"/>
      <c r="DW112" s="1"/>
      <c r="DX112" s="1"/>
      <c r="DY112" s="1"/>
      <c r="DZ112" s="1"/>
      <c r="EA112" s="1"/>
      <c r="EB112" s="1"/>
      <c r="EC112" s="1"/>
      <c r="ED112" s="1"/>
      <c r="EE112" s="1"/>
    </row>
    <row r="113" spans="1:135" ht="15" customHeight="1" x14ac:dyDescent="0.25">
      <c r="A113" s="19" t="s">
        <v>220</v>
      </c>
      <c r="B113" s="57" t="s">
        <v>221</v>
      </c>
      <c r="C113" s="45" t="s">
        <v>9</v>
      </c>
      <c r="D113" s="23" t="s">
        <v>222</v>
      </c>
      <c r="E113" s="40" t="s">
        <v>1667</v>
      </c>
      <c r="F113" s="1"/>
      <c r="G113" s="1"/>
      <c r="H113" s="19" t="s">
        <v>473</v>
      </c>
      <c r="I113" s="56" t="s">
        <v>9</v>
      </c>
      <c r="J113" s="57" t="s">
        <v>474</v>
      </c>
      <c r="K113" s="45" t="s">
        <v>9</v>
      </c>
      <c r="L113" s="23" t="s">
        <v>475</v>
      </c>
      <c r="M113" s="42" t="s">
        <v>1667</v>
      </c>
      <c r="S113" s="1"/>
      <c r="T113" s="1"/>
      <c r="U113" s="1"/>
      <c r="V113" s="1"/>
      <c r="W113" s="1"/>
      <c r="X113" s="1"/>
      <c r="Y113" s="1"/>
      <c r="Z113" s="1"/>
      <c r="AA113" s="1"/>
      <c r="AB113" s="1"/>
      <c r="AC113" s="1"/>
      <c r="AD113" s="1"/>
      <c r="AE113" s="1"/>
      <c r="AF113" s="1"/>
      <c r="AG113" s="1"/>
      <c r="AH113" s="1"/>
      <c r="AI113" s="1"/>
      <c r="AJ113" s="1"/>
      <c r="AK113" s="1"/>
      <c r="AL113" s="1"/>
      <c r="AM113" s="1"/>
      <c r="AN113" s="1"/>
      <c r="AO113" s="1"/>
      <c r="AP113" s="1"/>
      <c r="AQ113" s="1"/>
      <c r="AR113" s="1"/>
      <c r="AS113" s="1"/>
      <c r="AT113" s="1"/>
      <c r="AU113" s="1"/>
      <c r="AV113" s="1"/>
      <c r="AW113" s="1"/>
      <c r="AX113" s="1"/>
      <c r="AY113" s="1"/>
      <c r="AZ113" s="1"/>
      <c r="BA113" s="1"/>
      <c r="BB113" s="1"/>
      <c r="BC113" s="1"/>
      <c r="BD113" s="1"/>
      <c r="BE113" s="1"/>
      <c r="BF113" s="1"/>
      <c r="BG113" s="1"/>
      <c r="BH113" s="1"/>
      <c r="BI113" s="1"/>
      <c r="BJ113" s="1"/>
      <c r="BK113" s="1"/>
      <c r="BL113" s="1"/>
      <c r="BM113" s="1"/>
      <c r="BN113" s="1"/>
      <c r="BO113" s="1"/>
      <c r="BP113" s="1"/>
      <c r="BQ113" s="1"/>
      <c r="BR113" s="1"/>
      <c r="BS113" s="1"/>
      <c r="BT113" s="1"/>
      <c r="BU113" s="1"/>
      <c r="BV113" s="1"/>
      <c r="BW113" s="1"/>
      <c r="BX113" s="1"/>
      <c r="BY113" s="1"/>
      <c r="BZ113" s="1"/>
      <c r="CA113" s="1"/>
      <c r="CB113" s="1"/>
      <c r="CC113" s="1"/>
      <c r="CD113" s="1"/>
      <c r="CE113" s="1"/>
      <c r="CF113" s="1"/>
      <c r="CG113" s="1"/>
      <c r="CH113" s="1"/>
      <c r="CI113" s="1"/>
      <c r="CJ113" s="1"/>
      <c r="CK113" s="1"/>
      <c r="CL113" s="1"/>
      <c r="CM113" s="1"/>
      <c r="CN113" s="1"/>
      <c r="CO113" s="1"/>
      <c r="CP113" s="1"/>
      <c r="CQ113" s="1"/>
      <c r="CR113" s="1"/>
      <c r="CS113" s="1"/>
      <c r="CT113" s="1"/>
      <c r="CU113" s="1"/>
      <c r="CV113" s="1"/>
      <c r="CW113" s="1"/>
      <c r="CX113" s="1"/>
      <c r="CY113" s="1"/>
      <c r="CZ113" s="1"/>
      <c r="DA113" s="1"/>
      <c r="DB113" s="1"/>
      <c r="DC113" s="1"/>
      <c r="DD113" s="1"/>
      <c r="DE113" s="1"/>
      <c r="DF113" s="1"/>
      <c r="DG113" s="1"/>
      <c r="DH113" s="1"/>
      <c r="DI113" s="1"/>
      <c r="DJ113" s="1"/>
      <c r="DK113" s="1"/>
      <c r="DL113" s="1"/>
      <c r="DM113" s="1"/>
      <c r="DN113" s="1"/>
      <c r="DO113" s="1"/>
      <c r="DP113" s="1"/>
      <c r="DQ113" s="1"/>
      <c r="DR113" s="1"/>
      <c r="DS113" s="1"/>
      <c r="DT113" s="1"/>
      <c r="DU113" s="1"/>
      <c r="DV113" s="1"/>
      <c r="DW113" s="1"/>
      <c r="DX113" s="1"/>
      <c r="DY113" s="1"/>
      <c r="DZ113" s="1"/>
      <c r="EA113" s="1"/>
      <c r="EB113" s="1"/>
      <c r="EC113" s="1"/>
      <c r="ED113" s="1"/>
      <c r="EE113" s="1"/>
    </row>
    <row r="114" spans="1:135" ht="15" customHeight="1" x14ac:dyDescent="0.25">
      <c r="A114" s="19" t="s">
        <v>223</v>
      </c>
      <c r="B114" s="57">
        <v>9</v>
      </c>
      <c r="C114" s="45" t="s">
        <v>224</v>
      </c>
      <c r="D114" s="23" t="s">
        <v>225</v>
      </c>
      <c r="E114" s="40" t="s">
        <v>1667</v>
      </c>
      <c r="F114" s="1"/>
      <c r="G114" s="1"/>
      <c r="H114" s="19" t="s">
        <v>476</v>
      </c>
      <c r="I114" s="56" t="s">
        <v>9</v>
      </c>
      <c r="J114" s="57" t="s">
        <v>477</v>
      </c>
      <c r="K114" s="45" t="s">
        <v>9</v>
      </c>
      <c r="L114" s="23" t="s">
        <v>478</v>
      </c>
      <c r="M114" s="40" t="s">
        <v>1667</v>
      </c>
      <c r="S114" s="1"/>
      <c r="T114" s="1"/>
      <c r="U114" s="1"/>
      <c r="V114" s="1"/>
      <c r="W114" s="1"/>
      <c r="X114" s="1"/>
      <c r="Y114" s="1"/>
      <c r="Z114" s="1"/>
      <c r="AA114" s="1"/>
      <c r="AB114" s="1"/>
      <c r="AC114" s="1"/>
      <c r="AD114" s="1"/>
      <c r="AE114" s="1"/>
      <c r="AF114" s="1"/>
      <c r="AG114" s="1"/>
      <c r="AH114" s="1"/>
      <c r="AI114" s="1"/>
      <c r="AJ114" s="1"/>
      <c r="AK114" s="1"/>
      <c r="AL114" s="1"/>
      <c r="AM114" s="1"/>
      <c r="AN114" s="1"/>
      <c r="AO114" s="1"/>
      <c r="AP114" s="1"/>
      <c r="AQ114" s="1"/>
      <c r="AR114" s="1"/>
      <c r="AS114" s="1"/>
      <c r="AT114" s="1"/>
      <c r="AU114" s="1"/>
      <c r="AV114" s="1"/>
      <c r="AW114" s="1"/>
      <c r="AX114" s="1"/>
      <c r="AY114" s="1"/>
      <c r="AZ114" s="1"/>
      <c r="BA114" s="1"/>
      <c r="BB114" s="1"/>
      <c r="BC114" s="1"/>
      <c r="BD114" s="1"/>
      <c r="BE114" s="1"/>
      <c r="BF114" s="1"/>
      <c r="BG114" s="1"/>
      <c r="BH114" s="1"/>
      <c r="BI114" s="1"/>
      <c r="BJ114" s="1"/>
      <c r="BK114" s="1"/>
      <c r="BL114" s="1"/>
      <c r="BM114" s="1"/>
      <c r="BN114" s="1"/>
      <c r="BO114" s="1"/>
      <c r="BP114" s="1"/>
      <c r="BQ114" s="1"/>
      <c r="BR114" s="1"/>
      <c r="BS114" s="1"/>
      <c r="BT114" s="1"/>
      <c r="BU114" s="1"/>
      <c r="BV114" s="1"/>
      <c r="BW114" s="1"/>
      <c r="BX114" s="1"/>
      <c r="BY114" s="1"/>
      <c r="BZ114" s="1"/>
      <c r="CA114" s="1"/>
      <c r="CB114" s="1"/>
      <c r="CC114" s="1"/>
      <c r="CD114" s="1"/>
      <c r="CE114" s="1"/>
      <c r="CF114" s="1"/>
      <c r="CG114" s="1"/>
      <c r="CH114" s="1"/>
      <c r="CI114" s="1"/>
      <c r="CJ114" s="1"/>
      <c r="CK114" s="1"/>
      <c r="CL114" s="1"/>
      <c r="CM114" s="1"/>
      <c r="CN114" s="1"/>
      <c r="CO114" s="1"/>
      <c r="CP114" s="1"/>
      <c r="CQ114" s="1"/>
      <c r="CR114" s="1"/>
      <c r="CS114" s="1"/>
      <c r="CT114" s="1"/>
      <c r="CU114" s="1"/>
      <c r="CV114" s="1"/>
      <c r="CW114" s="1"/>
      <c r="CX114" s="1"/>
      <c r="CY114" s="1"/>
      <c r="CZ114" s="1"/>
      <c r="DA114" s="1"/>
      <c r="DB114" s="1"/>
      <c r="DC114" s="1"/>
      <c r="DD114" s="1"/>
      <c r="DE114" s="1"/>
      <c r="DF114" s="1"/>
      <c r="DG114" s="1"/>
      <c r="DH114" s="1"/>
      <c r="DI114" s="1"/>
      <c r="DJ114" s="1"/>
      <c r="DK114" s="1"/>
      <c r="DL114" s="1"/>
      <c r="DM114" s="1"/>
      <c r="DN114" s="1"/>
      <c r="DO114" s="1"/>
      <c r="DP114" s="1"/>
      <c r="DQ114" s="1"/>
      <c r="DR114" s="1"/>
      <c r="DS114" s="1"/>
      <c r="DT114" s="1"/>
      <c r="DU114" s="1"/>
      <c r="DV114" s="1"/>
      <c r="DW114" s="1"/>
      <c r="DX114" s="1"/>
      <c r="DY114" s="1"/>
      <c r="DZ114" s="1"/>
      <c r="EA114" s="1"/>
      <c r="EB114" s="1"/>
      <c r="EC114" s="1"/>
      <c r="ED114" s="1"/>
      <c r="EE114" s="1"/>
    </row>
    <row r="115" spans="1:135" ht="15" customHeight="1" x14ac:dyDescent="0.25">
      <c r="A115" s="19" t="s">
        <v>226</v>
      </c>
      <c r="B115" s="57">
        <v>5</v>
      </c>
      <c r="C115" s="45" t="s">
        <v>224</v>
      </c>
      <c r="D115" s="23" t="s">
        <v>227</v>
      </c>
      <c r="E115" s="40" t="s">
        <v>1667</v>
      </c>
      <c r="F115" s="1"/>
      <c r="G115" s="1"/>
      <c r="H115" s="19" t="s">
        <v>479</v>
      </c>
      <c r="I115" s="52" t="s">
        <v>480</v>
      </c>
      <c r="J115" s="52" t="s">
        <v>480</v>
      </c>
      <c r="K115" s="45" t="s">
        <v>268</v>
      </c>
      <c r="L115" s="23" t="s">
        <v>481</v>
      </c>
      <c r="M115" s="40" t="s">
        <v>1667</v>
      </c>
      <c r="S115" s="1"/>
      <c r="T115" s="1"/>
      <c r="U115" s="1"/>
      <c r="V115" s="1"/>
      <c r="W115" s="1"/>
      <c r="X115" s="1"/>
      <c r="Y115" s="1"/>
      <c r="Z115" s="1"/>
      <c r="AA115" s="1"/>
      <c r="AB115" s="1"/>
      <c r="AC115" s="1"/>
      <c r="AD115" s="1"/>
      <c r="AE115" s="1"/>
      <c r="AF115" s="1"/>
      <c r="AG115" s="1"/>
      <c r="AH115" s="1"/>
      <c r="AI115" s="1"/>
      <c r="AJ115" s="1"/>
      <c r="AK115" s="1"/>
      <c r="AL115" s="1"/>
      <c r="AM115" s="1"/>
      <c r="AN115" s="1"/>
      <c r="AO115" s="1"/>
      <c r="AP115" s="1"/>
      <c r="AQ115" s="1"/>
      <c r="AR115" s="1"/>
      <c r="AS115" s="1"/>
      <c r="AT115" s="1"/>
      <c r="AU115" s="1"/>
      <c r="AV115" s="1"/>
      <c r="AW115" s="1"/>
      <c r="AX115" s="1"/>
      <c r="AY115" s="1"/>
      <c r="AZ115" s="1"/>
      <c r="BA115" s="1"/>
      <c r="BB115" s="1"/>
      <c r="BC115" s="1"/>
      <c r="BD115" s="1"/>
      <c r="BE115" s="1"/>
      <c r="BF115" s="1"/>
      <c r="BG115" s="1"/>
      <c r="BH115" s="1"/>
      <c r="BI115" s="1"/>
      <c r="BJ115" s="1"/>
      <c r="BK115" s="1"/>
      <c r="BL115" s="1"/>
      <c r="BM115" s="1"/>
      <c r="BN115" s="1"/>
      <c r="BO115" s="1"/>
      <c r="BP115" s="1"/>
      <c r="BQ115" s="1"/>
      <c r="BR115" s="1"/>
      <c r="BS115" s="1"/>
      <c r="BT115" s="1"/>
      <c r="BU115" s="1"/>
      <c r="BV115" s="1"/>
      <c r="BW115" s="1"/>
      <c r="BX115" s="1"/>
      <c r="BY115" s="1"/>
      <c r="BZ115" s="1"/>
      <c r="CA115" s="1"/>
      <c r="CB115" s="1"/>
      <c r="CC115" s="1"/>
      <c r="CD115" s="1"/>
      <c r="CE115" s="1"/>
      <c r="CF115" s="1"/>
      <c r="CG115" s="1"/>
      <c r="CH115" s="1"/>
      <c r="CI115" s="1"/>
      <c r="CJ115" s="1"/>
      <c r="CK115" s="1"/>
      <c r="CL115" s="1"/>
      <c r="CM115" s="1"/>
      <c r="CN115" s="1"/>
      <c r="CO115" s="1"/>
      <c r="CP115" s="1"/>
      <c r="CQ115" s="1"/>
      <c r="CR115" s="1"/>
      <c r="CS115" s="1"/>
      <c r="CT115" s="1"/>
      <c r="CU115" s="1"/>
      <c r="CV115" s="1"/>
      <c r="CW115" s="1"/>
      <c r="CX115" s="1"/>
      <c r="CY115" s="1"/>
      <c r="CZ115" s="1"/>
      <c r="DA115" s="1"/>
      <c r="DB115" s="1"/>
      <c r="DC115" s="1"/>
      <c r="DD115" s="1"/>
      <c r="DE115" s="1"/>
      <c r="DF115" s="1"/>
      <c r="DG115" s="1"/>
      <c r="DH115" s="1"/>
      <c r="DI115" s="1"/>
      <c r="DJ115" s="1"/>
      <c r="DK115" s="1"/>
      <c r="DL115" s="1"/>
      <c r="DM115" s="1"/>
      <c r="DN115" s="1"/>
      <c r="DO115" s="1"/>
      <c r="DP115" s="1"/>
      <c r="DQ115" s="1"/>
      <c r="DR115" s="1"/>
      <c r="DS115" s="1"/>
      <c r="DT115" s="1"/>
      <c r="DU115" s="1"/>
      <c r="DV115" s="1"/>
      <c r="DW115" s="1"/>
      <c r="DX115" s="1"/>
      <c r="DY115" s="1"/>
      <c r="DZ115" s="1"/>
      <c r="EA115" s="1"/>
      <c r="EB115" s="1"/>
      <c r="EC115" s="1"/>
      <c r="ED115" s="1"/>
      <c r="EE115" s="1"/>
    </row>
    <row r="116" spans="1:135" ht="15" customHeight="1" x14ac:dyDescent="0.25">
      <c r="A116" s="19" t="s">
        <v>228</v>
      </c>
      <c r="B116" s="57">
        <v>1</v>
      </c>
      <c r="C116" s="45" t="s">
        <v>224</v>
      </c>
      <c r="D116" s="23" t="s">
        <v>229</v>
      </c>
      <c r="E116" s="40" t="s">
        <v>1667</v>
      </c>
      <c r="F116" s="1"/>
      <c r="G116" s="1"/>
      <c r="H116" s="19" t="s">
        <v>482</v>
      </c>
      <c r="I116" s="30" t="s">
        <v>9</v>
      </c>
      <c r="J116" s="52" t="s">
        <v>483</v>
      </c>
      <c r="K116" s="45" t="s">
        <v>268</v>
      </c>
      <c r="L116" s="23" t="s">
        <v>484</v>
      </c>
      <c r="M116" s="40" t="s">
        <v>1667</v>
      </c>
      <c r="S116" s="1"/>
      <c r="T116" s="1"/>
      <c r="U116" s="1"/>
      <c r="V116" s="1"/>
      <c r="W116" s="1"/>
      <c r="X116" s="1"/>
      <c r="Y116" s="1"/>
      <c r="Z116" s="1"/>
      <c r="AA116" s="1"/>
      <c r="AB116" s="1"/>
      <c r="AC116" s="1"/>
      <c r="AD116" s="1"/>
      <c r="AE116" s="1"/>
      <c r="AF116" s="1"/>
      <c r="AG116" s="1"/>
      <c r="AH116" s="1"/>
      <c r="AI116" s="1"/>
      <c r="AJ116" s="1"/>
      <c r="AK116" s="1"/>
      <c r="AL116" s="1"/>
      <c r="AM116" s="1"/>
      <c r="AN116" s="1"/>
      <c r="AO116" s="1"/>
      <c r="AP116" s="1"/>
      <c r="AQ116" s="1"/>
      <c r="AR116" s="1"/>
      <c r="AS116" s="1"/>
      <c r="AT116" s="1"/>
      <c r="AU116" s="1"/>
      <c r="AV116" s="1"/>
      <c r="AW116" s="1"/>
      <c r="AX116" s="1"/>
      <c r="AY116" s="1"/>
      <c r="AZ116" s="1"/>
      <c r="BA116" s="1"/>
      <c r="BB116" s="1"/>
      <c r="BC116" s="1"/>
      <c r="BD116" s="1"/>
      <c r="BE116" s="1"/>
      <c r="BF116" s="1"/>
      <c r="BG116" s="1"/>
      <c r="BH116" s="1"/>
      <c r="BI116" s="1"/>
      <c r="BJ116" s="1"/>
      <c r="BK116" s="1"/>
      <c r="BL116" s="1"/>
      <c r="BM116" s="1"/>
      <c r="BN116" s="1"/>
      <c r="BO116" s="1"/>
      <c r="BP116" s="1"/>
      <c r="BQ116" s="1"/>
      <c r="BR116" s="1"/>
      <c r="BS116" s="1"/>
      <c r="BT116" s="1"/>
      <c r="BU116" s="1"/>
      <c r="BV116" s="1"/>
      <c r="BW116" s="1"/>
      <c r="BX116" s="1"/>
      <c r="BY116" s="1"/>
      <c r="BZ116" s="1"/>
      <c r="CA116" s="1"/>
      <c r="CB116" s="1"/>
      <c r="CC116" s="1"/>
      <c r="CD116" s="1"/>
      <c r="CE116" s="1"/>
      <c r="CF116" s="1"/>
      <c r="CG116" s="1"/>
      <c r="CH116" s="1"/>
      <c r="CI116" s="1"/>
      <c r="CJ116" s="1"/>
      <c r="CK116" s="1"/>
      <c r="CL116" s="1"/>
      <c r="CM116" s="1"/>
      <c r="CN116" s="1"/>
      <c r="CO116" s="1"/>
      <c r="CP116" s="1"/>
      <c r="CQ116" s="1"/>
      <c r="CR116" s="1"/>
      <c r="CS116" s="1"/>
      <c r="CT116" s="1"/>
      <c r="CU116" s="1"/>
      <c r="CV116" s="1"/>
      <c r="CW116" s="1"/>
      <c r="CX116" s="1"/>
      <c r="CY116" s="1"/>
      <c r="CZ116" s="1"/>
      <c r="DA116" s="1"/>
      <c r="DB116" s="1"/>
      <c r="DC116" s="1"/>
      <c r="DD116" s="1"/>
      <c r="DE116" s="1"/>
      <c r="DF116" s="1"/>
      <c r="DG116" s="1"/>
      <c r="DH116" s="1"/>
      <c r="DI116" s="1"/>
      <c r="DJ116" s="1"/>
      <c r="DK116" s="1"/>
      <c r="DL116" s="1"/>
      <c r="DM116" s="1"/>
      <c r="DN116" s="1"/>
      <c r="DO116" s="1"/>
      <c r="DP116" s="1"/>
      <c r="DQ116" s="1"/>
      <c r="DR116" s="1"/>
      <c r="DS116" s="1"/>
      <c r="DT116" s="1"/>
      <c r="DU116" s="1"/>
      <c r="DV116" s="1"/>
      <c r="DW116" s="1"/>
      <c r="DX116" s="1"/>
      <c r="DY116" s="1"/>
      <c r="DZ116" s="1"/>
      <c r="EA116" s="1"/>
      <c r="EB116" s="1"/>
      <c r="EC116" s="1"/>
      <c r="ED116" s="1"/>
      <c r="EE116" s="1"/>
    </row>
    <row r="117" spans="1:135" ht="15" customHeight="1" x14ac:dyDescent="0.25">
      <c r="A117" s="19" t="s">
        <v>230</v>
      </c>
      <c r="B117" s="57">
        <v>6</v>
      </c>
      <c r="C117" s="45" t="s">
        <v>224</v>
      </c>
      <c r="D117" s="23" t="s">
        <v>231</v>
      </c>
      <c r="E117" s="40" t="s">
        <v>1667</v>
      </c>
      <c r="F117" s="1"/>
      <c r="G117" s="1"/>
      <c r="H117" s="19" t="s">
        <v>485</v>
      </c>
      <c r="I117" s="120">
        <v>2</v>
      </c>
      <c r="J117" s="120"/>
      <c r="K117" s="45" t="s">
        <v>257</v>
      </c>
      <c r="L117" s="23" t="s">
        <v>486</v>
      </c>
      <c r="M117" s="40" t="s">
        <v>1667</v>
      </c>
      <c r="S117" s="1"/>
      <c r="T117" s="1"/>
      <c r="U117" s="1"/>
      <c r="V117" s="1"/>
      <c r="W117" s="1"/>
      <c r="X117" s="1"/>
      <c r="Y117" s="1"/>
      <c r="Z117" s="1"/>
      <c r="AA117" s="1"/>
      <c r="AB117" s="1"/>
      <c r="AC117" s="1"/>
      <c r="AD117" s="1"/>
      <c r="AE117" s="1"/>
      <c r="AF117" s="1"/>
      <c r="AG117" s="1"/>
      <c r="AH117" s="1"/>
      <c r="AI117" s="1"/>
      <c r="AJ117" s="1"/>
      <c r="AK117" s="1"/>
      <c r="AL117" s="1"/>
      <c r="AM117" s="1"/>
      <c r="AN117" s="1"/>
      <c r="AO117" s="1"/>
      <c r="AP117" s="1"/>
      <c r="AQ117" s="1"/>
      <c r="AR117" s="1"/>
      <c r="AS117" s="1"/>
      <c r="AT117" s="1"/>
      <c r="AU117" s="1"/>
      <c r="AV117" s="1"/>
      <c r="AW117" s="1"/>
      <c r="AX117" s="1"/>
      <c r="AY117" s="1"/>
      <c r="AZ117" s="1"/>
      <c r="BA117" s="1"/>
      <c r="BB117" s="1"/>
      <c r="BC117" s="1"/>
      <c r="BD117" s="1"/>
      <c r="BE117" s="1"/>
      <c r="BF117" s="1"/>
      <c r="BG117" s="1"/>
      <c r="BH117" s="1"/>
      <c r="BI117" s="1"/>
      <c r="BJ117" s="1"/>
      <c r="BK117" s="1"/>
      <c r="BL117" s="1"/>
      <c r="BM117" s="1"/>
      <c r="BN117" s="1"/>
      <c r="BO117" s="1"/>
      <c r="BP117" s="1"/>
      <c r="BQ117" s="1"/>
      <c r="BR117" s="1"/>
      <c r="BS117" s="1"/>
      <c r="BT117" s="1"/>
      <c r="BU117" s="1"/>
      <c r="BV117" s="1"/>
      <c r="BW117" s="1"/>
      <c r="BX117" s="1"/>
      <c r="BY117" s="1"/>
      <c r="BZ117" s="1"/>
      <c r="CA117" s="1"/>
      <c r="CB117" s="1"/>
      <c r="CC117" s="1"/>
      <c r="CD117" s="1"/>
      <c r="CE117" s="1"/>
      <c r="CF117" s="1"/>
      <c r="CG117" s="1"/>
      <c r="CH117" s="1"/>
      <c r="CI117" s="1"/>
      <c r="CJ117" s="1"/>
      <c r="CK117" s="1"/>
      <c r="CL117" s="1"/>
      <c r="CM117" s="1"/>
      <c r="CN117" s="1"/>
      <c r="CO117" s="1"/>
      <c r="CP117" s="1"/>
      <c r="CQ117" s="1"/>
      <c r="CR117" s="1"/>
      <c r="CS117" s="1"/>
      <c r="CT117" s="1"/>
      <c r="CU117" s="1"/>
      <c r="CV117" s="1"/>
      <c r="CW117" s="1"/>
      <c r="CX117" s="1"/>
      <c r="CY117" s="1"/>
      <c r="CZ117" s="1"/>
      <c r="DA117" s="1"/>
      <c r="DB117" s="1"/>
      <c r="DC117" s="1"/>
      <c r="DD117" s="1"/>
      <c r="DE117" s="1"/>
      <c r="DF117" s="1"/>
      <c r="DG117" s="1"/>
      <c r="DH117" s="1"/>
      <c r="DI117" s="1"/>
      <c r="DJ117" s="1"/>
      <c r="DK117" s="1"/>
      <c r="DL117" s="1"/>
      <c r="DM117" s="1"/>
      <c r="DN117" s="1"/>
      <c r="DO117" s="1"/>
      <c r="DP117" s="1"/>
      <c r="DQ117" s="1"/>
      <c r="DR117" s="1"/>
      <c r="DS117" s="1"/>
      <c r="DT117" s="1"/>
      <c r="DU117" s="1"/>
      <c r="DV117" s="1"/>
      <c r="DW117" s="1"/>
      <c r="DX117" s="1"/>
      <c r="DY117" s="1"/>
      <c r="DZ117" s="1"/>
      <c r="EA117" s="1"/>
      <c r="EB117" s="1"/>
      <c r="EC117" s="1"/>
      <c r="ED117" s="1"/>
      <c r="EE117" s="1"/>
    </row>
    <row r="118" spans="1:135" ht="15" customHeight="1" x14ac:dyDescent="0.25">
      <c r="A118" s="19" t="s">
        <v>232</v>
      </c>
      <c r="B118" s="57">
        <v>8</v>
      </c>
      <c r="C118" s="45" t="s">
        <v>224</v>
      </c>
      <c r="D118" s="23" t="s">
        <v>233</v>
      </c>
      <c r="E118" s="40" t="s">
        <v>1667</v>
      </c>
      <c r="F118" s="1"/>
      <c r="G118" s="1"/>
      <c r="S118" s="1"/>
      <c r="T118" s="1"/>
      <c r="U118" s="1"/>
      <c r="V118" s="1"/>
      <c r="W118" s="1"/>
      <c r="X118" s="1"/>
      <c r="Y118" s="1"/>
      <c r="Z118" s="1"/>
      <c r="AA118" s="1"/>
      <c r="AB118" s="1"/>
      <c r="AC118" s="1"/>
      <c r="AD118" s="1"/>
      <c r="AE118" s="1"/>
      <c r="AF118" s="1"/>
      <c r="AG118" s="1"/>
      <c r="AH118" s="1"/>
      <c r="AI118" s="1"/>
      <c r="AJ118" s="1"/>
      <c r="AK118" s="1"/>
      <c r="AL118" s="1"/>
      <c r="AM118" s="1"/>
      <c r="AN118" s="1"/>
      <c r="AO118" s="1"/>
      <c r="AP118" s="1"/>
      <c r="AQ118" s="1"/>
      <c r="AR118" s="1"/>
      <c r="AS118" s="1"/>
      <c r="AT118" s="1"/>
      <c r="AU118" s="1"/>
      <c r="AV118" s="1"/>
      <c r="AW118" s="1"/>
      <c r="AX118" s="1"/>
      <c r="AY118" s="1"/>
      <c r="AZ118" s="1"/>
      <c r="BA118" s="1"/>
      <c r="BB118" s="1"/>
      <c r="BC118" s="1"/>
      <c r="BD118" s="1"/>
      <c r="BE118" s="1"/>
      <c r="BF118" s="1"/>
      <c r="BG118" s="1"/>
      <c r="BH118" s="1"/>
      <c r="BI118" s="1"/>
      <c r="BJ118" s="1"/>
      <c r="BK118" s="1"/>
      <c r="BL118" s="1"/>
      <c r="BM118" s="1"/>
      <c r="BN118" s="1"/>
      <c r="BO118" s="1"/>
      <c r="BP118" s="1"/>
      <c r="BQ118" s="1"/>
      <c r="BR118" s="1"/>
      <c r="BS118" s="1"/>
      <c r="BT118" s="1"/>
      <c r="BU118" s="1"/>
      <c r="BV118" s="1"/>
      <c r="BW118" s="1"/>
      <c r="BX118" s="1"/>
      <c r="BY118" s="1"/>
      <c r="BZ118" s="1"/>
      <c r="CA118" s="1"/>
      <c r="CB118" s="1"/>
      <c r="CC118" s="1"/>
      <c r="CD118" s="1"/>
      <c r="CE118" s="1"/>
      <c r="CF118" s="1"/>
      <c r="CG118" s="1"/>
      <c r="CH118" s="1"/>
      <c r="CI118" s="1"/>
      <c r="CJ118" s="1"/>
      <c r="CK118" s="1"/>
      <c r="CL118" s="1"/>
      <c r="CM118" s="1"/>
      <c r="CN118" s="1"/>
      <c r="CO118" s="1"/>
      <c r="CP118" s="1"/>
      <c r="CQ118" s="1"/>
      <c r="CR118" s="1"/>
      <c r="CS118" s="1"/>
      <c r="CT118" s="1"/>
      <c r="CU118" s="1"/>
      <c r="CV118" s="1"/>
      <c r="CW118" s="1"/>
      <c r="CX118" s="1"/>
      <c r="CY118" s="1"/>
      <c r="CZ118" s="1"/>
      <c r="DA118" s="1"/>
      <c r="DB118" s="1"/>
      <c r="DC118" s="1"/>
      <c r="DD118" s="1"/>
      <c r="DE118" s="1"/>
      <c r="DF118" s="1"/>
      <c r="DG118" s="1"/>
      <c r="DH118" s="1"/>
      <c r="DI118" s="1"/>
      <c r="DJ118" s="1"/>
      <c r="DK118" s="1"/>
      <c r="DL118" s="1"/>
      <c r="DM118" s="1"/>
      <c r="DN118" s="1"/>
      <c r="DO118" s="1"/>
      <c r="DP118" s="1"/>
      <c r="DQ118" s="1"/>
      <c r="DR118" s="1"/>
      <c r="DS118" s="1"/>
      <c r="DT118" s="1"/>
      <c r="DU118" s="1"/>
      <c r="DV118" s="1"/>
      <c r="DW118" s="1"/>
      <c r="DX118" s="1"/>
      <c r="DY118" s="1"/>
      <c r="DZ118" s="1"/>
      <c r="EA118" s="1"/>
      <c r="EB118" s="1"/>
      <c r="EC118" s="1"/>
      <c r="ED118" s="1"/>
      <c r="EE118" s="1"/>
    </row>
    <row r="119" spans="1:135" ht="15" customHeight="1" x14ac:dyDescent="0.25">
      <c r="A119" s="19"/>
      <c r="B119" s="56"/>
      <c r="C119" s="45"/>
      <c r="D119" s="23"/>
      <c r="E119" s="45"/>
      <c r="F119" s="1"/>
      <c r="G119" s="1"/>
      <c r="S119" s="1"/>
      <c r="T119" s="1"/>
      <c r="U119" s="1"/>
      <c r="V119" s="1"/>
      <c r="W119" s="1"/>
      <c r="X119" s="1"/>
      <c r="Y119" s="1"/>
      <c r="Z119" s="1"/>
      <c r="AA119" s="1"/>
      <c r="AB119" s="1"/>
      <c r="AC119" s="1"/>
      <c r="AD119" s="1"/>
      <c r="AE119" s="1"/>
      <c r="AF119" s="1"/>
      <c r="AG119" s="1"/>
      <c r="AH119" s="1"/>
      <c r="AI119" s="1"/>
      <c r="AJ119" s="1"/>
      <c r="AK119" s="1"/>
      <c r="AL119" s="1"/>
      <c r="AM119" s="1"/>
      <c r="AN119" s="1"/>
      <c r="AO119" s="1"/>
      <c r="AP119" s="1"/>
      <c r="AQ119" s="1"/>
      <c r="AR119" s="1"/>
      <c r="AS119" s="1"/>
      <c r="AT119" s="1"/>
      <c r="AU119" s="1"/>
      <c r="AV119" s="1"/>
      <c r="AW119" s="1"/>
      <c r="AX119" s="1"/>
      <c r="AY119" s="1"/>
      <c r="AZ119" s="1"/>
      <c r="BA119" s="1"/>
      <c r="BB119" s="1"/>
      <c r="BC119" s="1"/>
      <c r="BD119" s="1"/>
      <c r="BE119" s="1"/>
      <c r="BF119" s="1"/>
      <c r="BG119" s="1"/>
      <c r="BH119" s="1"/>
      <c r="BI119" s="1"/>
      <c r="BJ119" s="1"/>
      <c r="BK119" s="1"/>
      <c r="BL119" s="1"/>
      <c r="BM119" s="1"/>
      <c r="BN119" s="1"/>
      <c r="BO119" s="1"/>
      <c r="BP119" s="1"/>
      <c r="BQ119" s="1"/>
      <c r="BR119" s="1"/>
      <c r="BS119" s="1"/>
      <c r="BT119" s="1"/>
      <c r="BU119" s="1"/>
      <c r="BV119" s="1"/>
      <c r="BW119" s="1"/>
      <c r="BX119" s="1"/>
      <c r="BY119" s="1"/>
      <c r="BZ119" s="1"/>
      <c r="CA119" s="1"/>
      <c r="CB119" s="1"/>
      <c r="CC119" s="1"/>
      <c r="CD119" s="1"/>
      <c r="CE119" s="1"/>
      <c r="CF119" s="1"/>
      <c r="CG119" s="1"/>
      <c r="CH119" s="1"/>
      <c r="CI119" s="1"/>
      <c r="CJ119" s="1"/>
      <c r="CK119" s="1"/>
      <c r="CL119" s="1"/>
      <c r="CM119" s="1"/>
      <c r="CN119" s="1"/>
      <c r="CO119" s="1"/>
      <c r="CP119" s="1"/>
      <c r="CQ119" s="1"/>
      <c r="CR119" s="1"/>
      <c r="CS119" s="1"/>
      <c r="CT119" s="1"/>
      <c r="CU119" s="1"/>
      <c r="CV119" s="1"/>
      <c r="CW119" s="1"/>
      <c r="CX119" s="1"/>
      <c r="CY119" s="1"/>
      <c r="CZ119" s="1"/>
      <c r="DA119" s="1"/>
      <c r="DB119" s="1"/>
      <c r="DC119" s="1"/>
      <c r="DD119" s="1"/>
      <c r="DE119" s="1"/>
      <c r="DF119" s="1"/>
      <c r="DG119" s="1"/>
      <c r="DH119" s="1"/>
      <c r="DI119" s="1"/>
      <c r="DJ119" s="1"/>
      <c r="DK119" s="1"/>
      <c r="DL119" s="1"/>
      <c r="DM119" s="1"/>
      <c r="DN119" s="1"/>
      <c r="DO119" s="1"/>
      <c r="DP119" s="1"/>
      <c r="DQ119" s="1"/>
      <c r="DR119" s="1"/>
      <c r="DS119" s="1"/>
      <c r="DT119" s="1"/>
      <c r="DU119" s="1"/>
      <c r="DV119" s="1"/>
      <c r="DW119" s="1"/>
      <c r="DX119" s="1"/>
      <c r="DY119" s="1"/>
      <c r="DZ119" s="1"/>
      <c r="EA119" s="1"/>
      <c r="EB119" s="1"/>
      <c r="EC119" s="1"/>
      <c r="ED119" s="1"/>
      <c r="EE119" s="1"/>
    </row>
    <row r="120" spans="1:135" ht="15" customHeight="1" x14ac:dyDescent="0.25">
      <c r="A120" s="16" t="s">
        <v>234</v>
      </c>
      <c r="B120" s="17"/>
      <c r="C120" s="17"/>
      <c r="D120" s="22"/>
      <c r="E120" s="17"/>
      <c r="F120" s="1"/>
      <c r="G120" s="1"/>
      <c r="S120" s="1"/>
      <c r="T120" s="1"/>
      <c r="U120" s="1"/>
      <c r="V120" s="1"/>
      <c r="W120" s="1"/>
      <c r="X120" s="1"/>
      <c r="Y120" s="1"/>
      <c r="Z120" s="1"/>
      <c r="AA120" s="1"/>
      <c r="AB120" s="1"/>
      <c r="AC120" s="1"/>
      <c r="AD120" s="1"/>
      <c r="AE120" s="1"/>
      <c r="AF120" s="1"/>
      <c r="AG120" s="1"/>
      <c r="AH120" s="1"/>
      <c r="AI120" s="1"/>
      <c r="AJ120" s="1"/>
      <c r="AK120" s="1"/>
      <c r="AL120" s="1"/>
      <c r="AM120" s="1"/>
      <c r="AN120" s="1"/>
      <c r="AO120" s="1"/>
      <c r="AP120" s="1"/>
      <c r="AQ120" s="1"/>
      <c r="AR120" s="1"/>
      <c r="AS120" s="1"/>
      <c r="AT120" s="1"/>
      <c r="AU120" s="1"/>
      <c r="AV120" s="1"/>
      <c r="AW120" s="1"/>
      <c r="AX120" s="1"/>
      <c r="AY120" s="1"/>
      <c r="AZ120" s="1"/>
      <c r="BA120" s="1"/>
      <c r="BB120" s="1"/>
      <c r="BC120" s="1"/>
      <c r="BD120" s="1"/>
      <c r="BE120" s="1"/>
      <c r="BF120" s="1"/>
      <c r="BG120" s="1"/>
      <c r="BH120" s="1"/>
      <c r="BI120" s="1"/>
      <c r="BJ120" s="1"/>
      <c r="BK120" s="1"/>
      <c r="BL120" s="1"/>
      <c r="BM120" s="1"/>
      <c r="BN120" s="1"/>
      <c r="BO120" s="1"/>
      <c r="BP120" s="1"/>
      <c r="BQ120" s="1"/>
      <c r="BR120" s="1"/>
      <c r="BS120" s="1"/>
      <c r="BT120" s="1"/>
      <c r="BU120" s="1"/>
      <c r="BV120" s="1"/>
      <c r="BW120" s="1"/>
      <c r="BX120" s="1"/>
      <c r="BY120" s="1"/>
      <c r="BZ120" s="1"/>
      <c r="CA120" s="1"/>
      <c r="CB120" s="1"/>
      <c r="CC120" s="1"/>
      <c r="CD120" s="1"/>
      <c r="CE120" s="1"/>
      <c r="CF120" s="1"/>
      <c r="CG120" s="1"/>
      <c r="CH120" s="1"/>
      <c r="CI120" s="1"/>
      <c r="CJ120" s="1"/>
      <c r="CK120" s="1"/>
      <c r="CL120" s="1"/>
      <c r="CM120" s="1"/>
      <c r="CN120" s="1"/>
      <c r="CO120" s="1"/>
      <c r="CP120" s="1"/>
      <c r="CQ120" s="1"/>
      <c r="CR120" s="1"/>
      <c r="CS120" s="1"/>
      <c r="CT120" s="1"/>
      <c r="CU120" s="1"/>
      <c r="CV120" s="1"/>
      <c r="CW120" s="1"/>
      <c r="CX120" s="1"/>
      <c r="CY120" s="1"/>
      <c r="CZ120" s="1"/>
      <c r="DA120" s="1"/>
      <c r="DB120" s="1"/>
      <c r="DC120" s="1"/>
      <c r="DD120" s="1"/>
      <c r="DE120" s="1"/>
      <c r="DF120" s="1"/>
      <c r="DG120" s="1"/>
      <c r="DH120" s="1"/>
      <c r="DI120" s="1"/>
      <c r="DJ120" s="1"/>
      <c r="DK120" s="1"/>
      <c r="DL120" s="1"/>
      <c r="DM120" s="1"/>
      <c r="DN120" s="1"/>
      <c r="DO120" s="1"/>
      <c r="DP120" s="1"/>
      <c r="DQ120" s="1"/>
      <c r="DR120" s="1"/>
      <c r="DS120" s="1"/>
      <c r="DT120" s="1"/>
      <c r="DU120" s="1"/>
      <c r="DV120" s="1"/>
      <c r="DW120" s="1"/>
      <c r="DX120" s="1"/>
      <c r="DY120" s="1"/>
      <c r="DZ120" s="1"/>
      <c r="EA120" s="1"/>
      <c r="EB120" s="1"/>
      <c r="EC120" s="1"/>
      <c r="ED120" s="1"/>
      <c r="EE120" s="1"/>
    </row>
    <row r="121" spans="1:135" ht="15" customHeight="1" x14ac:dyDescent="0.25">
      <c r="A121" s="19" t="s">
        <v>235</v>
      </c>
      <c r="B121" s="57" t="s">
        <v>8</v>
      </c>
      <c r="C121" s="45" t="s">
        <v>9</v>
      </c>
      <c r="D121" s="23" t="s">
        <v>236</v>
      </c>
      <c r="E121" s="40" t="s">
        <v>1667</v>
      </c>
      <c r="F121" s="1"/>
      <c r="G121" s="1"/>
      <c r="S121" s="1"/>
      <c r="T121" s="1"/>
      <c r="U121" s="1"/>
      <c r="V121" s="1"/>
      <c r="W121" s="1"/>
      <c r="X121" s="1"/>
      <c r="Y121" s="1"/>
      <c r="Z121" s="1"/>
      <c r="AA121" s="1"/>
      <c r="AB121" s="1"/>
      <c r="AC121" s="1"/>
      <c r="AD121" s="1"/>
      <c r="AE121" s="1"/>
      <c r="AF121" s="1"/>
      <c r="AG121" s="1"/>
      <c r="AH121" s="1"/>
      <c r="AI121" s="1"/>
      <c r="AJ121" s="1"/>
      <c r="AK121" s="1"/>
      <c r="AL121" s="1"/>
      <c r="AM121" s="1"/>
      <c r="AN121" s="1"/>
      <c r="AO121" s="1"/>
      <c r="AP121" s="1"/>
      <c r="AQ121" s="1"/>
      <c r="AR121" s="1"/>
      <c r="AS121" s="1"/>
      <c r="AT121" s="1"/>
      <c r="AU121" s="1"/>
      <c r="AV121" s="1"/>
      <c r="AW121" s="1"/>
      <c r="AX121" s="1"/>
      <c r="AY121" s="1"/>
      <c r="AZ121" s="1"/>
      <c r="BA121" s="1"/>
      <c r="BB121" s="1"/>
      <c r="BC121" s="1"/>
      <c r="BD121" s="1"/>
      <c r="BE121" s="1"/>
      <c r="BF121" s="1"/>
      <c r="BG121" s="1"/>
      <c r="BH121" s="1"/>
      <c r="BI121" s="1"/>
      <c r="BJ121" s="1"/>
      <c r="BK121" s="1"/>
      <c r="BL121" s="1"/>
      <c r="BM121" s="1"/>
      <c r="BN121" s="1"/>
      <c r="BO121" s="1"/>
      <c r="BP121" s="1"/>
      <c r="BQ121" s="1"/>
      <c r="BR121" s="1"/>
      <c r="BS121" s="1"/>
      <c r="BT121" s="1"/>
      <c r="BU121" s="1"/>
      <c r="BV121" s="1"/>
      <c r="BW121" s="1"/>
      <c r="BX121" s="1"/>
      <c r="BY121" s="1"/>
      <c r="BZ121" s="1"/>
      <c r="CA121" s="1"/>
      <c r="CB121" s="1"/>
      <c r="CC121" s="1"/>
      <c r="CD121" s="1"/>
      <c r="CE121" s="1"/>
      <c r="CF121" s="1"/>
      <c r="CG121" s="1"/>
      <c r="CH121" s="1"/>
      <c r="CI121" s="1"/>
      <c r="CJ121" s="1"/>
      <c r="CK121" s="1"/>
      <c r="CL121" s="1"/>
      <c r="CM121" s="1"/>
      <c r="CN121" s="1"/>
      <c r="CO121" s="1"/>
      <c r="CP121" s="1"/>
      <c r="CQ121" s="1"/>
      <c r="CR121" s="1"/>
      <c r="CS121" s="1"/>
      <c r="CT121" s="1"/>
      <c r="CU121" s="1"/>
      <c r="CV121" s="1"/>
      <c r="CW121" s="1"/>
      <c r="CX121" s="1"/>
      <c r="CY121" s="1"/>
      <c r="CZ121" s="1"/>
      <c r="DA121" s="1"/>
      <c r="DB121" s="1"/>
      <c r="DC121" s="1"/>
      <c r="DD121" s="1"/>
      <c r="DE121" s="1"/>
      <c r="DF121" s="1"/>
      <c r="DG121" s="1"/>
      <c r="DH121" s="1"/>
      <c r="DI121" s="1"/>
      <c r="DJ121" s="1"/>
      <c r="DK121" s="1"/>
      <c r="DL121" s="1"/>
      <c r="DM121" s="1"/>
      <c r="DN121" s="1"/>
      <c r="DO121" s="1"/>
      <c r="DP121" s="1"/>
      <c r="DQ121" s="1"/>
      <c r="DR121" s="1"/>
      <c r="DS121" s="1"/>
      <c r="DT121" s="1"/>
      <c r="DU121" s="1"/>
      <c r="DV121" s="1"/>
      <c r="DW121" s="1"/>
      <c r="DX121" s="1"/>
      <c r="DY121" s="1"/>
      <c r="DZ121" s="1"/>
      <c r="EA121" s="1"/>
      <c r="EB121" s="1"/>
      <c r="EC121" s="1"/>
      <c r="ED121" s="1"/>
      <c r="EE121" s="1"/>
    </row>
    <row r="122" spans="1:135" ht="15" customHeight="1" x14ac:dyDescent="0.25">
      <c r="A122" s="19" t="s">
        <v>237</v>
      </c>
      <c r="B122" s="57" t="s">
        <v>8</v>
      </c>
      <c r="C122" s="45" t="s">
        <v>9</v>
      </c>
      <c r="D122" s="23" t="s">
        <v>238</v>
      </c>
      <c r="E122" s="40" t="s">
        <v>1667</v>
      </c>
      <c r="F122" s="1"/>
      <c r="G122" s="1"/>
      <c r="S122" s="1"/>
      <c r="T122" s="1"/>
      <c r="U122" s="1"/>
      <c r="V122" s="1"/>
      <c r="W122" s="1"/>
      <c r="X122" s="1"/>
      <c r="Y122" s="1"/>
      <c r="Z122" s="1"/>
      <c r="AA122" s="1"/>
      <c r="AB122" s="1"/>
      <c r="AC122" s="1"/>
      <c r="AD122" s="1"/>
      <c r="AE122" s="1"/>
      <c r="AF122" s="1"/>
      <c r="AG122" s="1"/>
      <c r="AH122" s="1"/>
      <c r="AI122" s="1"/>
      <c r="AJ122" s="1"/>
      <c r="AK122" s="1"/>
      <c r="AL122" s="1"/>
      <c r="AM122" s="1"/>
      <c r="AN122" s="1"/>
      <c r="AO122" s="1"/>
      <c r="AP122" s="1"/>
      <c r="AQ122" s="1"/>
      <c r="AR122" s="1"/>
      <c r="AS122" s="1"/>
      <c r="AT122" s="1"/>
      <c r="AU122" s="1"/>
      <c r="AV122" s="1"/>
      <c r="AW122" s="1"/>
      <c r="AX122" s="1"/>
      <c r="AY122" s="1"/>
      <c r="AZ122" s="1"/>
      <c r="BA122" s="1"/>
      <c r="BB122" s="1"/>
      <c r="BC122" s="1"/>
      <c r="BD122" s="1"/>
      <c r="BE122" s="1"/>
      <c r="BF122" s="1"/>
      <c r="BG122" s="1"/>
      <c r="BH122" s="1"/>
      <c r="BI122" s="1"/>
      <c r="BJ122" s="1"/>
      <c r="BK122" s="1"/>
      <c r="BL122" s="1"/>
      <c r="BM122" s="1"/>
      <c r="BN122" s="1"/>
      <c r="BO122" s="1"/>
      <c r="BP122" s="1"/>
      <c r="BQ122" s="1"/>
      <c r="BR122" s="1"/>
      <c r="BS122" s="1"/>
      <c r="BT122" s="1"/>
      <c r="BU122" s="1"/>
      <c r="BV122" s="1"/>
      <c r="BW122" s="1"/>
      <c r="BX122" s="1"/>
      <c r="BY122" s="1"/>
      <c r="BZ122" s="1"/>
      <c r="CA122" s="1"/>
      <c r="CB122" s="1"/>
      <c r="CC122" s="1"/>
      <c r="CD122" s="1"/>
      <c r="CE122" s="1"/>
      <c r="CF122" s="1"/>
      <c r="CG122" s="1"/>
      <c r="CH122" s="1"/>
      <c r="CI122" s="1"/>
      <c r="CJ122" s="1"/>
      <c r="CK122" s="1"/>
      <c r="CL122" s="1"/>
      <c r="CM122" s="1"/>
      <c r="CN122" s="1"/>
      <c r="CO122" s="1"/>
      <c r="CP122" s="1"/>
      <c r="CQ122" s="1"/>
      <c r="CR122" s="1"/>
      <c r="CS122" s="1"/>
      <c r="CT122" s="1"/>
      <c r="CU122" s="1"/>
      <c r="CV122" s="1"/>
      <c r="CW122" s="1"/>
      <c r="CX122" s="1"/>
      <c r="CY122" s="1"/>
      <c r="CZ122" s="1"/>
      <c r="DA122" s="1"/>
      <c r="DB122" s="1"/>
      <c r="DC122" s="1"/>
      <c r="DD122" s="1"/>
      <c r="DE122" s="1"/>
      <c r="DF122" s="1"/>
      <c r="DG122" s="1"/>
      <c r="DH122" s="1"/>
      <c r="DI122" s="1"/>
      <c r="DJ122" s="1"/>
      <c r="DK122" s="1"/>
      <c r="DL122" s="1"/>
      <c r="DM122" s="1"/>
      <c r="DN122" s="1"/>
      <c r="DO122" s="1"/>
      <c r="DP122" s="1"/>
      <c r="DQ122" s="1"/>
      <c r="DR122" s="1"/>
      <c r="DS122" s="1"/>
      <c r="DT122" s="1"/>
      <c r="DU122" s="1"/>
      <c r="DV122" s="1"/>
      <c r="DW122" s="1"/>
      <c r="DX122" s="1"/>
      <c r="DY122" s="1"/>
      <c r="DZ122" s="1"/>
      <c r="EA122" s="1"/>
      <c r="EB122" s="1"/>
      <c r="EC122" s="1"/>
      <c r="ED122" s="1"/>
      <c r="EE122" s="1"/>
    </row>
    <row r="123" spans="1:135" ht="15" customHeight="1" x14ac:dyDescent="0.25">
      <c r="A123" s="19" t="s">
        <v>239</v>
      </c>
      <c r="B123" s="57" t="s">
        <v>189</v>
      </c>
      <c r="C123" s="45" t="s">
        <v>9</v>
      </c>
      <c r="D123" s="23" t="s">
        <v>240</v>
      </c>
      <c r="E123" s="40" t="s">
        <v>1667</v>
      </c>
      <c r="F123" s="1"/>
      <c r="G123" s="1"/>
      <c r="S123" s="1"/>
      <c r="T123" s="1"/>
      <c r="U123" s="1"/>
      <c r="V123" s="1"/>
      <c r="W123" s="1"/>
      <c r="X123" s="1"/>
      <c r="Y123" s="1"/>
      <c r="Z123" s="1"/>
      <c r="AA123" s="1"/>
      <c r="AB123" s="1"/>
      <c r="AC123" s="1"/>
      <c r="AD123" s="1"/>
      <c r="AE123" s="1"/>
      <c r="AF123" s="1"/>
      <c r="AG123" s="1"/>
      <c r="AH123" s="1"/>
      <c r="AI123" s="1"/>
      <c r="AJ123" s="1"/>
      <c r="AK123" s="1"/>
      <c r="AL123" s="1"/>
      <c r="AM123" s="1"/>
      <c r="AN123" s="1"/>
      <c r="AO123" s="1"/>
      <c r="AP123" s="1"/>
      <c r="AQ123" s="1"/>
      <c r="AR123" s="1"/>
      <c r="AS123" s="1"/>
      <c r="AT123" s="1"/>
      <c r="AU123" s="1"/>
      <c r="AV123" s="1"/>
      <c r="AW123" s="1"/>
      <c r="AX123" s="1"/>
      <c r="AY123" s="1"/>
      <c r="AZ123" s="1"/>
      <c r="BA123" s="1"/>
      <c r="BB123" s="1"/>
      <c r="BC123" s="1"/>
      <c r="BD123" s="1"/>
      <c r="BE123" s="1"/>
      <c r="BF123" s="1"/>
      <c r="BG123" s="1"/>
      <c r="BH123" s="1"/>
      <c r="BI123" s="1"/>
      <c r="BJ123" s="1"/>
      <c r="BK123" s="1"/>
      <c r="BL123" s="1"/>
      <c r="BM123" s="1"/>
      <c r="BN123" s="1"/>
      <c r="BO123" s="1"/>
      <c r="BP123" s="1"/>
      <c r="BQ123" s="1"/>
      <c r="BR123" s="1"/>
      <c r="BS123" s="1"/>
      <c r="BT123" s="1"/>
      <c r="BU123" s="1"/>
      <c r="BV123" s="1"/>
      <c r="BW123" s="1"/>
      <c r="BX123" s="1"/>
      <c r="BY123" s="1"/>
      <c r="BZ123" s="1"/>
      <c r="CA123" s="1"/>
      <c r="CB123" s="1"/>
      <c r="CC123" s="1"/>
      <c r="CD123" s="1"/>
      <c r="CE123" s="1"/>
      <c r="CF123" s="1"/>
      <c r="CG123" s="1"/>
      <c r="CH123" s="1"/>
      <c r="CI123" s="1"/>
      <c r="CJ123" s="1"/>
      <c r="CK123" s="1"/>
      <c r="CL123" s="1"/>
      <c r="CM123" s="1"/>
      <c r="CN123" s="1"/>
      <c r="CO123" s="1"/>
      <c r="CP123" s="1"/>
      <c r="CQ123" s="1"/>
      <c r="CR123" s="1"/>
      <c r="CS123" s="1"/>
      <c r="CT123" s="1"/>
      <c r="CU123" s="1"/>
      <c r="CV123" s="1"/>
      <c r="CW123" s="1"/>
      <c r="CX123" s="1"/>
      <c r="CY123" s="1"/>
      <c r="CZ123" s="1"/>
      <c r="DA123" s="1"/>
      <c r="DB123" s="1"/>
      <c r="DC123" s="1"/>
      <c r="DD123" s="1"/>
      <c r="DE123" s="1"/>
      <c r="DF123" s="1"/>
      <c r="DG123" s="1"/>
      <c r="DH123" s="1"/>
      <c r="DI123" s="1"/>
      <c r="DJ123" s="1"/>
      <c r="DK123" s="1"/>
      <c r="DL123" s="1"/>
      <c r="DM123" s="1"/>
      <c r="DN123" s="1"/>
      <c r="DO123" s="1"/>
      <c r="DP123" s="1"/>
      <c r="DQ123" s="1"/>
      <c r="DR123" s="1"/>
      <c r="DS123" s="1"/>
      <c r="DT123" s="1"/>
      <c r="DU123" s="1"/>
      <c r="DV123" s="1"/>
      <c r="DW123" s="1"/>
      <c r="DX123" s="1"/>
      <c r="DY123" s="1"/>
      <c r="DZ123" s="1"/>
      <c r="EA123" s="1"/>
      <c r="EB123" s="1"/>
      <c r="EC123" s="1"/>
      <c r="ED123" s="1"/>
      <c r="EE123" s="1"/>
    </row>
    <row r="124" spans="1:135" ht="15" customHeight="1" x14ac:dyDescent="0.25">
      <c r="A124" s="19" t="s">
        <v>241</v>
      </c>
      <c r="B124" s="57" t="s">
        <v>8</v>
      </c>
      <c r="C124" s="45" t="s">
        <v>9</v>
      </c>
      <c r="D124" s="23" t="s">
        <v>242</v>
      </c>
      <c r="E124" s="40" t="s">
        <v>1667</v>
      </c>
      <c r="F124" s="1"/>
      <c r="G124" s="1"/>
      <c r="S124" s="1"/>
      <c r="T124" s="1"/>
      <c r="U124" s="1"/>
      <c r="V124" s="1"/>
      <c r="W124" s="1"/>
      <c r="X124" s="1"/>
      <c r="Y124" s="1"/>
      <c r="Z124" s="1"/>
      <c r="AA124" s="1"/>
      <c r="AB124" s="1"/>
      <c r="AC124" s="1"/>
      <c r="AD124" s="1"/>
      <c r="AE124" s="1"/>
      <c r="AF124" s="1"/>
      <c r="AG124" s="1"/>
      <c r="AH124" s="1"/>
      <c r="AI124" s="1"/>
      <c r="AJ124" s="1"/>
      <c r="AK124" s="1"/>
      <c r="AL124" s="1"/>
      <c r="AM124" s="1"/>
      <c r="AN124" s="1"/>
      <c r="AO124" s="1"/>
      <c r="AP124" s="1"/>
      <c r="AQ124" s="1"/>
      <c r="AR124" s="1"/>
      <c r="AS124" s="1"/>
      <c r="AT124" s="1"/>
      <c r="AU124" s="1"/>
      <c r="AV124" s="1"/>
      <c r="AW124" s="1"/>
      <c r="AX124" s="1"/>
      <c r="AY124" s="1"/>
      <c r="AZ124" s="1"/>
      <c r="BA124" s="1"/>
      <c r="BB124" s="1"/>
      <c r="BC124" s="1"/>
      <c r="BD124" s="1"/>
      <c r="BE124" s="1"/>
      <c r="BF124" s="1"/>
      <c r="BG124" s="1"/>
      <c r="BH124" s="1"/>
      <c r="BI124" s="1"/>
      <c r="BJ124" s="1"/>
      <c r="BK124" s="1"/>
      <c r="BL124" s="1"/>
      <c r="BM124" s="1"/>
      <c r="BN124" s="1"/>
      <c r="BO124" s="1"/>
      <c r="BP124" s="1"/>
      <c r="BQ124" s="1"/>
      <c r="BR124" s="1"/>
      <c r="BS124" s="1"/>
      <c r="BT124" s="1"/>
      <c r="BU124" s="1"/>
      <c r="BV124" s="1"/>
      <c r="BW124" s="1"/>
      <c r="BX124" s="1"/>
      <c r="BY124" s="1"/>
      <c r="BZ124" s="1"/>
      <c r="CA124" s="1"/>
      <c r="CB124" s="1"/>
      <c r="CC124" s="1"/>
      <c r="CD124" s="1"/>
      <c r="CE124" s="1"/>
      <c r="CF124" s="1"/>
      <c r="CG124" s="1"/>
      <c r="CH124" s="1"/>
      <c r="CI124" s="1"/>
      <c r="CJ124" s="1"/>
      <c r="CK124" s="1"/>
      <c r="CL124" s="1"/>
      <c r="CM124" s="1"/>
      <c r="CN124" s="1"/>
      <c r="CO124" s="1"/>
      <c r="CP124" s="1"/>
      <c r="CQ124" s="1"/>
      <c r="CR124" s="1"/>
      <c r="CS124" s="1"/>
      <c r="CT124" s="1"/>
      <c r="CU124" s="1"/>
      <c r="CV124" s="1"/>
      <c r="CW124" s="1"/>
      <c r="CX124" s="1"/>
      <c r="CY124" s="1"/>
      <c r="CZ124" s="1"/>
      <c r="DA124" s="1"/>
      <c r="DB124" s="1"/>
      <c r="DC124" s="1"/>
      <c r="DD124" s="1"/>
      <c r="DE124" s="1"/>
      <c r="DF124" s="1"/>
      <c r="DG124" s="1"/>
      <c r="DH124" s="1"/>
      <c r="DI124" s="1"/>
      <c r="DJ124" s="1"/>
      <c r="DK124" s="1"/>
      <c r="DL124" s="1"/>
      <c r="DM124" s="1"/>
      <c r="DN124" s="1"/>
      <c r="DO124" s="1"/>
      <c r="DP124" s="1"/>
      <c r="DQ124" s="1"/>
      <c r="DR124" s="1"/>
      <c r="DS124" s="1"/>
      <c r="DT124" s="1"/>
      <c r="DU124" s="1"/>
      <c r="DV124" s="1"/>
      <c r="DW124" s="1"/>
      <c r="DX124" s="1"/>
      <c r="DY124" s="1"/>
      <c r="DZ124" s="1"/>
      <c r="EA124" s="1"/>
      <c r="EB124" s="1"/>
      <c r="EC124" s="1"/>
      <c r="ED124" s="1"/>
      <c r="EE124" s="1"/>
    </row>
    <row r="125" spans="1:135" ht="15" customHeight="1" x14ac:dyDescent="0.25">
      <c r="A125" s="19" t="s">
        <v>243</v>
      </c>
      <c r="B125" s="57" t="s">
        <v>244</v>
      </c>
      <c r="C125" s="45" t="s">
        <v>9</v>
      </c>
      <c r="D125" s="23" t="s">
        <v>245</v>
      </c>
      <c r="E125" s="40" t="s">
        <v>1667</v>
      </c>
      <c r="F125" s="1"/>
      <c r="G125" s="1"/>
      <c r="S125" s="1"/>
      <c r="T125" s="1"/>
      <c r="U125" s="1"/>
      <c r="V125" s="1"/>
      <c r="W125" s="1"/>
      <c r="X125" s="1"/>
      <c r="Y125" s="1"/>
      <c r="Z125" s="1"/>
      <c r="AA125" s="1"/>
      <c r="AB125" s="1"/>
      <c r="AC125" s="1"/>
      <c r="AD125" s="1"/>
      <c r="AE125" s="1"/>
      <c r="AF125" s="1"/>
      <c r="AG125" s="1"/>
      <c r="AH125" s="1"/>
      <c r="AI125" s="1"/>
      <c r="AJ125" s="1"/>
      <c r="AK125" s="1"/>
      <c r="AL125" s="1"/>
      <c r="AM125" s="1"/>
      <c r="AN125" s="1"/>
      <c r="AO125" s="1"/>
      <c r="AP125" s="1"/>
      <c r="AQ125" s="1"/>
      <c r="AR125" s="1"/>
      <c r="AS125" s="1"/>
      <c r="AT125" s="1"/>
      <c r="AU125" s="1"/>
      <c r="AV125" s="1"/>
      <c r="AW125" s="1"/>
      <c r="AX125" s="1"/>
      <c r="AY125" s="1"/>
      <c r="AZ125" s="1"/>
      <c r="BA125" s="1"/>
      <c r="BB125" s="1"/>
      <c r="BC125" s="1"/>
      <c r="BD125" s="1"/>
      <c r="BE125" s="1"/>
      <c r="BF125" s="1"/>
      <c r="BG125" s="1"/>
      <c r="BH125" s="1"/>
      <c r="BI125" s="1"/>
      <c r="BJ125" s="1"/>
      <c r="BK125" s="1"/>
      <c r="BL125" s="1"/>
      <c r="BM125" s="1"/>
      <c r="BN125" s="1"/>
      <c r="BO125" s="1"/>
      <c r="BP125" s="1"/>
      <c r="BQ125" s="1"/>
      <c r="BR125" s="1"/>
      <c r="BS125" s="1"/>
      <c r="BT125" s="1"/>
      <c r="BU125" s="1"/>
      <c r="BV125" s="1"/>
      <c r="BW125" s="1"/>
      <c r="BX125" s="1"/>
      <c r="BY125" s="1"/>
      <c r="BZ125" s="1"/>
      <c r="CA125" s="1"/>
      <c r="CB125" s="1"/>
      <c r="CC125" s="1"/>
      <c r="CD125" s="1"/>
      <c r="CE125" s="1"/>
      <c r="CF125" s="1"/>
      <c r="CG125" s="1"/>
      <c r="CH125" s="1"/>
      <c r="CI125" s="1"/>
      <c r="CJ125" s="1"/>
      <c r="CK125" s="1"/>
      <c r="CL125" s="1"/>
      <c r="CM125" s="1"/>
      <c r="CN125" s="1"/>
      <c r="CO125" s="1"/>
      <c r="CP125" s="1"/>
      <c r="CQ125" s="1"/>
      <c r="CR125" s="1"/>
      <c r="CS125" s="1"/>
      <c r="CT125" s="1"/>
      <c r="CU125" s="1"/>
      <c r="CV125" s="1"/>
      <c r="CW125" s="1"/>
      <c r="CX125" s="1"/>
      <c r="CY125" s="1"/>
      <c r="CZ125" s="1"/>
      <c r="DA125" s="1"/>
      <c r="DB125" s="1"/>
      <c r="DC125" s="1"/>
      <c r="DD125" s="1"/>
      <c r="DE125" s="1"/>
      <c r="DF125" s="1"/>
      <c r="DG125" s="1"/>
      <c r="DH125" s="1"/>
      <c r="DI125" s="1"/>
      <c r="DJ125" s="1"/>
      <c r="DK125" s="1"/>
      <c r="DL125" s="1"/>
      <c r="DM125" s="1"/>
      <c r="DN125" s="1"/>
      <c r="DO125" s="1"/>
      <c r="DP125" s="1"/>
      <c r="DQ125" s="1"/>
      <c r="DR125" s="1"/>
      <c r="DS125" s="1"/>
      <c r="DT125" s="1"/>
      <c r="DU125" s="1"/>
      <c r="DV125" s="1"/>
      <c r="DW125" s="1"/>
      <c r="DX125" s="1"/>
      <c r="DY125" s="1"/>
      <c r="DZ125" s="1"/>
      <c r="EA125" s="1"/>
      <c r="EB125" s="1"/>
      <c r="EC125" s="1"/>
      <c r="ED125" s="1"/>
      <c r="EE125" s="1"/>
    </row>
    <row r="126" spans="1:135" ht="15" customHeight="1" x14ac:dyDescent="0.25">
      <c r="A126" s="19" t="s">
        <v>246</v>
      </c>
      <c r="B126" s="57">
        <v>100</v>
      </c>
      <c r="C126" s="45" t="str">
        <f>INDEX(rngUnitSettings,MATCH("Length",INDEX(rngUnitSettings,,1),0),2)</f>
        <v>mm</v>
      </c>
      <c r="D126" s="23" t="s">
        <v>247</v>
      </c>
      <c r="E126" s="40" t="s">
        <v>1667</v>
      </c>
      <c r="F126" s="1"/>
      <c r="G126" s="1"/>
      <c r="S126" s="1"/>
      <c r="T126" s="1"/>
      <c r="U126" s="1"/>
      <c r="V126" s="1"/>
      <c r="W126" s="1"/>
      <c r="X126" s="1"/>
      <c r="Y126" s="1"/>
      <c r="Z126" s="1"/>
      <c r="AA126" s="1"/>
      <c r="AB126" s="1"/>
      <c r="AC126" s="1"/>
      <c r="AD126" s="1"/>
      <c r="AE126" s="1"/>
      <c r="AF126" s="1"/>
      <c r="AG126" s="1"/>
      <c r="AH126" s="1"/>
      <c r="AI126" s="1"/>
      <c r="AJ126" s="1"/>
      <c r="AK126" s="1"/>
      <c r="AL126" s="1"/>
      <c r="AM126" s="1"/>
      <c r="AN126" s="1"/>
      <c r="AO126" s="1"/>
      <c r="AP126" s="1"/>
      <c r="AQ126" s="1"/>
      <c r="AR126" s="1"/>
      <c r="AS126" s="1"/>
      <c r="AT126" s="1"/>
      <c r="AU126" s="1"/>
      <c r="AV126" s="1"/>
      <c r="AW126" s="1"/>
      <c r="AX126" s="1"/>
      <c r="AY126" s="1"/>
      <c r="AZ126" s="1"/>
      <c r="BA126" s="1"/>
      <c r="BB126" s="1"/>
      <c r="BC126" s="1"/>
      <c r="BD126" s="1"/>
      <c r="BE126" s="1"/>
      <c r="BF126" s="1"/>
      <c r="BG126" s="1"/>
      <c r="BH126" s="1"/>
      <c r="BI126" s="1"/>
      <c r="BJ126" s="1"/>
      <c r="BK126" s="1"/>
      <c r="BL126" s="1"/>
      <c r="BM126" s="1"/>
      <c r="BN126" s="1"/>
      <c r="BO126" s="1"/>
      <c r="BP126" s="1"/>
      <c r="BQ126" s="1"/>
      <c r="BR126" s="1"/>
      <c r="BS126" s="1"/>
      <c r="BT126" s="1"/>
      <c r="BU126" s="1"/>
      <c r="BV126" s="1"/>
      <c r="BW126" s="1"/>
      <c r="BX126" s="1"/>
      <c r="BY126" s="1"/>
      <c r="BZ126" s="1"/>
      <c r="CA126" s="1"/>
      <c r="CB126" s="1"/>
      <c r="CC126" s="1"/>
      <c r="CD126" s="1"/>
      <c r="CE126" s="1"/>
      <c r="CF126" s="1"/>
      <c r="CG126" s="1"/>
      <c r="CH126" s="1"/>
      <c r="CI126" s="1"/>
      <c r="CJ126" s="1"/>
      <c r="CK126" s="1"/>
      <c r="CL126" s="1"/>
      <c r="CM126" s="1"/>
      <c r="CN126" s="1"/>
      <c r="CO126" s="1"/>
      <c r="CP126" s="1"/>
      <c r="CQ126" s="1"/>
      <c r="CR126" s="1"/>
      <c r="CS126" s="1"/>
      <c r="CT126" s="1"/>
      <c r="CU126" s="1"/>
      <c r="CV126" s="1"/>
      <c r="CW126" s="1"/>
      <c r="CX126" s="1"/>
      <c r="CY126" s="1"/>
      <c r="CZ126" s="1"/>
      <c r="DA126" s="1"/>
      <c r="DB126" s="1"/>
      <c r="DC126" s="1"/>
      <c r="DD126" s="1"/>
      <c r="DE126" s="1"/>
      <c r="DF126" s="1"/>
      <c r="DG126" s="1"/>
      <c r="DH126" s="1"/>
      <c r="DI126" s="1"/>
      <c r="DJ126" s="1"/>
      <c r="DK126" s="1"/>
      <c r="DL126" s="1"/>
      <c r="DM126" s="1"/>
      <c r="DN126" s="1"/>
      <c r="DO126" s="1"/>
      <c r="DP126" s="1"/>
      <c r="DQ126" s="1"/>
      <c r="DR126" s="1"/>
      <c r="DS126" s="1"/>
      <c r="DT126" s="1"/>
      <c r="DU126" s="1"/>
      <c r="DV126" s="1"/>
      <c r="DW126" s="1"/>
      <c r="DX126" s="1"/>
      <c r="DY126" s="1"/>
      <c r="DZ126" s="1"/>
      <c r="EA126" s="1"/>
      <c r="EB126" s="1"/>
      <c r="EC126" s="1"/>
      <c r="ED126" s="1"/>
      <c r="EE126" s="1"/>
    </row>
    <row r="127" spans="1:135" ht="15" customHeight="1" x14ac:dyDescent="0.25">
      <c r="A127" s="19" t="s">
        <v>248</v>
      </c>
      <c r="B127" s="57" t="s">
        <v>8</v>
      </c>
      <c r="C127" s="45" t="s">
        <v>9</v>
      </c>
      <c r="D127" s="23" t="s">
        <v>249</v>
      </c>
      <c r="E127" s="40" t="s">
        <v>1667</v>
      </c>
      <c r="F127" s="1"/>
      <c r="G127" s="1"/>
      <c r="S127" s="1"/>
      <c r="T127" s="1"/>
      <c r="U127" s="1"/>
      <c r="V127" s="1"/>
      <c r="W127" s="1"/>
      <c r="X127" s="1"/>
      <c r="Y127" s="1"/>
      <c r="Z127" s="1"/>
      <c r="AA127" s="1"/>
      <c r="AB127" s="1"/>
      <c r="AC127" s="1"/>
      <c r="AD127" s="1"/>
      <c r="AE127" s="1"/>
      <c r="AF127" s="1"/>
      <c r="AG127" s="1"/>
      <c r="AH127" s="1"/>
      <c r="AI127" s="1"/>
      <c r="AJ127" s="1"/>
      <c r="AK127" s="1"/>
      <c r="AL127" s="1"/>
      <c r="AM127" s="1"/>
      <c r="AN127" s="1"/>
      <c r="AO127" s="1"/>
      <c r="AP127" s="1"/>
      <c r="AQ127" s="1"/>
      <c r="AR127" s="1"/>
      <c r="AS127" s="1"/>
      <c r="AT127" s="1"/>
      <c r="AU127" s="1"/>
      <c r="AV127" s="1"/>
      <c r="AW127" s="1"/>
      <c r="AX127" s="1"/>
      <c r="AY127" s="1"/>
      <c r="AZ127" s="1"/>
      <c r="BA127" s="1"/>
      <c r="BB127" s="1"/>
      <c r="BC127" s="1"/>
      <c r="BD127" s="1"/>
      <c r="BE127" s="1"/>
      <c r="BF127" s="1"/>
      <c r="BG127" s="1"/>
      <c r="BH127" s="1"/>
      <c r="BI127" s="1"/>
      <c r="BJ127" s="1"/>
      <c r="BK127" s="1"/>
      <c r="BL127" s="1"/>
      <c r="BM127" s="1"/>
      <c r="BN127" s="1"/>
      <c r="BO127" s="1"/>
      <c r="BP127" s="1"/>
      <c r="BQ127" s="1"/>
      <c r="BR127" s="1"/>
      <c r="BS127" s="1"/>
      <c r="BT127" s="1"/>
      <c r="BU127" s="1"/>
      <c r="BV127" s="1"/>
      <c r="BW127" s="1"/>
      <c r="BX127" s="1"/>
      <c r="BY127" s="1"/>
      <c r="BZ127" s="1"/>
      <c r="CA127" s="1"/>
      <c r="CB127" s="1"/>
      <c r="CC127" s="1"/>
      <c r="CD127" s="1"/>
      <c r="CE127" s="1"/>
      <c r="CF127" s="1"/>
      <c r="CG127" s="1"/>
      <c r="CH127" s="1"/>
      <c r="CI127" s="1"/>
      <c r="CJ127" s="1"/>
      <c r="CK127" s="1"/>
      <c r="CL127" s="1"/>
      <c r="CM127" s="1"/>
      <c r="CN127" s="1"/>
      <c r="CO127" s="1"/>
      <c r="CP127" s="1"/>
      <c r="CQ127" s="1"/>
      <c r="CR127" s="1"/>
      <c r="CS127" s="1"/>
      <c r="CT127" s="1"/>
      <c r="CU127" s="1"/>
      <c r="CV127" s="1"/>
      <c r="CW127" s="1"/>
      <c r="CX127" s="1"/>
      <c r="CY127" s="1"/>
      <c r="CZ127" s="1"/>
      <c r="DA127" s="1"/>
      <c r="DB127" s="1"/>
      <c r="DC127" s="1"/>
      <c r="DD127" s="1"/>
      <c r="DE127" s="1"/>
      <c r="DF127" s="1"/>
      <c r="DG127" s="1"/>
      <c r="DH127" s="1"/>
      <c r="DI127" s="1"/>
      <c r="DJ127" s="1"/>
      <c r="DK127" s="1"/>
      <c r="DL127" s="1"/>
      <c r="DM127" s="1"/>
      <c r="DN127" s="1"/>
      <c r="DO127" s="1"/>
      <c r="DP127" s="1"/>
      <c r="DQ127" s="1"/>
      <c r="DR127" s="1"/>
      <c r="DS127" s="1"/>
      <c r="DT127" s="1"/>
      <c r="DU127" s="1"/>
      <c r="DV127" s="1"/>
      <c r="DW127" s="1"/>
      <c r="DX127" s="1"/>
      <c r="DY127" s="1"/>
      <c r="DZ127" s="1"/>
      <c r="EA127" s="1"/>
      <c r="EB127" s="1"/>
      <c r="EC127" s="1"/>
      <c r="ED127" s="1"/>
      <c r="EE127" s="1"/>
    </row>
    <row r="128" spans="1:135" ht="15" customHeight="1" x14ac:dyDescent="0.25">
      <c r="A128" s="19" t="s">
        <v>250</v>
      </c>
      <c r="B128" s="57" t="s">
        <v>194</v>
      </c>
      <c r="C128" s="45" t="s">
        <v>9</v>
      </c>
      <c r="D128" s="23" t="s">
        <v>251</v>
      </c>
      <c r="E128" s="40" t="s">
        <v>1667</v>
      </c>
      <c r="F128" s="1"/>
      <c r="G128" s="1"/>
      <c r="S128" s="1"/>
      <c r="T128" s="1"/>
      <c r="U128" s="1"/>
      <c r="V128" s="1"/>
      <c r="W128" s="1"/>
      <c r="X128" s="1"/>
      <c r="Y128" s="1"/>
      <c r="Z128" s="1"/>
      <c r="AA128" s="1"/>
      <c r="AB128" s="1"/>
      <c r="AC128" s="1"/>
      <c r="AD128" s="1"/>
      <c r="AE128" s="1"/>
      <c r="AF128" s="1"/>
      <c r="AG128" s="1"/>
      <c r="AH128" s="1"/>
      <c r="AI128" s="1"/>
      <c r="AJ128" s="1"/>
      <c r="AK128" s="1"/>
      <c r="AL128" s="1"/>
      <c r="AM128" s="1"/>
      <c r="AN128" s="1"/>
      <c r="AO128" s="1"/>
      <c r="AP128" s="1"/>
      <c r="AQ128" s="1"/>
      <c r="AR128" s="1"/>
      <c r="AS128" s="1"/>
      <c r="AT128" s="1"/>
      <c r="AU128" s="1"/>
      <c r="AV128" s="1"/>
      <c r="AW128" s="1"/>
      <c r="AX128" s="1"/>
      <c r="AY128" s="1"/>
      <c r="AZ128" s="1"/>
      <c r="BA128" s="1"/>
      <c r="BB128" s="1"/>
      <c r="BC128" s="1"/>
      <c r="BD128" s="1"/>
      <c r="BE128" s="1"/>
      <c r="BF128" s="1"/>
      <c r="BG128" s="1"/>
      <c r="BH128" s="1"/>
      <c r="BI128" s="1"/>
      <c r="BJ128" s="1"/>
      <c r="BK128" s="1"/>
      <c r="BL128" s="1"/>
      <c r="BM128" s="1"/>
      <c r="BN128" s="1"/>
      <c r="BO128" s="1"/>
      <c r="BP128" s="1"/>
      <c r="BQ128" s="1"/>
      <c r="BR128" s="1"/>
      <c r="BS128" s="1"/>
      <c r="BT128" s="1"/>
      <c r="BU128" s="1"/>
      <c r="BV128" s="1"/>
      <c r="BW128" s="1"/>
      <c r="BX128" s="1"/>
      <c r="BY128" s="1"/>
      <c r="BZ128" s="1"/>
      <c r="CA128" s="1"/>
      <c r="CB128" s="1"/>
      <c r="CC128" s="1"/>
      <c r="CD128" s="1"/>
      <c r="CE128" s="1"/>
      <c r="CF128" s="1"/>
      <c r="CG128" s="1"/>
      <c r="CH128" s="1"/>
      <c r="CI128" s="1"/>
      <c r="CJ128" s="1"/>
      <c r="CK128" s="1"/>
      <c r="CL128" s="1"/>
      <c r="CM128" s="1"/>
      <c r="CN128" s="1"/>
      <c r="CO128" s="1"/>
      <c r="CP128" s="1"/>
      <c r="CQ128" s="1"/>
      <c r="CR128" s="1"/>
      <c r="CS128" s="1"/>
      <c r="CT128" s="1"/>
      <c r="CU128" s="1"/>
      <c r="CV128" s="1"/>
      <c r="CW128" s="1"/>
      <c r="CX128" s="1"/>
      <c r="CY128" s="1"/>
      <c r="CZ128" s="1"/>
      <c r="DA128" s="1"/>
      <c r="DB128" s="1"/>
      <c r="DC128" s="1"/>
      <c r="DD128" s="1"/>
      <c r="DE128" s="1"/>
      <c r="DF128" s="1"/>
      <c r="DG128" s="1"/>
      <c r="DH128" s="1"/>
      <c r="DI128" s="1"/>
      <c r="DJ128" s="1"/>
      <c r="DK128" s="1"/>
      <c r="DL128" s="1"/>
      <c r="DM128" s="1"/>
      <c r="DN128" s="1"/>
      <c r="DO128" s="1"/>
      <c r="DP128" s="1"/>
      <c r="DQ128" s="1"/>
      <c r="DR128" s="1"/>
      <c r="DS128" s="1"/>
      <c r="DT128" s="1"/>
      <c r="DU128" s="1"/>
      <c r="DV128" s="1"/>
      <c r="DW128" s="1"/>
      <c r="DX128" s="1"/>
      <c r="DY128" s="1"/>
      <c r="DZ128" s="1"/>
      <c r="EA128" s="1"/>
      <c r="EB128" s="1"/>
      <c r="EC128" s="1"/>
      <c r="ED128" s="1"/>
      <c r="EE128" s="1"/>
    </row>
    <row r="129" spans="1:135" ht="15" customHeight="1" x14ac:dyDescent="0.25">
      <c r="A129" s="19" t="s">
        <v>252</v>
      </c>
      <c r="B129" s="57" t="s">
        <v>8</v>
      </c>
      <c r="C129" s="45" t="s">
        <v>9</v>
      </c>
      <c r="D129" s="23" t="s">
        <v>253</v>
      </c>
      <c r="E129" s="40" t="s">
        <v>1667</v>
      </c>
      <c r="F129" s="1"/>
      <c r="G129" s="1"/>
      <c r="S129" s="1"/>
      <c r="T129" s="1"/>
      <c r="U129" s="1"/>
      <c r="V129" s="1"/>
      <c r="W129" s="1"/>
      <c r="X129" s="1"/>
      <c r="Y129" s="1"/>
      <c r="Z129" s="1"/>
      <c r="AA129" s="1"/>
      <c r="AB129" s="1"/>
      <c r="AC129" s="1"/>
      <c r="AD129" s="1"/>
      <c r="AE129" s="1"/>
      <c r="AF129" s="1"/>
      <c r="AG129" s="1"/>
      <c r="AH129" s="1"/>
      <c r="AI129" s="1"/>
      <c r="AJ129" s="1"/>
      <c r="AK129" s="1"/>
      <c r="AL129" s="1"/>
      <c r="AM129" s="1"/>
      <c r="AN129" s="1"/>
      <c r="AO129" s="1"/>
      <c r="AP129" s="1"/>
      <c r="AQ129" s="1"/>
      <c r="AR129" s="1"/>
      <c r="AS129" s="1"/>
      <c r="AT129" s="1"/>
      <c r="AU129" s="1"/>
      <c r="AV129" s="1"/>
      <c r="AW129" s="1"/>
      <c r="AX129" s="1"/>
      <c r="AY129" s="1"/>
      <c r="AZ129" s="1"/>
      <c r="BA129" s="1"/>
      <c r="BB129" s="1"/>
      <c r="BC129" s="1"/>
      <c r="BD129" s="1"/>
      <c r="BE129" s="1"/>
      <c r="BF129" s="1"/>
      <c r="BG129" s="1"/>
      <c r="BH129" s="1"/>
      <c r="BI129" s="1"/>
      <c r="BJ129" s="1"/>
      <c r="BK129" s="1"/>
      <c r="BL129" s="1"/>
      <c r="BM129" s="1"/>
      <c r="BN129" s="1"/>
      <c r="BO129" s="1"/>
      <c r="BP129" s="1"/>
      <c r="BQ129" s="1"/>
      <c r="BR129" s="1"/>
      <c r="BS129" s="1"/>
      <c r="BT129" s="1"/>
      <c r="BU129" s="1"/>
      <c r="BV129" s="1"/>
      <c r="BW129" s="1"/>
      <c r="BX129" s="1"/>
      <c r="BY129" s="1"/>
      <c r="BZ129" s="1"/>
      <c r="CA129" s="1"/>
      <c r="CB129" s="1"/>
      <c r="CC129" s="1"/>
      <c r="CD129" s="1"/>
      <c r="CE129" s="1"/>
      <c r="CF129" s="1"/>
      <c r="CG129" s="1"/>
      <c r="CH129" s="1"/>
      <c r="CI129" s="1"/>
      <c r="CJ129" s="1"/>
      <c r="CK129" s="1"/>
      <c r="CL129" s="1"/>
      <c r="CM129" s="1"/>
      <c r="CN129" s="1"/>
      <c r="CO129" s="1"/>
      <c r="CP129" s="1"/>
      <c r="CQ129" s="1"/>
      <c r="CR129" s="1"/>
      <c r="CS129" s="1"/>
      <c r="CT129" s="1"/>
      <c r="CU129" s="1"/>
      <c r="CV129" s="1"/>
      <c r="CW129" s="1"/>
      <c r="CX129" s="1"/>
      <c r="CY129" s="1"/>
      <c r="CZ129" s="1"/>
      <c r="DA129" s="1"/>
      <c r="DB129" s="1"/>
      <c r="DC129" s="1"/>
      <c r="DD129" s="1"/>
      <c r="DE129" s="1"/>
      <c r="DF129" s="1"/>
      <c r="DG129" s="1"/>
      <c r="DH129" s="1"/>
      <c r="DI129" s="1"/>
      <c r="DJ129" s="1"/>
      <c r="DK129" s="1"/>
      <c r="DL129" s="1"/>
      <c r="DM129" s="1"/>
      <c r="DN129" s="1"/>
      <c r="DO129" s="1"/>
      <c r="DP129" s="1"/>
      <c r="DQ129" s="1"/>
      <c r="DR129" s="1"/>
      <c r="DS129" s="1"/>
      <c r="DT129" s="1"/>
      <c r="DU129" s="1"/>
      <c r="DV129" s="1"/>
      <c r="DW129" s="1"/>
      <c r="DX129" s="1"/>
      <c r="DY129" s="1"/>
      <c r="DZ129" s="1"/>
      <c r="EA129" s="1"/>
      <c r="EB129" s="1"/>
      <c r="EC129" s="1"/>
      <c r="ED129" s="1"/>
      <c r="EE129" s="1"/>
    </row>
    <row r="130" spans="1:135" ht="15" customHeight="1" x14ac:dyDescent="0.25">
      <c r="A130" s="19" t="s">
        <v>254</v>
      </c>
      <c r="B130" s="57" t="s">
        <v>8</v>
      </c>
      <c r="C130" s="45" t="s">
        <v>9</v>
      </c>
      <c r="D130" s="23" t="s">
        <v>255</v>
      </c>
      <c r="E130" s="40" t="s">
        <v>1667</v>
      </c>
      <c r="F130" s="1"/>
      <c r="G130" s="1"/>
      <c r="S130" s="1"/>
      <c r="T130" s="1"/>
      <c r="U130" s="1"/>
      <c r="V130" s="1"/>
      <c r="W130" s="1"/>
      <c r="X130" s="1"/>
      <c r="Y130" s="1"/>
      <c r="Z130" s="1"/>
      <c r="AA130" s="1"/>
      <c r="AB130" s="1"/>
      <c r="AC130" s="1"/>
      <c r="AD130" s="1"/>
      <c r="AE130" s="1"/>
      <c r="AF130" s="1"/>
      <c r="AG130" s="1"/>
      <c r="AH130" s="1"/>
      <c r="AI130" s="1"/>
      <c r="AJ130" s="1"/>
      <c r="AK130" s="1"/>
      <c r="AL130" s="1"/>
      <c r="AM130" s="1"/>
      <c r="AN130" s="1"/>
      <c r="AO130" s="1"/>
      <c r="AP130" s="1"/>
      <c r="AQ130" s="1"/>
      <c r="AR130" s="1"/>
      <c r="AS130" s="1"/>
      <c r="AT130" s="1"/>
      <c r="AU130" s="1"/>
      <c r="AV130" s="1"/>
      <c r="AW130" s="1"/>
      <c r="AX130" s="1"/>
      <c r="AY130" s="1"/>
      <c r="AZ130" s="1"/>
      <c r="BA130" s="1"/>
      <c r="BB130" s="1"/>
      <c r="BC130" s="1"/>
      <c r="BD130" s="1"/>
      <c r="BE130" s="1"/>
      <c r="BF130" s="1"/>
      <c r="BG130" s="1"/>
      <c r="BH130" s="1"/>
      <c r="BI130" s="1"/>
      <c r="BJ130" s="1"/>
      <c r="BK130" s="1"/>
      <c r="BL130" s="1"/>
      <c r="BM130" s="1"/>
      <c r="BN130" s="1"/>
      <c r="BO130" s="1"/>
      <c r="BP130" s="1"/>
      <c r="BQ130" s="1"/>
      <c r="BR130" s="1"/>
      <c r="BS130" s="1"/>
      <c r="BT130" s="1"/>
      <c r="BU130" s="1"/>
      <c r="BV130" s="1"/>
      <c r="BW130" s="1"/>
      <c r="BX130" s="1"/>
      <c r="BY130" s="1"/>
      <c r="BZ130" s="1"/>
      <c r="CA130" s="1"/>
      <c r="CB130" s="1"/>
      <c r="CC130" s="1"/>
      <c r="CD130" s="1"/>
      <c r="CE130" s="1"/>
      <c r="CF130" s="1"/>
      <c r="CG130" s="1"/>
      <c r="CH130" s="1"/>
      <c r="CI130" s="1"/>
      <c r="CJ130" s="1"/>
      <c r="CK130" s="1"/>
      <c r="CL130" s="1"/>
      <c r="CM130" s="1"/>
      <c r="CN130" s="1"/>
      <c r="CO130" s="1"/>
      <c r="CP130" s="1"/>
      <c r="CQ130" s="1"/>
      <c r="CR130" s="1"/>
      <c r="CS130" s="1"/>
      <c r="CT130" s="1"/>
      <c r="CU130" s="1"/>
      <c r="CV130" s="1"/>
      <c r="CW130" s="1"/>
      <c r="CX130" s="1"/>
      <c r="CY130" s="1"/>
      <c r="CZ130" s="1"/>
      <c r="DA130" s="1"/>
      <c r="DB130" s="1"/>
      <c r="DC130" s="1"/>
      <c r="DD130" s="1"/>
      <c r="DE130" s="1"/>
      <c r="DF130" s="1"/>
      <c r="DG130" s="1"/>
      <c r="DH130" s="1"/>
      <c r="DI130" s="1"/>
      <c r="DJ130" s="1"/>
      <c r="DK130" s="1"/>
      <c r="DL130" s="1"/>
      <c r="DM130" s="1"/>
      <c r="DN130" s="1"/>
      <c r="DO130" s="1"/>
      <c r="DP130" s="1"/>
      <c r="DQ130" s="1"/>
      <c r="DR130" s="1"/>
      <c r="DS130" s="1"/>
      <c r="DT130" s="1"/>
      <c r="DU130" s="1"/>
      <c r="DV130" s="1"/>
      <c r="DW130" s="1"/>
      <c r="DX130" s="1"/>
      <c r="DY130" s="1"/>
      <c r="DZ130" s="1"/>
      <c r="EA130" s="1"/>
      <c r="EB130" s="1"/>
      <c r="EC130" s="1"/>
      <c r="ED130" s="1"/>
      <c r="EE130" s="1"/>
    </row>
    <row r="131" spans="1:135" ht="15" customHeight="1" x14ac:dyDescent="0.25">
      <c r="A131" s="19" t="s">
        <v>256</v>
      </c>
      <c r="B131" s="57">
        <v>7.5</v>
      </c>
      <c r="C131" s="45" t="s">
        <v>257</v>
      </c>
      <c r="D131" s="23" t="s">
        <v>258</v>
      </c>
      <c r="E131" s="40" t="s">
        <v>1667</v>
      </c>
      <c r="F131" s="1"/>
      <c r="G131" s="1"/>
      <c r="S131" s="1"/>
      <c r="T131" s="1"/>
      <c r="U131" s="1"/>
      <c r="V131" s="1"/>
      <c r="W131" s="1"/>
      <c r="X131" s="1"/>
      <c r="Y131" s="1"/>
      <c r="Z131" s="1"/>
      <c r="AA131" s="1"/>
      <c r="AB131" s="1"/>
      <c r="AC131" s="1"/>
      <c r="AD131" s="1"/>
      <c r="AE131" s="1"/>
      <c r="AF131" s="1"/>
      <c r="AG131" s="1"/>
      <c r="AH131" s="1"/>
      <c r="AI131" s="1"/>
      <c r="AJ131" s="1"/>
      <c r="AK131" s="1"/>
      <c r="AL131" s="1"/>
      <c r="AM131" s="1"/>
      <c r="AN131" s="1"/>
      <c r="AO131" s="1"/>
      <c r="AP131" s="1"/>
      <c r="AQ131" s="1"/>
      <c r="AR131" s="1"/>
      <c r="AS131" s="1"/>
      <c r="AT131" s="1"/>
      <c r="AU131" s="1"/>
      <c r="AV131" s="1"/>
      <c r="AW131" s="1"/>
      <c r="AX131" s="1"/>
      <c r="AY131" s="1"/>
      <c r="AZ131" s="1"/>
      <c r="BA131" s="1"/>
      <c r="BB131" s="1"/>
      <c r="BC131" s="1"/>
      <c r="BD131" s="1"/>
      <c r="BE131" s="1"/>
      <c r="BF131" s="1"/>
      <c r="BG131" s="1"/>
      <c r="BH131" s="1"/>
      <c r="BI131" s="1"/>
      <c r="BJ131" s="1"/>
      <c r="BK131" s="1"/>
      <c r="BL131" s="1"/>
      <c r="BM131" s="1"/>
      <c r="BN131" s="1"/>
      <c r="BO131" s="1"/>
      <c r="BP131" s="1"/>
      <c r="BQ131" s="1"/>
      <c r="BR131" s="1"/>
      <c r="BS131" s="1"/>
      <c r="BT131" s="1"/>
      <c r="BU131" s="1"/>
      <c r="BV131" s="1"/>
      <c r="BW131" s="1"/>
      <c r="BX131" s="1"/>
      <c r="BY131" s="1"/>
      <c r="BZ131" s="1"/>
      <c r="CA131" s="1"/>
      <c r="CB131" s="1"/>
      <c r="CC131" s="1"/>
      <c r="CD131" s="1"/>
      <c r="CE131" s="1"/>
      <c r="CF131" s="1"/>
      <c r="CG131" s="1"/>
      <c r="CH131" s="1"/>
      <c r="CI131" s="1"/>
      <c r="CJ131" s="1"/>
      <c r="CK131" s="1"/>
      <c r="CL131" s="1"/>
      <c r="CM131" s="1"/>
      <c r="CN131" s="1"/>
      <c r="CO131" s="1"/>
      <c r="CP131" s="1"/>
      <c r="CQ131" s="1"/>
      <c r="CR131" s="1"/>
      <c r="CS131" s="1"/>
      <c r="CT131" s="1"/>
      <c r="CU131" s="1"/>
      <c r="CV131" s="1"/>
      <c r="CW131" s="1"/>
      <c r="CX131" s="1"/>
      <c r="CY131" s="1"/>
      <c r="CZ131" s="1"/>
      <c r="DA131" s="1"/>
      <c r="DB131" s="1"/>
      <c r="DC131" s="1"/>
      <c r="DD131" s="1"/>
      <c r="DE131" s="1"/>
      <c r="DF131" s="1"/>
      <c r="DG131" s="1"/>
      <c r="DH131" s="1"/>
      <c r="DI131" s="1"/>
      <c r="DJ131" s="1"/>
      <c r="DK131" s="1"/>
      <c r="DL131" s="1"/>
      <c r="DM131" s="1"/>
      <c r="DN131" s="1"/>
      <c r="DO131" s="1"/>
      <c r="DP131" s="1"/>
      <c r="DQ131" s="1"/>
      <c r="DR131" s="1"/>
      <c r="DS131" s="1"/>
      <c r="DT131" s="1"/>
      <c r="DU131" s="1"/>
      <c r="DV131" s="1"/>
      <c r="DW131" s="1"/>
      <c r="DX131" s="1"/>
      <c r="DY131" s="1"/>
      <c r="DZ131" s="1"/>
      <c r="EA131" s="1"/>
      <c r="EB131" s="1"/>
      <c r="EC131" s="1"/>
      <c r="ED131" s="1"/>
      <c r="EE131" s="1"/>
    </row>
    <row r="132" spans="1:135" ht="15" customHeight="1" x14ac:dyDescent="0.25">
      <c r="A132" s="19" t="s">
        <v>259</v>
      </c>
      <c r="B132" s="57" t="s">
        <v>8</v>
      </c>
      <c r="C132" s="45" t="s">
        <v>9</v>
      </c>
      <c r="D132" s="23" t="s">
        <v>260</v>
      </c>
      <c r="E132" s="40" t="s">
        <v>1667</v>
      </c>
      <c r="F132" s="1"/>
      <c r="G132" s="1"/>
      <c r="S132" s="1"/>
      <c r="T132" s="1"/>
      <c r="U132" s="1"/>
      <c r="V132" s="1"/>
      <c r="W132" s="1"/>
      <c r="X132" s="1"/>
      <c r="Y132" s="1"/>
      <c r="Z132" s="1"/>
      <c r="AA132" s="1"/>
      <c r="AB132" s="1"/>
      <c r="AC132" s="1"/>
      <c r="AD132" s="1"/>
      <c r="AE132" s="1"/>
      <c r="AF132" s="1"/>
      <c r="AG132" s="1"/>
      <c r="AH132" s="1"/>
      <c r="AI132" s="1"/>
      <c r="AJ132" s="1"/>
      <c r="AK132" s="1"/>
      <c r="AL132" s="1"/>
      <c r="AM132" s="1"/>
      <c r="AN132" s="1"/>
      <c r="AO132" s="1"/>
      <c r="AP132" s="1"/>
      <c r="AQ132" s="1"/>
      <c r="AR132" s="1"/>
      <c r="AS132" s="1"/>
      <c r="AT132" s="1"/>
      <c r="AU132" s="1"/>
      <c r="AV132" s="1"/>
      <c r="AW132" s="1"/>
      <c r="AX132" s="1"/>
      <c r="AY132" s="1"/>
      <c r="AZ132" s="1"/>
      <c r="BA132" s="1"/>
      <c r="BB132" s="1"/>
      <c r="BC132" s="1"/>
      <c r="BD132" s="1"/>
      <c r="BE132" s="1"/>
      <c r="BF132" s="1"/>
      <c r="BG132" s="1"/>
      <c r="BH132" s="1"/>
      <c r="BI132" s="1"/>
      <c r="BJ132" s="1"/>
      <c r="BK132" s="1"/>
      <c r="BL132" s="1"/>
      <c r="BM132" s="1"/>
      <c r="BN132" s="1"/>
      <c r="BO132" s="1"/>
      <c r="BP132" s="1"/>
      <c r="BQ132" s="1"/>
      <c r="BR132" s="1"/>
      <c r="BS132" s="1"/>
      <c r="BT132" s="1"/>
      <c r="BU132" s="1"/>
      <c r="BV132" s="1"/>
      <c r="BW132" s="1"/>
      <c r="BX132" s="1"/>
      <c r="BY132" s="1"/>
      <c r="BZ132" s="1"/>
      <c r="CA132" s="1"/>
      <c r="CB132" s="1"/>
      <c r="CC132" s="1"/>
      <c r="CD132" s="1"/>
      <c r="CE132" s="1"/>
      <c r="CF132" s="1"/>
      <c r="CG132" s="1"/>
      <c r="CH132" s="1"/>
      <c r="CI132" s="1"/>
      <c r="CJ132" s="1"/>
      <c r="CK132" s="1"/>
      <c r="CL132" s="1"/>
      <c r="CM132" s="1"/>
      <c r="CN132" s="1"/>
      <c r="CO132" s="1"/>
      <c r="CP132" s="1"/>
      <c r="CQ132" s="1"/>
      <c r="CR132" s="1"/>
      <c r="CS132" s="1"/>
      <c r="CT132" s="1"/>
      <c r="CU132" s="1"/>
      <c r="CV132" s="1"/>
      <c r="CW132" s="1"/>
      <c r="CX132" s="1"/>
      <c r="CY132" s="1"/>
      <c r="CZ132" s="1"/>
      <c r="DA132" s="1"/>
      <c r="DB132" s="1"/>
      <c r="DC132" s="1"/>
      <c r="DD132" s="1"/>
      <c r="DE132" s="1"/>
      <c r="DF132" s="1"/>
      <c r="DG132" s="1"/>
      <c r="DH132" s="1"/>
      <c r="DI132" s="1"/>
      <c r="DJ132" s="1"/>
      <c r="DK132" s="1"/>
      <c r="DL132" s="1"/>
      <c r="DM132" s="1"/>
      <c r="DN132" s="1"/>
      <c r="DO132" s="1"/>
      <c r="DP132" s="1"/>
      <c r="DQ132" s="1"/>
      <c r="DR132" s="1"/>
      <c r="DS132" s="1"/>
      <c r="DT132" s="1"/>
      <c r="DU132" s="1"/>
      <c r="DV132" s="1"/>
      <c r="DW132" s="1"/>
      <c r="DX132" s="1"/>
      <c r="DY132" s="1"/>
      <c r="DZ132" s="1"/>
      <c r="EA132" s="1"/>
      <c r="EB132" s="1"/>
      <c r="EC132" s="1"/>
      <c r="ED132" s="1"/>
      <c r="EE132" s="1"/>
    </row>
    <row r="133" spans="1:135" ht="15" customHeight="1" x14ac:dyDescent="0.25">
      <c r="A133" s="19" t="s">
        <v>261</v>
      </c>
      <c r="B133" s="57" t="s">
        <v>8</v>
      </c>
      <c r="C133" s="45" t="s">
        <v>9</v>
      </c>
      <c r="D133" s="23" t="s">
        <v>262</v>
      </c>
      <c r="E133" s="40" t="s">
        <v>1667</v>
      </c>
      <c r="F133" s="1"/>
      <c r="G133" s="1"/>
      <c r="S133" s="1"/>
      <c r="T133" s="1"/>
      <c r="U133" s="1"/>
      <c r="V133" s="1"/>
      <c r="W133" s="1"/>
      <c r="X133" s="1"/>
      <c r="Y133" s="1"/>
      <c r="Z133" s="1"/>
      <c r="AA133" s="1"/>
      <c r="AB133" s="1"/>
      <c r="AC133" s="1"/>
      <c r="AD133" s="1"/>
      <c r="AE133" s="1"/>
      <c r="AF133" s="1"/>
      <c r="AG133" s="1"/>
      <c r="AH133" s="1"/>
      <c r="AI133" s="1"/>
      <c r="AJ133" s="1"/>
      <c r="AK133" s="1"/>
      <c r="AL133" s="1"/>
      <c r="AM133" s="1"/>
      <c r="AN133" s="1"/>
      <c r="AO133" s="1"/>
      <c r="AP133" s="1"/>
      <c r="AQ133" s="1"/>
      <c r="AR133" s="1"/>
      <c r="AS133" s="1"/>
      <c r="AT133" s="1"/>
      <c r="AU133" s="1"/>
      <c r="AV133" s="1"/>
      <c r="AW133" s="1"/>
      <c r="AX133" s="1"/>
      <c r="AY133" s="1"/>
      <c r="AZ133" s="1"/>
      <c r="BA133" s="1"/>
      <c r="BB133" s="1"/>
      <c r="BC133" s="1"/>
      <c r="BD133" s="1"/>
      <c r="BE133" s="1"/>
      <c r="BF133" s="1"/>
      <c r="BG133" s="1"/>
      <c r="BH133" s="1"/>
      <c r="BI133" s="1"/>
      <c r="BJ133" s="1"/>
      <c r="BK133" s="1"/>
      <c r="BL133" s="1"/>
      <c r="BM133" s="1"/>
      <c r="BN133" s="1"/>
      <c r="BO133" s="1"/>
      <c r="BP133" s="1"/>
      <c r="BQ133" s="1"/>
      <c r="BR133" s="1"/>
      <c r="BS133" s="1"/>
      <c r="BT133" s="1"/>
      <c r="BU133" s="1"/>
      <c r="BV133" s="1"/>
      <c r="BW133" s="1"/>
      <c r="BX133" s="1"/>
      <c r="BY133" s="1"/>
      <c r="BZ133" s="1"/>
      <c r="CA133" s="1"/>
      <c r="CB133" s="1"/>
      <c r="CC133" s="1"/>
      <c r="CD133" s="1"/>
      <c r="CE133" s="1"/>
      <c r="CF133" s="1"/>
      <c r="CG133" s="1"/>
      <c r="CH133" s="1"/>
      <c r="CI133" s="1"/>
      <c r="CJ133" s="1"/>
      <c r="CK133" s="1"/>
      <c r="CL133" s="1"/>
      <c r="CM133" s="1"/>
      <c r="CN133" s="1"/>
      <c r="CO133" s="1"/>
      <c r="CP133" s="1"/>
      <c r="CQ133" s="1"/>
      <c r="CR133" s="1"/>
      <c r="CS133" s="1"/>
      <c r="CT133" s="1"/>
      <c r="CU133" s="1"/>
      <c r="CV133" s="1"/>
      <c r="CW133" s="1"/>
      <c r="CX133" s="1"/>
      <c r="CY133" s="1"/>
      <c r="CZ133" s="1"/>
      <c r="DA133" s="1"/>
      <c r="DB133" s="1"/>
      <c r="DC133" s="1"/>
      <c r="DD133" s="1"/>
      <c r="DE133" s="1"/>
      <c r="DF133" s="1"/>
      <c r="DG133" s="1"/>
      <c r="DH133" s="1"/>
      <c r="DI133" s="1"/>
      <c r="DJ133" s="1"/>
      <c r="DK133" s="1"/>
      <c r="DL133" s="1"/>
      <c r="DM133" s="1"/>
      <c r="DN133" s="1"/>
      <c r="DO133" s="1"/>
      <c r="DP133" s="1"/>
      <c r="DQ133" s="1"/>
      <c r="DR133" s="1"/>
      <c r="DS133" s="1"/>
      <c r="DT133" s="1"/>
      <c r="DU133" s="1"/>
      <c r="DV133" s="1"/>
      <c r="DW133" s="1"/>
      <c r="DX133" s="1"/>
      <c r="DY133" s="1"/>
      <c r="DZ133" s="1"/>
      <c r="EA133" s="1"/>
      <c r="EB133" s="1"/>
      <c r="EC133" s="1"/>
      <c r="ED133" s="1"/>
      <c r="EE133" s="1"/>
    </row>
    <row r="134" spans="1:135" ht="15" customHeight="1" x14ac:dyDescent="0.25">
      <c r="A134" s="19" t="s">
        <v>263</v>
      </c>
      <c r="B134" s="57" t="s">
        <v>264</v>
      </c>
      <c r="C134" s="45" t="s">
        <v>9</v>
      </c>
      <c r="D134" s="23" t="s">
        <v>265</v>
      </c>
      <c r="E134" s="40" t="s">
        <v>1667</v>
      </c>
      <c r="F134" s="1"/>
      <c r="G134" s="1"/>
      <c r="S134" s="1"/>
      <c r="T134" s="1"/>
      <c r="U134" s="1"/>
      <c r="V134" s="1"/>
      <c r="W134" s="1"/>
      <c r="X134" s="1"/>
      <c r="Y134" s="1"/>
      <c r="Z134" s="1"/>
      <c r="AA134" s="1"/>
      <c r="AB134" s="1"/>
      <c r="AC134" s="1"/>
      <c r="AD134" s="1"/>
      <c r="AE134" s="1"/>
      <c r="AF134" s="1"/>
      <c r="AG134" s="1"/>
      <c r="AH134" s="1"/>
      <c r="AI134" s="1"/>
      <c r="AJ134" s="1"/>
      <c r="AK134" s="1"/>
      <c r="AL134" s="1"/>
      <c r="AM134" s="1"/>
      <c r="AN134" s="1"/>
      <c r="AO134" s="1"/>
      <c r="AP134" s="1"/>
      <c r="AQ134" s="1"/>
      <c r="AR134" s="1"/>
      <c r="AS134" s="1"/>
      <c r="AT134" s="1"/>
      <c r="AU134" s="1"/>
      <c r="AV134" s="1"/>
      <c r="AW134" s="1"/>
      <c r="AX134" s="1"/>
      <c r="AY134" s="1"/>
      <c r="AZ134" s="1"/>
      <c r="BA134" s="1"/>
      <c r="BB134" s="1"/>
      <c r="BC134" s="1"/>
      <c r="BD134" s="1"/>
      <c r="BE134" s="1"/>
      <c r="BF134" s="1"/>
      <c r="BG134" s="1"/>
      <c r="BH134" s="1"/>
      <c r="BI134" s="1"/>
      <c r="BJ134" s="1"/>
      <c r="BK134" s="1"/>
      <c r="BL134" s="1"/>
      <c r="BM134" s="1"/>
      <c r="BN134" s="1"/>
      <c r="BO134" s="1"/>
      <c r="BP134" s="1"/>
      <c r="BQ134" s="1"/>
      <c r="BR134" s="1"/>
      <c r="BS134" s="1"/>
      <c r="BT134" s="1"/>
      <c r="BU134" s="1"/>
      <c r="BV134" s="1"/>
      <c r="BW134" s="1"/>
      <c r="BX134" s="1"/>
      <c r="BY134" s="1"/>
      <c r="BZ134" s="1"/>
      <c r="CA134" s="1"/>
      <c r="CB134" s="1"/>
      <c r="CC134" s="1"/>
      <c r="CD134" s="1"/>
      <c r="CE134" s="1"/>
      <c r="CF134" s="1"/>
      <c r="CG134" s="1"/>
      <c r="CH134" s="1"/>
      <c r="CI134" s="1"/>
      <c r="CJ134" s="1"/>
      <c r="CK134" s="1"/>
      <c r="CL134" s="1"/>
      <c r="CM134" s="1"/>
      <c r="CN134" s="1"/>
      <c r="CO134" s="1"/>
      <c r="CP134" s="1"/>
      <c r="CQ134" s="1"/>
      <c r="CR134" s="1"/>
      <c r="CS134" s="1"/>
      <c r="CT134" s="1"/>
      <c r="CU134" s="1"/>
      <c r="CV134" s="1"/>
      <c r="CW134" s="1"/>
      <c r="CX134" s="1"/>
      <c r="CY134" s="1"/>
      <c r="CZ134" s="1"/>
      <c r="DA134" s="1"/>
      <c r="DB134" s="1"/>
      <c r="DC134" s="1"/>
      <c r="DD134" s="1"/>
      <c r="DE134" s="1"/>
      <c r="DF134" s="1"/>
      <c r="DG134" s="1"/>
      <c r="DH134" s="1"/>
      <c r="DI134" s="1"/>
      <c r="DJ134" s="1"/>
      <c r="DK134" s="1"/>
      <c r="DL134" s="1"/>
      <c r="DM134" s="1"/>
      <c r="DN134" s="1"/>
      <c r="DO134" s="1"/>
      <c r="DP134" s="1"/>
      <c r="DQ134" s="1"/>
      <c r="DR134" s="1"/>
      <c r="DS134" s="1"/>
      <c r="DT134" s="1"/>
      <c r="DU134" s="1"/>
      <c r="DV134" s="1"/>
      <c r="DW134" s="1"/>
      <c r="DX134" s="1"/>
      <c r="DY134" s="1"/>
      <c r="DZ134" s="1"/>
      <c r="EA134" s="1"/>
      <c r="EB134" s="1"/>
      <c r="EC134" s="1"/>
      <c r="ED134" s="1"/>
      <c r="EE134" s="1"/>
    </row>
    <row r="135" spans="1:135" ht="15" customHeight="1" x14ac:dyDescent="0.25">
      <c r="A135" s="19" t="s">
        <v>266</v>
      </c>
      <c r="B135" s="57" t="s">
        <v>267</v>
      </c>
      <c r="C135" s="45" t="s">
        <v>268</v>
      </c>
      <c r="D135" s="23" t="s">
        <v>269</v>
      </c>
      <c r="E135" s="40" t="s">
        <v>1667</v>
      </c>
      <c r="F135" s="1"/>
      <c r="G135" s="1"/>
      <c r="S135" s="1"/>
      <c r="T135" s="1"/>
      <c r="U135" s="1"/>
      <c r="V135" s="1"/>
      <c r="W135" s="1"/>
      <c r="X135" s="1"/>
      <c r="Y135" s="1"/>
      <c r="Z135" s="1"/>
      <c r="AA135" s="1"/>
      <c r="AB135" s="1"/>
      <c r="AC135" s="1"/>
      <c r="AD135" s="1"/>
      <c r="AE135" s="1"/>
      <c r="AF135" s="1"/>
      <c r="AG135" s="1"/>
      <c r="AH135" s="1"/>
      <c r="AI135" s="1"/>
      <c r="AJ135" s="1"/>
      <c r="AK135" s="1"/>
      <c r="AL135" s="1"/>
      <c r="AM135" s="1"/>
      <c r="AN135" s="1"/>
      <c r="AO135" s="1"/>
      <c r="AP135" s="1"/>
      <c r="AQ135" s="1"/>
      <c r="AR135" s="1"/>
      <c r="AS135" s="1"/>
      <c r="AT135" s="1"/>
      <c r="AU135" s="1"/>
      <c r="AV135" s="1"/>
      <c r="AW135" s="1"/>
      <c r="AX135" s="1"/>
      <c r="AY135" s="1"/>
      <c r="AZ135" s="1"/>
      <c r="BA135" s="1"/>
      <c r="BB135" s="1"/>
      <c r="BC135" s="1"/>
      <c r="BD135" s="1"/>
      <c r="BE135" s="1"/>
      <c r="BF135" s="1"/>
      <c r="BG135" s="1"/>
      <c r="BH135" s="1"/>
      <c r="BI135" s="1"/>
      <c r="BJ135" s="1"/>
      <c r="BK135" s="1"/>
      <c r="BL135" s="1"/>
      <c r="BM135" s="1"/>
      <c r="BN135" s="1"/>
      <c r="BO135" s="1"/>
      <c r="BP135" s="1"/>
      <c r="BQ135" s="1"/>
      <c r="BR135" s="1"/>
      <c r="BS135" s="1"/>
      <c r="BT135" s="1"/>
      <c r="BU135" s="1"/>
      <c r="BV135" s="1"/>
      <c r="BW135" s="1"/>
      <c r="BX135" s="1"/>
      <c r="BY135" s="1"/>
      <c r="BZ135" s="1"/>
      <c r="CA135" s="1"/>
      <c r="CB135" s="1"/>
      <c r="CC135" s="1"/>
      <c r="CD135" s="1"/>
      <c r="CE135" s="1"/>
      <c r="CF135" s="1"/>
      <c r="CG135" s="1"/>
      <c r="CH135" s="1"/>
      <c r="CI135" s="1"/>
      <c r="CJ135" s="1"/>
      <c r="CK135" s="1"/>
      <c r="CL135" s="1"/>
      <c r="CM135" s="1"/>
      <c r="CN135" s="1"/>
      <c r="CO135" s="1"/>
      <c r="CP135" s="1"/>
      <c r="CQ135" s="1"/>
      <c r="CR135" s="1"/>
      <c r="CS135" s="1"/>
      <c r="CT135" s="1"/>
      <c r="CU135" s="1"/>
      <c r="CV135" s="1"/>
      <c r="CW135" s="1"/>
      <c r="CX135" s="1"/>
      <c r="CY135" s="1"/>
      <c r="CZ135" s="1"/>
      <c r="DA135" s="1"/>
      <c r="DB135" s="1"/>
      <c r="DC135" s="1"/>
      <c r="DD135" s="1"/>
      <c r="DE135" s="1"/>
      <c r="DF135" s="1"/>
      <c r="DG135" s="1"/>
      <c r="DH135" s="1"/>
      <c r="DI135" s="1"/>
      <c r="DJ135" s="1"/>
      <c r="DK135" s="1"/>
      <c r="DL135" s="1"/>
      <c r="DM135" s="1"/>
      <c r="DN135" s="1"/>
      <c r="DO135" s="1"/>
      <c r="DP135" s="1"/>
      <c r="DQ135" s="1"/>
      <c r="DR135" s="1"/>
      <c r="DS135" s="1"/>
      <c r="DT135" s="1"/>
      <c r="DU135" s="1"/>
      <c r="DV135" s="1"/>
      <c r="DW135" s="1"/>
      <c r="DX135" s="1"/>
      <c r="DY135" s="1"/>
      <c r="DZ135" s="1"/>
      <c r="EA135" s="1"/>
      <c r="EB135" s="1"/>
      <c r="EC135" s="1"/>
      <c r="ED135" s="1"/>
      <c r="EE135" s="1"/>
    </row>
    <row r="136" spans="1:135" ht="15" customHeight="1" x14ac:dyDescent="0.25">
      <c r="A136" s="19" t="s">
        <v>270</v>
      </c>
      <c r="B136" s="57" t="s">
        <v>271</v>
      </c>
      <c r="C136" s="45" t="s">
        <v>268</v>
      </c>
      <c r="D136" s="23" t="s">
        <v>272</v>
      </c>
      <c r="E136" s="40" t="s">
        <v>1667</v>
      </c>
      <c r="F136" s="1"/>
      <c r="G136" s="1"/>
      <c r="S136" s="1"/>
      <c r="T136" s="1"/>
      <c r="U136" s="1"/>
      <c r="V136" s="1"/>
      <c r="W136" s="1"/>
      <c r="X136" s="1"/>
      <c r="Y136" s="1"/>
      <c r="Z136" s="1"/>
      <c r="AA136" s="1"/>
      <c r="AB136" s="1"/>
      <c r="AC136" s="1"/>
      <c r="AD136" s="1"/>
      <c r="AE136" s="1"/>
      <c r="AF136" s="1"/>
      <c r="AG136" s="1"/>
      <c r="AH136" s="1"/>
      <c r="AI136" s="1"/>
      <c r="AJ136" s="1"/>
      <c r="AK136" s="1"/>
      <c r="AL136" s="1"/>
      <c r="AM136" s="1"/>
      <c r="AN136" s="1"/>
      <c r="AO136" s="1"/>
      <c r="AP136" s="1"/>
      <c r="AQ136" s="1"/>
      <c r="AR136" s="1"/>
      <c r="AS136" s="1"/>
      <c r="AT136" s="1"/>
      <c r="AU136" s="1"/>
      <c r="AV136" s="1"/>
      <c r="AW136" s="1"/>
      <c r="AX136" s="1"/>
      <c r="AY136" s="1"/>
      <c r="AZ136" s="1"/>
      <c r="BA136" s="1"/>
      <c r="BB136" s="1"/>
      <c r="BC136" s="1"/>
      <c r="BD136" s="1"/>
      <c r="BE136" s="1"/>
      <c r="BF136" s="1"/>
      <c r="BG136" s="1"/>
      <c r="BH136" s="1"/>
      <c r="BI136" s="1"/>
      <c r="BJ136" s="1"/>
      <c r="BK136" s="1"/>
      <c r="BL136" s="1"/>
      <c r="BM136" s="1"/>
      <c r="BN136" s="1"/>
      <c r="BO136" s="1"/>
      <c r="BP136" s="1"/>
      <c r="BQ136" s="1"/>
      <c r="BR136" s="1"/>
      <c r="BS136" s="1"/>
      <c r="BT136" s="1"/>
      <c r="BU136" s="1"/>
      <c r="BV136" s="1"/>
      <c r="BW136" s="1"/>
      <c r="BX136" s="1"/>
      <c r="BY136" s="1"/>
      <c r="BZ136" s="1"/>
      <c r="CA136" s="1"/>
      <c r="CB136" s="1"/>
      <c r="CC136" s="1"/>
      <c r="CD136" s="1"/>
      <c r="CE136" s="1"/>
      <c r="CF136" s="1"/>
      <c r="CG136" s="1"/>
      <c r="CH136" s="1"/>
      <c r="CI136" s="1"/>
      <c r="CJ136" s="1"/>
      <c r="CK136" s="1"/>
      <c r="CL136" s="1"/>
      <c r="CM136" s="1"/>
      <c r="CN136" s="1"/>
      <c r="CO136" s="1"/>
      <c r="CP136" s="1"/>
      <c r="CQ136" s="1"/>
      <c r="CR136" s="1"/>
      <c r="CS136" s="1"/>
      <c r="CT136" s="1"/>
      <c r="CU136" s="1"/>
      <c r="CV136" s="1"/>
      <c r="CW136" s="1"/>
      <c r="CX136" s="1"/>
      <c r="CY136" s="1"/>
      <c r="CZ136" s="1"/>
      <c r="DA136" s="1"/>
      <c r="DB136" s="1"/>
      <c r="DC136" s="1"/>
      <c r="DD136" s="1"/>
      <c r="DE136" s="1"/>
      <c r="DF136" s="1"/>
      <c r="DG136" s="1"/>
      <c r="DH136" s="1"/>
      <c r="DI136" s="1"/>
      <c r="DJ136" s="1"/>
      <c r="DK136" s="1"/>
      <c r="DL136" s="1"/>
      <c r="DM136" s="1"/>
      <c r="DN136" s="1"/>
      <c r="DO136" s="1"/>
      <c r="DP136" s="1"/>
      <c r="DQ136" s="1"/>
      <c r="DR136" s="1"/>
      <c r="DS136" s="1"/>
      <c r="DT136" s="1"/>
      <c r="DU136" s="1"/>
      <c r="DV136" s="1"/>
      <c r="DW136" s="1"/>
      <c r="DX136" s="1"/>
      <c r="DY136" s="1"/>
      <c r="DZ136" s="1"/>
      <c r="EA136" s="1"/>
      <c r="EB136" s="1"/>
      <c r="EC136" s="1"/>
      <c r="ED136" s="1"/>
      <c r="EE136" s="1"/>
    </row>
    <row r="137" spans="1:135" ht="15" customHeight="1" x14ac:dyDescent="0.25">
      <c r="A137" s="19" t="s">
        <v>273</v>
      </c>
      <c r="B137" s="57" t="s">
        <v>274</v>
      </c>
      <c r="C137" s="45" t="s">
        <v>268</v>
      </c>
      <c r="D137" s="23" t="s">
        <v>275</v>
      </c>
      <c r="E137" s="40" t="s">
        <v>1667</v>
      </c>
      <c r="F137" s="1"/>
      <c r="G137" s="1"/>
      <c r="S137" s="1"/>
      <c r="T137" s="1"/>
      <c r="U137" s="1"/>
      <c r="V137" s="1"/>
      <c r="W137" s="1"/>
      <c r="X137" s="1"/>
      <c r="Y137" s="1"/>
      <c r="Z137" s="1"/>
      <c r="AA137" s="1"/>
      <c r="AB137" s="1"/>
      <c r="AC137" s="1"/>
      <c r="AD137" s="1"/>
      <c r="AE137" s="1"/>
      <c r="AF137" s="1"/>
      <c r="AG137" s="1"/>
      <c r="AH137" s="1"/>
      <c r="AI137" s="1"/>
      <c r="AJ137" s="1"/>
      <c r="AK137" s="1"/>
      <c r="AL137" s="1"/>
      <c r="AM137" s="1"/>
      <c r="AN137" s="1"/>
      <c r="AO137" s="1"/>
      <c r="AP137" s="1"/>
      <c r="AQ137" s="1"/>
      <c r="AR137" s="1"/>
      <c r="AS137" s="1"/>
      <c r="AT137" s="1"/>
      <c r="AU137" s="1"/>
      <c r="AV137" s="1"/>
      <c r="AW137" s="1"/>
      <c r="AX137" s="1"/>
      <c r="AY137" s="1"/>
      <c r="AZ137" s="1"/>
      <c r="BA137" s="1"/>
      <c r="BB137" s="1"/>
      <c r="BC137" s="1"/>
      <c r="BD137" s="1"/>
      <c r="BE137" s="1"/>
      <c r="BF137" s="1"/>
      <c r="BG137" s="1"/>
      <c r="BH137" s="1"/>
      <c r="BI137" s="1"/>
      <c r="BJ137" s="1"/>
      <c r="BK137" s="1"/>
      <c r="BL137" s="1"/>
      <c r="BM137" s="1"/>
      <c r="BN137" s="1"/>
      <c r="BO137" s="1"/>
      <c r="BP137" s="1"/>
      <c r="BQ137" s="1"/>
      <c r="BR137" s="1"/>
      <c r="BS137" s="1"/>
      <c r="BT137" s="1"/>
      <c r="BU137" s="1"/>
      <c r="BV137" s="1"/>
      <c r="BW137" s="1"/>
      <c r="BX137" s="1"/>
      <c r="BY137" s="1"/>
      <c r="BZ137" s="1"/>
      <c r="CA137" s="1"/>
      <c r="CB137" s="1"/>
      <c r="CC137" s="1"/>
      <c r="CD137" s="1"/>
      <c r="CE137" s="1"/>
      <c r="CF137" s="1"/>
      <c r="CG137" s="1"/>
      <c r="CH137" s="1"/>
      <c r="CI137" s="1"/>
      <c r="CJ137" s="1"/>
      <c r="CK137" s="1"/>
      <c r="CL137" s="1"/>
      <c r="CM137" s="1"/>
      <c r="CN137" s="1"/>
      <c r="CO137" s="1"/>
      <c r="CP137" s="1"/>
      <c r="CQ137" s="1"/>
      <c r="CR137" s="1"/>
      <c r="CS137" s="1"/>
      <c r="CT137" s="1"/>
      <c r="CU137" s="1"/>
      <c r="CV137" s="1"/>
      <c r="CW137" s="1"/>
      <c r="CX137" s="1"/>
      <c r="CY137" s="1"/>
      <c r="CZ137" s="1"/>
      <c r="DA137" s="1"/>
      <c r="DB137" s="1"/>
      <c r="DC137" s="1"/>
      <c r="DD137" s="1"/>
      <c r="DE137" s="1"/>
      <c r="DF137" s="1"/>
      <c r="DG137" s="1"/>
      <c r="DH137" s="1"/>
      <c r="DI137" s="1"/>
      <c r="DJ137" s="1"/>
      <c r="DK137" s="1"/>
      <c r="DL137" s="1"/>
      <c r="DM137" s="1"/>
      <c r="DN137" s="1"/>
      <c r="DO137" s="1"/>
      <c r="DP137" s="1"/>
      <c r="DQ137" s="1"/>
      <c r="DR137" s="1"/>
      <c r="DS137" s="1"/>
      <c r="DT137" s="1"/>
      <c r="DU137" s="1"/>
      <c r="DV137" s="1"/>
      <c r="DW137" s="1"/>
      <c r="DX137" s="1"/>
      <c r="DY137" s="1"/>
      <c r="DZ137" s="1"/>
      <c r="EA137" s="1"/>
      <c r="EB137" s="1"/>
      <c r="EC137" s="1"/>
      <c r="ED137" s="1"/>
      <c r="EE137" s="1"/>
    </row>
    <row r="138" spans="1:135" ht="15" customHeight="1" x14ac:dyDescent="0.25">
      <c r="A138" s="19" t="s">
        <v>276</v>
      </c>
      <c r="B138" s="57" t="s">
        <v>277</v>
      </c>
      <c r="C138" s="45" t="s">
        <v>268</v>
      </c>
      <c r="D138" s="23" t="s">
        <v>278</v>
      </c>
      <c r="E138" s="40" t="s">
        <v>1667</v>
      </c>
      <c r="F138" s="1"/>
      <c r="G138" s="1"/>
      <c r="S138" s="1"/>
      <c r="T138" s="1"/>
      <c r="U138" s="1"/>
      <c r="V138" s="1"/>
      <c r="W138" s="1"/>
      <c r="X138" s="1"/>
      <c r="Y138" s="1"/>
      <c r="Z138" s="1"/>
      <c r="AA138" s="1"/>
      <c r="AB138" s="1"/>
      <c r="AC138" s="1"/>
      <c r="AD138" s="1"/>
      <c r="AE138" s="1"/>
      <c r="AF138" s="1"/>
      <c r="AG138" s="1"/>
      <c r="AH138" s="1"/>
      <c r="AI138" s="1"/>
      <c r="AJ138" s="1"/>
      <c r="AK138" s="1"/>
      <c r="AL138" s="1"/>
      <c r="AM138" s="1"/>
      <c r="AN138" s="1"/>
      <c r="AO138" s="1"/>
      <c r="AP138" s="1"/>
      <c r="AQ138" s="1"/>
      <c r="AR138" s="1"/>
      <c r="AS138" s="1"/>
      <c r="AT138" s="1"/>
      <c r="AU138" s="1"/>
      <c r="AV138" s="1"/>
      <c r="AW138" s="1"/>
      <c r="AX138" s="1"/>
      <c r="AY138" s="1"/>
      <c r="AZ138" s="1"/>
      <c r="BA138" s="1"/>
      <c r="BB138" s="1"/>
      <c r="BC138" s="1"/>
      <c r="BD138" s="1"/>
      <c r="BE138" s="1"/>
      <c r="BF138" s="1"/>
      <c r="BG138" s="1"/>
      <c r="BH138" s="1"/>
      <c r="BI138" s="1"/>
      <c r="BJ138" s="1"/>
      <c r="BK138" s="1"/>
      <c r="BL138" s="1"/>
      <c r="BM138" s="1"/>
      <c r="BN138" s="1"/>
      <c r="BO138" s="1"/>
      <c r="BP138" s="1"/>
      <c r="BQ138" s="1"/>
      <c r="BR138" s="1"/>
      <c r="BS138" s="1"/>
      <c r="BT138" s="1"/>
      <c r="BU138" s="1"/>
      <c r="BV138" s="1"/>
      <c r="BW138" s="1"/>
      <c r="BX138" s="1"/>
      <c r="BY138" s="1"/>
      <c r="BZ138" s="1"/>
      <c r="CA138" s="1"/>
      <c r="CB138" s="1"/>
      <c r="CC138" s="1"/>
      <c r="CD138" s="1"/>
      <c r="CE138" s="1"/>
      <c r="CF138" s="1"/>
      <c r="CG138" s="1"/>
      <c r="CH138" s="1"/>
      <c r="CI138" s="1"/>
      <c r="CJ138" s="1"/>
      <c r="CK138" s="1"/>
      <c r="CL138" s="1"/>
      <c r="CM138" s="1"/>
      <c r="CN138" s="1"/>
      <c r="CO138" s="1"/>
      <c r="CP138" s="1"/>
      <c r="CQ138" s="1"/>
      <c r="CR138" s="1"/>
      <c r="CS138" s="1"/>
      <c r="CT138" s="1"/>
      <c r="CU138" s="1"/>
      <c r="CV138" s="1"/>
      <c r="CW138" s="1"/>
      <c r="CX138" s="1"/>
      <c r="CY138" s="1"/>
      <c r="CZ138" s="1"/>
      <c r="DA138" s="1"/>
      <c r="DB138" s="1"/>
      <c r="DC138" s="1"/>
      <c r="DD138" s="1"/>
      <c r="DE138" s="1"/>
      <c r="DF138" s="1"/>
      <c r="DG138" s="1"/>
      <c r="DH138" s="1"/>
      <c r="DI138" s="1"/>
      <c r="DJ138" s="1"/>
      <c r="DK138" s="1"/>
      <c r="DL138" s="1"/>
      <c r="DM138" s="1"/>
      <c r="DN138" s="1"/>
      <c r="DO138" s="1"/>
      <c r="DP138" s="1"/>
      <c r="DQ138" s="1"/>
      <c r="DR138" s="1"/>
      <c r="DS138" s="1"/>
      <c r="DT138" s="1"/>
      <c r="DU138" s="1"/>
      <c r="DV138" s="1"/>
      <c r="DW138" s="1"/>
      <c r="DX138" s="1"/>
      <c r="DY138" s="1"/>
      <c r="DZ138" s="1"/>
      <c r="EA138" s="1"/>
      <c r="EB138" s="1"/>
      <c r="EC138" s="1"/>
      <c r="ED138" s="1"/>
      <c r="EE138" s="1"/>
    </row>
    <row r="139" spans="1:135" x14ac:dyDescent="0.25">
      <c r="A139" s="1"/>
      <c r="B139" s="1"/>
      <c r="C139" s="1"/>
      <c r="D139" s="1"/>
      <c r="E139" s="1"/>
      <c r="F139" s="1"/>
      <c r="G139" s="1"/>
      <c r="S139" s="1"/>
      <c r="T139" s="1"/>
      <c r="U139" s="1"/>
      <c r="V139" s="1"/>
      <c r="W139" s="1"/>
      <c r="X139" s="1"/>
      <c r="Y139" s="1"/>
      <c r="Z139" s="1"/>
      <c r="AA139" s="1"/>
      <c r="AB139" s="1"/>
      <c r="AC139" s="1"/>
      <c r="AD139" s="1"/>
      <c r="AE139" s="1"/>
      <c r="AF139" s="1"/>
      <c r="AG139" s="1"/>
      <c r="AH139" s="1"/>
      <c r="AI139" s="1"/>
      <c r="AJ139" s="1"/>
      <c r="AK139" s="1"/>
      <c r="AL139" s="1"/>
      <c r="AM139" s="1"/>
      <c r="AN139" s="1"/>
      <c r="AO139" s="1"/>
      <c r="AP139" s="1"/>
      <c r="AQ139" s="1"/>
      <c r="AR139" s="1"/>
      <c r="AS139" s="1"/>
      <c r="AT139" s="1"/>
      <c r="AU139" s="1"/>
      <c r="AV139" s="1"/>
      <c r="AW139" s="1"/>
      <c r="AX139" s="1"/>
      <c r="AY139" s="1"/>
      <c r="AZ139" s="1"/>
      <c r="BA139" s="1"/>
      <c r="BB139" s="1"/>
      <c r="BC139" s="1"/>
      <c r="BD139" s="1"/>
      <c r="BE139" s="1"/>
      <c r="BF139" s="1"/>
      <c r="BG139" s="1"/>
      <c r="BH139" s="1"/>
      <c r="BI139" s="1"/>
      <c r="BJ139" s="1"/>
      <c r="BK139" s="1"/>
      <c r="BL139" s="1"/>
      <c r="BM139" s="1"/>
      <c r="BN139" s="1"/>
      <c r="BO139" s="1"/>
      <c r="BP139" s="1"/>
      <c r="BQ139" s="1"/>
      <c r="BR139" s="1"/>
      <c r="BS139" s="1"/>
      <c r="BT139" s="1"/>
      <c r="BU139" s="1"/>
      <c r="BV139" s="1"/>
      <c r="BW139" s="1"/>
      <c r="BX139" s="1"/>
      <c r="BY139" s="1"/>
      <c r="BZ139" s="1"/>
      <c r="CA139" s="1"/>
      <c r="CB139" s="1"/>
      <c r="CC139" s="1"/>
      <c r="CD139" s="1"/>
      <c r="CE139" s="1"/>
      <c r="CF139" s="1"/>
      <c r="CG139" s="1"/>
      <c r="CH139" s="1"/>
      <c r="CI139" s="1"/>
      <c r="CJ139" s="1"/>
      <c r="CK139" s="1"/>
      <c r="CL139" s="1"/>
      <c r="CM139" s="1"/>
      <c r="CN139" s="1"/>
      <c r="CO139" s="1"/>
      <c r="CP139" s="1"/>
      <c r="CQ139" s="1"/>
      <c r="CR139" s="1"/>
      <c r="CS139" s="1"/>
      <c r="CT139" s="1"/>
      <c r="CU139" s="1"/>
      <c r="CV139" s="1"/>
      <c r="CW139" s="1"/>
      <c r="CX139" s="1"/>
      <c r="CY139" s="1"/>
      <c r="CZ139" s="1"/>
      <c r="DA139" s="1"/>
      <c r="DB139" s="1"/>
      <c r="DC139" s="1"/>
      <c r="DD139" s="1"/>
      <c r="DE139" s="1"/>
      <c r="DF139" s="1"/>
      <c r="DG139" s="1"/>
      <c r="DH139" s="1"/>
      <c r="DI139" s="1"/>
      <c r="DJ139" s="1"/>
      <c r="DK139" s="1"/>
      <c r="DL139" s="1"/>
      <c r="DM139" s="1"/>
      <c r="DN139" s="1"/>
      <c r="DO139" s="1"/>
      <c r="DP139" s="1"/>
      <c r="DQ139" s="1"/>
      <c r="DR139" s="1"/>
      <c r="DS139" s="1"/>
      <c r="DT139" s="1"/>
      <c r="DU139" s="1"/>
      <c r="DV139" s="1"/>
      <c r="DW139" s="1"/>
      <c r="DX139" s="1"/>
      <c r="DY139" s="1"/>
      <c r="DZ139" s="1"/>
      <c r="EA139" s="1"/>
      <c r="EB139" s="1"/>
      <c r="EC139" s="1"/>
      <c r="ED139" s="1"/>
      <c r="EE139" s="1"/>
    </row>
    <row r="140" spans="1:135" x14ac:dyDescent="0.25">
      <c r="A140" s="1"/>
      <c r="B140" s="1"/>
      <c r="C140" s="1"/>
      <c r="D140" s="1"/>
      <c r="E140" s="1"/>
      <c r="F140" s="1"/>
      <c r="G140" s="1"/>
      <c r="S140" s="1"/>
      <c r="T140" s="1"/>
      <c r="U140" s="1"/>
      <c r="V140" s="1"/>
      <c r="W140" s="1"/>
      <c r="X140" s="1"/>
      <c r="Y140" s="1"/>
      <c r="Z140" s="1"/>
      <c r="AA140" s="1"/>
      <c r="AB140" s="1"/>
      <c r="AC140" s="1"/>
      <c r="AD140" s="1"/>
      <c r="AE140" s="1"/>
      <c r="AF140" s="1"/>
      <c r="AG140" s="1"/>
      <c r="AH140" s="1"/>
      <c r="AI140" s="1"/>
      <c r="AJ140" s="1"/>
      <c r="AK140" s="1"/>
      <c r="AL140" s="1"/>
      <c r="AM140" s="1"/>
      <c r="AN140" s="1"/>
      <c r="AO140" s="1"/>
      <c r="AP140" s="1"/>
      <c r="AQ140" s="1"/>
      <c r="AR140" s="1"/>
      <c r="AS140" s="1"/>
      <c r="AT140" s="1"/>
      <c r="AU140" s="1"/>
      <c r="AV140" s="1"/>
      <c r="AW140" s="1"/>
      <c r="AX140" s="1"/>
      <c r="AY140" s="1"/>
      <c r="AZ140" s="1"/>
      <c r="BA140" s="1"/>
      <c r="BB140" s="1"/>
      <c r="BC140" s="1"/>
      <c r="BD140" s="1"/>
      <c r="BE140" s="1"/>
      <c r="BF140" s="1"/>
      <c r="BG140" s="1"/>
      <c r="BH140" s="1"/>
      <c r="BI140" s="1"/>
      <c r="BJ140" s="1"/>
      <c r="BK140" s="1"/>
      <c r="BL140" s="1"/>
      <c r="BM140" s="1"/>
      <c r="BN140" s="1"/>
      <c r="BO140" s="1"/>
      <c r="BP140" s="1"/>
      <c r="BQ140" s="1"/>
      <c r="BR140" s="1"/>
      <c r="BS140" s="1"/>
      <c r="BT140" s="1"/>
      <c r="BU140" s="1"/>
      <c r="BV140" s="1"/>
      <c r="BW140" s="1"/>
      <c r="BX140" s="1"/>
      <c r="BY140" s="1"/>
      <c r="BZ140" s="1"/>
      <c r="CA140" s="1"/>
      <c r="CB140" s="1"/>
      <c r="CC140" s="1"/>
      <c r="CD140" s="1"/>
      <c r="CE140" s="1"/>
      <c r="CF140" s="1"/>
      <c r="CG140" s="1"/>
      <c r="CH140" s="1"/>
      <c r="CI140" s="1"/>
      <c r="CJ140" s="1"/>
      <c r="CK140" s="1"/>
      <c r="CL140" s="1"/>
      <c r="CM140" s="1"/>
      <c r="CN140" s="1"/>
      <c r="CO140" s="1"/>
      <c r="CP140" s="1"/>
      <c r="CQ140" s="1"/>
      <c r="CR140" s="1"/>
      <c r="CS140" s="1"/>
      <c r="CT140" s="1"/>
      <c r="CU140" s="1"/>
      <c r="CV140" s="1"/>
      <c r="CW140" s="1"/>
      <c r="CX140" s="1"/>
      <c r="CY140" s="1"/>
      <c r="CZ140" s="1"/>
      <c r="DA140" s="1"/>
      <c r="DB140" s="1"/>
      <c r="DC140" s="1"/>
      <c r="DD140" s="1"/>
      <c r="DE140" s="1"/>
      <c r="DF140" s="1"/>
      <c r="DG140" s="1"/>
      <c r="DH140" s="1"/>
      <c r="DI140" s="1"/>
      <c r="DJ140" s="1"/>
      <c r="DK140" s="1"/>
      <c r="DL140" s="1"/>
      <c r="DM140" s="1"/>
      <c r="DN140" s="1"/>
      <c r="DO140" s="1"/>
      <c r="DP140" s="1"/>
      <c r="DQ140" s="1"/>
      <c r="DR140" s="1"/>
      <c r="DS140" s="1"/>
      <c r="DT140" s="1"/>
      <c r="DU140" s="1"/>
      <c r="DV140" s="1"/>
      <c r="DW140" s="1"/>
      <c r="DX140" s="1"/>
      <c r="DY140" s="1"/>
      <c r="DZ140" s="1"/>
      <c r="EA140" s="1"/>
      <c r="EB140" s="1"/>
      <c r="EC140" s="1"/>
      <c r="ED140" s="1"/>
      <c r="EE140" s="1"/>
    </row>
    <row r="141" spans="1:135" x14ac:dyDescent="0.25">
      <c r="A141" s="1"/>
      <c r="B141" s="1"/>
      <c r="C141" s="1"/>
      <c r="D141" s="1"/>
      <c r="E141" s="1"/>
      <c r="F141" s="1"/>
      <c r="G141" s="1"/>
      <c r="S141" s="1"/>
      <c r="T141" s="1"/>
      <c r="U141" s="1"/>
      <c r="V141" s="1"/>
      <c r="W141" s="1"/>
      <c r="X141" s="1"/>
      <c r="Y141" s="1"/>
      <c r="Z141" s="1"/>
      <c r="AA141" s="1"/>
      <c r="AB141" s="1"/>
      <c r="AC141" s="1"/>
      <c r="AD141" s="1"/>
      <c r="AE141" s="1"/>
      <c r="AF141" s="1"/>
      <c r="AG141" s="1"/>
      <c r="AH141" s="1"/>
      <c r="AI141" s="1"/>
      <c r="AJ141" s="1"/>
      <c r="AK141" s="1"/>
      <c r="AL141" s="1"/>
      <c r="AM141" s="1"/>
      <c r="AN141" s="1"/>
      <c r="AO141" s="1"/>
      <c r="AP141" s="1"/>
      <c r="AQ141" s="1"/>
      <c r="AR141" s="1"/>
      <c r="AS141" s="1"/>
      <c r="AT141" s="1"/>
      <c r="AU141" s="1"/>
      <c r="AV141" s="1"/>
      <c r="AW141" s="1"/>
      <c r="AX141" s="1"/>
      <c r="AY141" s="1"/>
      <c r="AZ141" s="1"/>
      <c r="BA141" s="1"/>
      <c r="BB141" s="1"/>
      <c r="BC141" s="1"/>
      <c r="BD141" s="1"/>
      <c r="BE141" s="1"/>
      <c r="BF141" s="1"/>
      <c r="BG141" s="1"/>
      <c r="BH141" s="1"/>
      <c r="BI141" s="1"/>
      <c r="BJ141" s="1"/>
      <c r="BK141" s="1"/>
      <c r="BL141" s="1"/>
      <c r="BM141" s="1"/>
      <c r="BN141" s="1"/>
      <c r="BO141" s="1"/>
      <c r="BP141" s="1"/>
      <c r="BQ141" s="1"/>
      <c r="BR141" s="1"/>
      <c r="BS141" s="1"/>
      <c r="BT141" s="1"/>
      <c r="BU141" s="1"/>
      <c r="BV141" s="1"/>
      <c r="BW141" s="1"/>
      <c r="BX141" s="1"/>
      <c r="BY141" s="1"/>
      <c r="BZ141" s="1"/>
      <c r="CA141" s="1"/>
      <c r="CB141" s="1"/>
      <c r="CC141" s="1"/>
      <c r="CD141" s="1"/>
      <c r="CE141" s="1"/>
      <c r="CF141" s="1"/>
      <c r="CG141" s="1"/>
      <c r="CH141" s="1"/>
      <c r="CI141" s="1"/>
      <c r="CJ141" s="1"/>
      <c r="CK141" s="1"/>
      <c r="CL141" s="1"/>
      <c r="CM141" s="1"/>
      <c r="CN141" s="1"/>
      <c r="CO141" s="1"/>
      <c r="CP141" s="1"/>
      <c r="CQ141" s="1"/>
      <c r="CR141" s="1"/>
      <c r="CS141" s="1"/>
      <c r="CT141" s="1"/>
      <c r="CU141" s="1"/>
      <c r="CV141" s="1"/>
      <c r="CW141" s="1"/>
      <c r="CX141" s="1"/>
      <c r="CY141" s="1"/>
      <c r="CZ141" s="1"/>
      <c r="DA141" s="1"/>
      <c r="DB141" s="1"/>
      <c r="DC141" s="1"/>
      <c r="DD141" s="1"/>
      <c r="DE141" s="1"/>
      <c r="DF141" s="1"/>
      <c r="DG141" s="1"/>
      <c r="DH141" s="1"/>
      <c r="DI141" s="1"/>
      <c r="DJ141" s="1"/>
      <c r="DK141" s="1"/>
      <c r="DL141" s="1"/>
      <c r="DM141" s="1"/>
      <c r="DN141" s="1"/>
      <c r="DO141" s="1"/>
      <c r="DP141" s="1"/>
      <c r="DQ141" s="1"/>
      <c r="DR141" s="1"/>
      <c r="DS141" s="1"/>
      <c r="DT141" s="1"/>
      <c r="DU141" s="1"/>
      <c r="DV141" s="1"/>
      <c r="DW141" s="1"/>
      <c r="DX141" s="1"/>
      <c r="DY141" s="1"/>
      <c r="DZ141" s="1"/>
      <c r="EA141" s="1"/>
      <c r="EB141" s="1"/>
      <c r="EC141" s="1"/>
      <c r="ED141" s="1"/>
      <c r="EE141" s="1"/>
    </row>
    <row r="142" spans="1:135" x14ac:dyDescent="0.25">
      <c r="A142" s="1"/>
      <c r="B142" s="1"/>
      <c r="C142" s="1"/>
      <c r="D142" s="1"/>
      <c r="E142" s="1"/>
      <c r="F142" s="1"/>
      <c r="G142" s="1"/>
      <c r="S142" s="1"/>
      <c r="T142" s="1"/>
      <c r="U142" s="1"/>
      <c r="V142" s="1"/>
      <c r="W142" s="1"/>
      <c r="X142" s="1"/>
      <c r="Y142" s="1"/>
      <c r="Z142" s="1"/>
      <c r="AA142" s="1"/>
      <c r="AB142" s="1"/>
      <c r="AC142" s="1"/>
      <c r="AD142" s="1"/>
      <c r="AE142" s="1"/>
      <c r="AF142" s="1"/>
      <c r="AG142" s="1"/>
      <c r="AH142" s="1"/>
      <c r="AI142" s="1"/>
      <c r="AJ142" s="1"/>
      <c r="AK142" s="1"/>
      <c r="AL142" s="1"/>
      <c r="AM142" s="1"/>
      <c r="AN142" s="1"/>
      <c r="AO142" s="1"/>
      <c r="AP142" s="1"/>
      <c r="AQ142" s="1"/>
      <c r="AR142" s="1"/>
      <c r="AS142" s="1"/>
      <c r="AT142" s="1"/>
      <c r="AU142" s="1"/>
      <c r="AV142" s="1"/>
      <c r="AW142" s="1"/>
      <c r="AX142" s="1"/>
      <c r="AY142" s="1"/>
      <c r="AZ142" s="1"/>
      <c r="BA142" s="1"/>
      <c r="BB142" s="1"/>
      <c r="BC142" s="1"/>
      <c r="BD142" s="1"/>
      <c r="BE142" s="1"/>
      <c r="BF142" s="1"/>
      <c r="BG142" s="1"/>
      <c r="BH142" s="1"/>
      <c r="BI142" s="1"/>
      <c r="BJ142" s="1"/>
      <c r="BK142" s="1"/>
      <c r="BL142" s="1"/>
      <c r="BM142" s="1"/>
      <c r="BN142" s="1"/>
      <c r="BO142" s="1"/>
      <c r="BP142" s="1"/>
      <c r="BQ142" s="1"/>
      <c r="BR142" s="1"/>
      <c r="BS142" s="1"/>
      <c r="BT142" s="1"/>
      <c r="BU142" s="1"/>
      <c r="BV142" s="1"/>
      <c r="BW142" s="1"/>
      <c r="BX142" s="1"/>
      <c r="BY142" s="1"/>
      <c r="BZ142" s="1"/>
      <c r="CA142" s="1"/>
      <c r="CB142" s="1"/>
      <c r="CC142" s="1"/>
      <c r="CD142" s="1"/>
      <c r="CE142" s="1"/>
      <c r="CF142" s="1"/>
      <c r="CG142" s="1"/>
      <c r="CH142" s="1"/>
      <c r="CI142" s="1"/>
      <c r="CJ142" s="1"/>
      <c r="CK142" s="1"/>
      <c r="CL142" s="1"/>
      <c r="CM142" s="1"/>
      <c r="CN142" s="1"/>
      <c r="CO142" s="1"/>
      <c r="CP142" s="1"/>
      <c r="CQ142" s="1"/>
      <c r="CR142" s="1"/>
      <c r="CS142" s="1"/>
      <c r="CT142" s="1"/>
      <c r="CU142" s="1"/>
      <c r="CV142" s="1"/>
      <c r="CW142" s="1"/>
      <c r="CX142" s="1"/>
      <c r="CY142" s="1"/>
      <c r="CZ142" s="1"/>
      <c r="DA142" s="1"/>
      <c r="DB142" s="1"/>
      <c r="DC142" s="1"/>
      <c r="DD142" s="1"/>
      <c r="DE142" s="1"/>
      <c r="DF142" s="1"/>
      <c r="DG142" s="1"/>
      <c r="DH142" s="1"/>
      <c r="DI142" s="1"/>
      <c r="DJ142" s="1"/>
      <c r="DK142" s="1"/>
      <c r="DL142" s="1"/>
      <c r="DM142" s="1"/>
      <c r="DN142" s="1"/>
      <c r="DO142" s="1"/>
      <c r="DP142" s="1"/>
      <c r="DQ142" s="1"/>
      <c r="DR142" s="1"/>
      <c r="DS142" s="1"/>
      <c r="DT142" s="1"/>
      <c r="DU142" s="1"/>
      <c r="DV142" s="1"/>
      <c r="DW142" s="1"/>
      <c r="DX142" s="1"/>
      <c r="DY142" s="1"/>
      <c r="DZ142" s="1"/>
      <c r="EA142" s="1"/>
      <c r="EB142" s="1"/>
      <c r="EC142" s="1"/>
      <c r="ED142" s="1"/>
      <c r="EE142" s="1"/>
    </row>
    <row r="143" spans="1:135" x14ac:dyDescent="0.25">
      <c r="A143" s="1"/>
      <c r="B143" s="1"/>
      <c r="C143" s="1"/>
      <c r="D143" s="1"/>
      <c r="E143" s="1"/>
      <c r="F143" s="1"/>
      <c r="G143" s="1"/>
      <c r="S143" s="1"/>
      <c r="T143" s="1"/>
      <c r="U143" s="1"/>
      <c r="V143" s="1"/>
      <c r="W143" s="1"/>
      <c r="X143" s="1"/>
      <c r="Y143" s="1"/>
      <c r="Z143" s="1"/>
      <c r="AA143" s="1"/>
      <c r="AB143" s="1"/>
      <c r="AC143" s="1"/>
      <c r="AD143" s="1"/>
      <c r="AE143" s="1"/>
      <c r="AF143" s="1"/>
      <c r="AG143" s="1"/>
      <c r="AH143" s="1"/>
      <c r="AI143" s="1"/>
      <c r="AJ143" s="1"/>
      <c r="AK143" s="1"/>
      <c r="AL143" s="1"/>
      <c r="AM143" s="1"/>
      <c r="AN143" s="1"/>
      <c r="AO143" s="1"/>
      <c r="AP143" s="1"/>
      <c r="AQ143" s="1"/>
      <c r="AR143" s="1"/>
      <c r="AS143" s="1"/>
      <c r="AT143" s="1"/>
      <c r="AU143" s="1"/>
      <c r="AV143" s="1"/>
      <c r="AW143" s="1"/>
      <c r="AX143" s="1"/>
      <c r="AY143" s="1"/>
      <c r="AZ143" s="1"/>
      <c r="BA143" s="1"/>
      <c r="BB143" s="1"/>
      <c r="BC143" s="1"/>
      <c r="BD143" s="1"/>
      <c r="BE143" s="1"/>
      <c r="BF143" s="1"/>
      <c r="BG143" s="1"/>
      <c r="BH143" s="1"/>
      <c r="BI143" s="1"/>
      <c r="BJ143" s="1"/>
      <c r="BK143" s="1"/>
      <c r="BL143" s="1"/>
      <c r="BM143" s="1"/>
      <c r="BN143" s="1"/>
      <c r="BO143" s="1"/>
      <c r="BP143" s="1"/>
      <c r="BQ143" s="1"/>
      <c r="BR143" s="1"/>
      <c r="BS143" s="1"/>
      <c r="BT143" s="1"/>
      <c r="BU143" s="1"/>
      <c r="BV143" s="1"/>
      <c r="BW143" s="1"/>
      <c r="BX143" s="1"/>
      <c r="BY143" s="1"/>
      <c r="BZ143" s="1"/>
      <c r="CA143" s="1"/>
      <c r="CB143" s="1"/>
      <c r="CC143" s="1"/>
      <c r="CD143" s="1"/>
      <c r="CE143" s="1"/>
      <c r="CF143" s="1"/>
      <c r="CG143" s="1"/>
      <c r="CH143" s="1"/>
      <c r="CI143" s="1"/>
      <c r="CJ143" s="1"/>
      <c r="CK143" s="1"/>
      <c r="CL143" s="1"/>
      <c r="CM143" s="1"/>
      <c r="CN143" s="1"/>
      <c r="CO143" s="1"/>
      <c r="CP143" s="1"/>
      <c r="CQ143" s="1"/>
      <c r="CR143" s="1"/>
      <c r="CS143" s="1"/>
      <c r="CT143" s="1"/>
      <c r="CU143" s="1"/>
      <c r="CV143" s="1"/>
      <c r="CW143" s="1"/>
      <c r="CX143" s="1"/>
      <c r="CY143" s="1"/>
      <c r="CZ143" s="1"/>
      <c r="DA143" s="1"/>
      <c r="DB143" s="1"/>
      <c r="DC143" s="1"/>
      <c r="DD143" s="1"/>
      <c r="DE143" s="1"/>
      <c r="DF143" s="1"/>
      <c r="DG143" s="1"/>
      <c r="DH143" s="1"/>
      <c r="DI143" s="1"/>
      <c r="DJ143" s="1"/>
      <c r="DK143" s="1"/>
      <c r="DL143" s="1"/>
      <c r="DM143" s="1"/>
      <c r="DN143" s="1"/>
      <c r="DO143" s="1"/>
      <c r="DP143" s="1"/>
      <c r="DQ143" s="1"/>
      <c r="DR143" s="1"/>
      <c r="DS143" s="1"/>
      <c r="DT143" s="1"/>
      <c r="DU143" s="1"/>
      <c r="DV143" s="1"/>
      <c r="DW143" s="1"/>
      <c r="DX143" s="1"/>
      <c r="DY143" s="1"/>
      <c r="DZ143" s="1"/>
      <c r="EA143" s="1"/>
      <c r="EB143" s="1"/>
      <c r="EC143" s="1"/>
      <c r="ED143" s="1"/>
      <c r="EE143" s="1"/>
    </row>
    <row r="144" spans="1:135" x14ac:dyDescent="0.25">
      <c r="A144" s="1"/>
      <c r="B144" s="1"/>
      <c r="C144" s="1"/>
      <c r="D144" s="1"/>
      <c r="E144" s="1"/>
      <c r="F144" s="1"/>
      <c r="G144" s="1"/>
      <c r="S144" s="1"/>
      <c r="T144" s="1"/>
      <c r="U144" s="1"/>
      <c r="V144" s="1"/>
      <c r="W144" s="1"/>
      <c r="X144" s="1"/>
      <c r="Y144" s="1"/>
      <c r="Z144" s="1"/>
      <c r="AA144" s="1"/>
      <c r="AB144" s="1"/>
      <c r="AC144" s="1"/>
      <c r="AD144" s="1"/>
      <c r="AE144" s="1"/>
      <c r="AF144" s="1"/>
      <c r="AG144" s="1"/>
      <c r="AH144" s="1"/>
      <c r="AI144" s="1"/>
      <c r="AJ144" s="1"/>
      <c r="AK144" s="1"/>
      <c r="AL144" s="1"/>
      <c r="AM144" s="1"/>
      <c r="AN144" s="1"/>
      <c r="AO144" s="1"/>
      <c r="AP144" s="1"/>
      <c r="AQ144" s="1"/>
      <c r="AR144" s="1"/>
      <c r="AS144" s="1"/>
      <c r="AT144" s="1"/>
      <c r="AU144" s="1"/>
      <c r="AV144" s="1"/>
      <c r="AW144" s="1"/>
      <c r="AX144" s="1"/>
      <c r="AY144" s="1"/>
      <c r="AZ144" s="1"/>
      <c r="BA144" s="1"/>
      <c r="BB144" s="1"/>
      <c r="BC144" s="1"/>
      <c r="BD144" s="1"/>
      <c r="BE144" s="1"/>
      <c r="BF144" s="1"/>
      <c r="BG144" s="1"/>
      <c r="BH144" s="1"/>
      <c r="BI144" s="1"/>
      <c r="BJ144" s="1"/>
      <c r="BK144" s="1"/>
      <c r="BL144" s="1"/>
      <c r="BM144" s="1"/>
      <c r="BN144" s="1"/>
      <c r="BO144" s="1"/>
      <c r="BP144" s="1"/>
      <c r="BQ144" s="1"/>
      <c r="BR144" s="1"/>
      <c r="BS144" s="1"/>
      <c r="BT144" s="1"/>
      <c r="BU144" s="1"/>
      <c r="BV144" s="1"/>
      <c r="BW144" s="1"/>
      <c r="BX144" s="1"/>
      <c r="BY144" s="1"/>
      <c r="BZ144" s="1"/>
      <c r="CA144" s="1"/>
      <c r="CB144" s="1"/>
      <c r="CC144" s="1"/>
      <c r="CD144" s="1"/>
      <c r="CE144" s="1"/>
      <c r="CF144" s="1"/>
      <c r="CG144" s="1"/>
      <c r="CH144" s="1"/>
      <c r="CI144" s="1"/>
      <c r="CJ144" s="1"/>
      <c r="CK144" s="1"/>
      <c r="CL144" s="1"/>
      <c r="CM144" s="1"/>
      <c r="CN144" s="1"/>
      <c r="CO144" s="1"/>
      <c r="CP144" s="1"/>
      <c r="CQ144" s="1"/>
      <c r="CR144" s="1"/>
      <c r="CS144" s="1"/>
      <c r="CT144" s="1"/>
      <c r="CU144" s="1"/>
      <c r="CV144" s="1"/>
      <c r="CW144" s="1"/>
      <c r="CX144" s="1"/>
      <c r="CY144" s="1"/>
      <c r="CZ144" s="1"/>
      <c r="DA144" s="1"/>
      <c r="DB144" s="1"/>
      <c r="DC144" s="1"/>
      <c r="DD144" s="1"/>
      <c r="DE144" s="1"/>
      <c r="DF144" s="1"/>
      <c r="DG144" s="1"/>
      <c r="DH144" s="1"/>
      <c r="DI144" s="1"/>
      <c r="DJ144" s="1"/>
      <c r="DK144" s="1"/>
      <c r="DL144" s="1"/>
      <c r="DM144" s="1"/>
      <c r="DN144" s="1"/>
      <c r="DO144" s="1"/>
      <c r="DP144" s="1"/>
      <c r="DQ144" s="1"/>
      <c r="DR144" s="1"/>
      <c r="DS144" s="1"/>
      <c r="DT144" s="1"/>
      <c r="DU144" s="1"/>
      <c r="DV144" s="1"/>
      <c r="DW144" s="1"/>
      <c r="DX144" s="1"/>
      <c r="DY144" s="1"/>
      <c r="DZ144" s="1"/>
      <c r="EA144" s="1"/>
      <c r="EB144" s="1"/>
      <c r="EC144" s="1"/>
      <c r="ED144" s="1"/>
      <c r="EE144" s="1"/>
    </row>
    <row r="145" spans="1:135" x14ac:dyDescent="0.25">
      <c r="A145" s="1"/>
      <c r="B145" s="1"/>
      <c r="C145" s="1"/>
      <c r="D145" s="1"/>
      <c r="E145" s="1"/>
      <c r="F145" s="1"/>
      <c r="G145" s="1"/>
      <c r="S145" s="1"/>
      <c r="T145" s="1"/>
      <c r="U145" s="1"/>
      <c r="V145" s="1"/>
      <c r="W145" s="1"/>
      <c r="X145" s="1"/>
      <c r="Y145" s="1"/>
      <c r="Z145" s="1"/>
      <c r="AA145" s="1"/>
      <c r="AB145" s="1"/>
      <c r="AC145" s="1"/>
      <c r="AD145" s="1"/>
      <c r="AE145" s="1"/>
      <c r="AF145" s="1"/>
      <c r="AG145" s="1"/>
      <c r="AH145" s="1"/>
      <c r="AI145" s="1"/>
      <c r="AJ145" s="1"/>
      <c r="AK145" s="1"/>
      <c r="AL145" s="1"/>
      <c r="AM145" s="1"/>
      <c r="AN145" s="1"/>
      <c r="AO145" s="1"/>
      <c r="AP145" s="1"/>
      <c r="AQ145" s="1"/>
      <c r="AR145" s="1"/>
      <c r="AS145" s="1"/>
      <c r="AT145" s="1"/>
      <c r="AU145" s="1"/>
      <c r="AV145" s="1"/>
      <c r="AW145" s="1"/>
      <c r="AX145" s="1"/>
      <c r="AY145" s="1"/>
      <c r="AZ145" s="1"/>
      <c r="BA145" s="1"/>
      <c r="BB145" s="1"/>
      <c r="BC145" s="1"/>
      <c r="BD145" s="1"/>
      <c r="BE145" s="1"/>
      <c r="BF145" s="1"/>
      <c r="BG145" s="1"/>
      <c r="BH145" s="1"/>
      <c r="BI145" s="1"/>
      <c r="BJ145" s="1"/>
      <c r="BK145" s="1"/>
      <c r="BL145" s="1"/>
      <c r="BM145" s="1"/>
      <c r="BN145" s="1"/>
      <c r="BO145" s="1"/>
      <c r="BP145" s="1"/>
      <c r="BQ145" s="1"/>
      <c r="BR145" s="1"/>
      <c r="BS145" s="1"/>
      <c r="BT145" s="1"/>
      <c r="BU145" s="1"/>
      <c r="BV145" s="1"/>
      <c r="BW145" s="1"/>
      <c r="BX145" s="1"/>
      <c r="BY145" s="1"/>
      <c r="BZ145" s="1"/>
      <c r="CA145" s="1"/>
      <c r="CB145" s="1"/>
      <c r="CC145" s="1"/>
      <c r="CD145" s="1"/>
      <c r="CE145" s="1"/>
      <c r="CF145" s="1"/>
      <c r="CG145" s="1"/>
      <c r="CH145" s="1"/>
      <c r="CI145" s="1"/>
      <c r="CJ145" s="1"/>
      <c r="CK145" s="1"/>
      <c r="CL145" s="1"/>
      <c r="CM145" s="1"/>
      <c r="CN145" s="1"/>
      <c r="CO145" s="1"/>
      <c r="CP145" s="1"/>
      <c r="CQ145" s="1"/>
      <c r="CR145" s="1"/>
      <c r="CS145" s="1"/>
      <c r="CT145" s="1"/>
      <c r="CU145" s="1"/>
      <c r="CV145" s="1"/>
      <c r="CW145" s="1"/>
      <c r="CX145" s="1"/>
      <c r="CY145" s="1"/>
      <c r="CZ145" s="1"/>
      <c r="DA145" s="1"/>
      <c r="DB145" s="1"/>
      <c r="DC145" s="1"/>
      <c r="DD145" s="1"/>
      <c r="DE145" s="1"/>
      <c r="DF145" s="1"/>
      <c r="DG145" s="1"/>
      <c r="DH145" s="1"/>
      <c r="DI145" s="1"/>
      <c r="DJ145" s="1"/>
      <c r="DK145" s="1"/>
      <c r="DL145" s="1"/>
      <c r="DM145" s="1"/>
      <c r="DN145" s="1"/>
      <c r="DO145" s="1"/>
      <c r="DP145" s="1"/>
      <c r="DQ145" s="1"/>
      <c r="DR145" s="1"/>
      <c r="DS145" s="1"/>
      <c r="DT145" s="1"/>
      <c r="DU145" s="1"/>
      <c r="DV145" s="1"/>
      <c r="DW145" s="1"/>
      <c r="DX145" s="1"/>
      <c r="DY145" s="1"/>
      <c r="DZ145" s="1"/>
      <c r="EA145" s="1"/>
      <c r="EB145" s="1"/>
      <c r="EC145" s="1"/>
      <c r="ED145" s="1"/>
      <c r="EE145" s="1"/>
    </row>
    <row r="146" spans="1:135" x14ac:dyDescent="0.25">
      <c r="A146" s="1"/>
      <c r="B146" s="1"/>
      <c r="C146" s="1"/>
      <c r="D146" s="1"/>
      <c r="E146" s="1"/>
      <c r="F146" s="1"/>
      <c r="G146" s="1"/>
      <c r="S146" s="1"/>
      <c r="T146" s="1"/>
      <c r="U146" s="1"/>
      <c r="V146" s="1"/>
      <c r="W146" s="1"/>
      <c r="X146" s="1"/>
      <c r="Y146" s="1"/>
      <c r="Z146" s="1"/>
      <c r="AA146" s="1"/>
      <c r="AB146" s="1"/>
      <c r="AC146" s="1"/>
      <c r="AD146" s="1"/>
      <c r="AE146" s="1"/>
      <c r="AF146" s="1"/>
      <c r="AG146" s="1"/>
      <c r="AH146" s="1"/>
      <c r="AI146" s="1"/>
      <c r="AJ146" s="1"/>
      <c r="AK146" s="1"/>
      <c r="AL146" s="1"/>
      <c r="AM146" s="1"/>
      <c r="AN146" s="1"/>
      <c r="AO146" s="1"/>
      <c r="AP146" s="1"/>
      <c r="AQ146" s="1"/>
      <c r="AR146" s="1"/>
      <c r="AS146" s="1"/>
      <c r="AT146" s="1"/>
      <c r="AU146" s="1"/>
      <c r="AV146" s="1"/>
      <c r="AW146" s="1"/>
      <c r="AX146" s="1"/>
      <c r="AY146" s="1"/>
      <c r="AZ146" s="1"/>
      <c r="BA146" s="1"/>
      <c r="BB146" s="1"/>
      <c r="BC146" s="1"/>
      <c r="BD146" s="1"/>
      <c r="BE146" s="1"/>
      <c r="BF146" s="1"/>
      <c r="BG146" s="1"/>
      <c r="BH146" s="1"/>
      <c r="BI146" s="1"/>
      <c r="BJ146" s="1"/>
      <c r="BK146" s="1"/>
      <c r="BL146" s="1"/>
      <c r="BM146" s="1"/>
      <c r="BN146" s="1"/>
      <c r="BO146" s="1"/>
      <c r="BP146" s="1"/>
      <c r="BQ146" s="1"/>
      <c r="BR146" s="1"/>
      <c r="BS146" s="1"/>
      <c r="BT146" s="1"/>
      <c r="BU146" s="1"/>
      <c r="BV146" s="1"/>
      <c r="BW146" s="1"/>
      <c r="BX146" s="1"/>
      <c r="BY146" s="1"/>
      <c r="BZ146" s="1"/>
      <c r="CA146" s="1"/>
      <c r="CB146" s="1"/>
      <c r="CC146" s="1"/>
      <c r="CD146" s="1"/>
      <c r="CE146" s="1"/>
      <c r="CF146" s="1"/>
      <c r="CG146" s="1"/>
      <c r="CH146" s="1"/>
      <c r="CI146" s="1"/>
      <c r="CJ146" s="1"/>
      <c r="CK146" s="1"/>
      <c r="CL146" s="1"/>
      <c r="CM146" s="1"/>
      <c r="CN146" s="1"/>
      <c r="CO146" s="1"/>
      <c r="CP146" s="1"/>
      <c r="CQ146" s="1"/>
      <c r="CR146" s="1"/>
      <c r="CS146" s="1"/>
      <c r="CT146" s="1"/>
      <c r="CU146" s="1"/>
      <c r="CV146" s="1"/>
      <c r="CW146" s="1"/>
      <c r="CX146" s="1"/>
      <c r="CY146" s="1"/>
      <c r="CZ146" s="1"/>
      <c r="DA146" s="1"/>
      <c r="DB146" s="1"/>
      <c r="DC146" s="1"/>
      <c r="DD146" s="1"/>
      <c r="DE146" s="1"/>
      <c r="DF146" s="1"/>
      <c r="DG146" s="1"/>
      <c r="DH146" s="1"/>
      <c r="DI146" s="1"/>
      <c r="DJ146" s="1"/>
      <c r="DK146" s="1"/>
      <c r="DL146" s="1"/>
      <c r="DM146" s="1"/>
      <c r="DN146" s="1"/>
      <c r="DO146" s="1"/>
      <c r="DP146" s="1"/>
      <c r="DQ146" s="1"/>
      <c r="DR146" s="1"/>
      <c r="DS146" s="1"/>
      <c r="DT146" s="1"/>
      <c r="DU146" s="1"/>
      <c r="DV146" s="1"/>
      <c r="DW146" s="1"/>
      <c r="DX146" s="1"/>
      <c r="DY146" s="1"/>
      <c r="DZ146" s="1"/>
      <c r="EA146" s="1"/>
      <c r="EB146" s="1"/>
      <c r="EC146" s="1"/>
      <c r="ED146" s="1"/>
      <c r="EE146" s="1"/>
    </row>
    <row r="147" spans="1:135" x14ac:dyDescent="0.25">
      <c r="A147" s="1"/>
      <c r="B147" s="1"/>
      <c r="C147" s="1"/>
      <c r="D147" s="1"/>
      <c r="E147" s="1"/>
      <c r="F147" s="1"/>
      <c r="G147" s="1"/>
      <c r="S147" s="1"/>
      <c r="T147" s="1"/>
      <c r="U147" s="1"/>
      <c r="V147" s="1"/>
      <c r="W147" s="1"/>
      <c r="X147" s="1"/>
      <c r="Y147" s="1"/>
      <c r="Z147" s="1"/>
      <c r="AA147" s="1"/>
      <c r="AB147" s="1"/>
      <c r="AC147" s="1"/>
      <c r="AD147" s="1"/>
      <c r="AE147" s="1"/>
      <c r="AF147" s="1"/>
      <c r="AG147" s="1"/>
      <c r="AH147" s="1"/>
      <c r="AI147" s="1"/>
      <c r="AJ147" s="1"/>
      <c r="AK147" s="1"/>
      <c r="AL147" s="1"/>
      <c r="AM147" s="1"/>
      <c r="AN147" s="1"/>
      <c r="AO147" s="1"/>
      <c r="AP147" s="1"/>
      <c r="AQ147" s="1"/>
      <c r="AR147" s="1"/>
      <c r="AS147" s="1"/>
      <c r="AT147" s="1"/>
      <c r="AU147" s="1"/>
      <c r="AV147" s="1"/>
      <c r="AW147" s="1"/>
      <c r="AX147" s="1"/>
      <c r="AY147" s="1"/>
      <c r="AZ147" s="1"/>
      <c r="BA147" s="1"/>
      <c r="BB147" s="1"/>
      <c r="BC147" s="1"/>
      <c r="BD147" s="1"/>
      <c r="BE147" s="1"/>
      <c r="BF147" s="1"/>
      <c r="BG147" s="1"/>
      <c r="BH147" s="1"/>
      <c r="BI147" s="1"/>
      <c r="BJ147" s="1"/>
      <c r="BK147" s="1"/>
      <c r="BL147" s="1"/>
      <c r="BM147" s="1"/>
      <c r="BN147" s="1"/>
      <c r="BO147" s="1"/>
      <c r="BP147" s="1"/>
      <c r="BQ147" s="1"/>
      <c r="BR147" s="1"/>
      <c r="BS147" s="1"/>
      <c r="BT147" s="1"/>
      <c r="BU147" s="1"/>
      <c r="BV147" s="1"/>
      <c r="BW147" s="1"/>
      <c r="BX147" s="1"/>
      <c r="BY147" s="1"/>
      <c r="BZ147" s="1"/>
      <c r="CA147" s="1"/>
      <c r="CB147" s="1"/>
      <c r="CC147" s="1"/>
      <c r="CD147" s="1"/>
      <c r="CE147" s="1"/>
      <c r="CF147" s="1"/>
      <c r="CG147" s="1"/>
      <c r="CH147" s="1"/>
      <c r="CI147" s="1"/>
      <c r="CJ147" s="1"/>
      <c r="CK147" s="1"/>
      <c r="CL147" s="1"/>
      <c r="CM147" s="1"/>
      <c r="CN147" s="1"/>
      <c r="CO147" s="1"/>
      <c r="CP147" s="1"/>
      <c r="CQ147" s="1"/>
      <c r="CR147" s="1"/>
      <c r="CS147" s="1"/>
      <c r="CT147" s="1"/>
      <c r="CU147" s="1"/>
      <c r="CV147" s="1"/>
      <c r="CW147" s="1"/>
      <c r="CX147" s="1"/>
      <c r="CY147" s="1"/>
      <c r="CZ147" s="1"/>
      <c r="DA147" s="1"/>
      <c r="DB147" s="1"/>
      <c r="DC147" s="1"/>
      <c r="DD147" s="1"/>
      <c r="DE147" s="1"/>
      <c r="DF147" s="1"/>
      <c r="DG147" s="1"/>
      <c r="DH147" s="1"/>
      <c r="DI147" s="1"/>
      <c r="DJ147" s="1"/>
      <c r="DK147" s="1"/>
      <c r="DL147" s="1"/>
      <c r="DM147" s="1"/>
      <c r="DN147" s="1"/>
      <c r="DO147" s="1"/>
      <c r="DP147" s="1"/>
      <c r="DQ147" s="1"/>
      <c r="DR147" s="1"/>
      <c r="DS147" s="1"/>
      <c r="DT147" s="1"/>
      <c r="DU147" s="1"/>
      <c r="DV147" s="1"/>
      <c r="DW147" s="1"/>
      <c r="DX147" s="1"/>
      <c r="DY147" s="1"/>
      <c r="DZ147" s="1"/>
      <c r="EA147" s="1"/>
      <c r="EB147" s="1"/>
      <c r="EC147" s="1"/>
      <c r="ED147" s="1"/>
      <c r="EE147" s="1"/>
    </row>
    <row r="148" spans="1:135" x14ac:dyDescent="0.25">
      <c r="A148" s="1"/>
      <c r="B148" s="1"/>
      <c r="C148" s="1"/>
      <c r="D148" s="1"/>
      <c r="E148" s="1"/>
      <c r="F148" s="1"/>
      <c r="G148" s="1"/>
      <c r="S148" s="1"/>
      <c r="T148" s="1"/>
      <c r="U148" s="1"/>
      <c r="V148" s="1"/>
      <c r="W148" s="1"/>
      <c r="X148" s="1"/>
      <c r="Y148" s="1"/>
      <c r="Z148" s="1"/>
      <c r="AA148" s="1"/>
      <c r="AB148" s="1"/>
      <c r="AC148" s="1"/>
      <c r="AD148" s="1"/>
      <c r="AE148" s="1"/>
      <c r="AF148" s="1"/>
      <c r="AG148" s="1"/>
      <c r="AH148" s="1"/>
      <c r="AI148" s="1"/>
      <c r="AJ148" s="1"/>
      <c r="AK148" s="1"/>
      <c r="AL148" s="1"/>
      <c r="AM148" s="1"/>
      <c r="AN148" s="1"/>
      <c r="AO148" s="1"/>
      <c r="AP148" s="1"/>
      <c r="AQ148" s="1"/>
      <c r="AR148" s="1"/>
      <c r="AS148" s="1"/>
      <c r="AT148" s="1"/>
      <c r="AU148" s="1"/>
      <c r="AV148" s="1"/>
      <c r="AW148" s="1"/>
      <c r="AX148" s="1"/>
      <c r="AY148" s="1"/>
      <c r="AZ148" s="1"/>
      <c r="BA148" s="1"/>
      <c r="BB148" s="1"/>
      <c r="BC148" s="1"/>
      <c r="BD148" s="1"/>
      <c r="BE148" s="1"/>
      <c r="BF148" s="1"/>
      <c r="BG148" s="1"/>
      <c r="BH148" s="1"/>
      <c r="BI148" s="1"/>
      <c r="BJ148" s="1"/>
      <c r="BK148" s="1"/>
      <c r="BL148" s="1"/>
      <c r="BM148" s="1"/>
      <c r="BN148" s="1"/>
      <c r="BO148" s="1"/>
      <c r="BP148" s="1"/>
      <c r="BQ148" s="1"/>
      <c r="BR148" s="1"/>
      <c r="BS148" s="1"/>
      <c r="BT148" s="1"/>
      <c r="BU148" s="1"/>
      <c r="BV148" s="1"/>
      <c r="BW148" s="1"/>
      <c r="BX148" s="1"/>
      <c r="BY148" s="1"/>
      <c r="BZ148" s="1"/>
      <c r="CA148" s="1"/>
      <c r="CB148" s="1"/>
      <c r="CC148" s="1"/>
      <c r="CD148" s="1"/>
      <c r="CE148" s="1"/>
      <c r="CF148" s="1"/>
      <c r="CG148" s="1"/>
      <c r="CH148" s="1"/>
      <c r="CI148" s="1"/>
      <c r="CJ148" s="1"/>
      <c r="CK148" s="1"/>
      <c r="CL148" s="1"/>
      <c r="CM148" s="1"/>
      <c r="CN148" s="1"/>
      <c r="CO148" s="1"/>
      <c r="CP148" s="1"/>
      <c r="CQ148" s="1"/>
      <c r="CR148" s="1"/>
      <c r="CS148" s="1"/>
      <c r="CT148" s="1"/>
      <c r="CU148" s="1"/>
      <c r="CV148" s="1"/>
      <c r="CW148" s="1"/>
      <c r="CX148" s="1"/>
      <c r="CY148" s="1"/>
      <c r="CZ148" s="1"/>
      <c r="DA148" s="1"/>
      <c r="DB148" s="1"/>
      <c r="DC148" s="1"/>
      <c r="DD148" s="1"/>
      <c r="DE148" s="1"/>
      <c r="DF148" s="1"/>
      <c r="DG148" s="1"/>
      <c r="DH148" s="1"/>
      <c r="DI148" s="1"/>
      <c r="DJ148" s="1"/>
      <c r="DK148" s="1"/>
      <c r="DL148" s="1"/>
      <c r="DM148" s="1"/>
      <c r="DN148" s="1"/>
      <c r="DO148" s="1"/>
      <c r="DP148" s="1"/>
      <c r="DQ148" s="1"/>
      <c r="DR148" s="1"/>
      <c r="DS148" s="1"/>
      <c r="DT148" s="1"/>
      <c r="DU148" s="1"/>
      <c r="DV148" s="1"/>
      <c r="DW148" s="1"/>
      <c r="DX148" s="1"/>
      <c r="DY148" s="1"/>
      <c r="DZ148" s="1"/>
      <c r="EA148" s="1"/>
      <c r="EB148" s="1"/>
      <c r="EC148" s="1"/>
      <c r="ED148" s="1"/>
      <c r="EE148" s="1"/>
    </row>
    <row r="149" spans="1:135" x14ac:dyDescent="0.25">
      <c r="A149" s="1"/>
      <c r="B149" s="1"/>
      <c r="C149" s="1"/>
      <c r="D149" s="1"/>
      <c r="E149" s="1"/>
      <c r="F149" s="1"/>
      <c r="G149" s="1"/>
      <c r="S149" s="1"/>
      <c r="T149" s="1"/>
      <c r="U149" s="1"/>
      <c r="V149" s="1"/>
      <c r="W149" s="1"/>
      <c r="X149" s="1"/>
      <c r="Y149" s="1"/>
      <c r="Z149" s="1"/>
      <c r="AA149" s="1"/>
      <c r="AB149" s="1"/>
      <c r="AC149" s="1"/>
      <c r="AD149" s="1"/>
      <c r="AE149" s="1"/>
      <c r="AF149" s="1"/>
      <c r="AG149" s="1"/>
      <c r="AH149" s="1"/>
      <c r="AI149" s="1"/>
      <c r="AJ149" s="1"/>
      <c r="AK149" s="1"/>
      <c r="AL149" s="1"/>
      <c r="AM149" s="1"/>
      <c r="AN149" s="1"/>
      <c r="AO149" s="1"/>
      <c r="AP149" s="1"/>
      <c r="AQ149" s="1"/>
      <c r="AR149" s="1"/>
      <c r="AS149" s="1"/>
      <c r="AT149" s="1"/>
      <c r="AU149" s="1"/>
      <c r="AV149" s="1"/>
      <c r="AW149" s="1"/>
      <c r="AX149" s="1"/>
      <c r="AY149" s="1"/>
      <c r="AZ149" s="1"/>
      <c r="BA149" s="1"/>
      <c r="BB149" s="1"/>
      <c r="BC149" s="1"/>
      <c r="BD149" s="1"/>
      <c r="BE149" s="1"/>
      <c r="BF149" s="1"/>
      <c r="BG149" s="1"/>
      <c r="BH149" s="1"/>
      <c r="BI149" s="1"/>
      <c r="BJ149" s="1"/>
      <c r="BK149" s="1"/>
      <c r="BL149" s="1"/>
      <c r="BM149" s="1"/>
      <c r="BN149" s="1"/>
      <c r="BO149" s="1"/>
      <c r="BP149" s="1"/>
      <c r="BQ149" s="1"/>
      <c r="BR149" s="1"/>
      <c r="BS149" s="1"/>
      <c r="BT149" s="1"/>
      <c r="BU149" s="1"/>
      <c r="BV149" s="1"/>
      <c r="BW149" s="1"/>
      <c r="BX149" s="1"/>
      <c r="BY149" s="1"/>
      <c r="BZ149" s="1"/>
      <c r="CA149" s="1"/>
      <c r="CB149" s="1"/>
      <c r="CC149" s="1"/>
      <c r="CD149" s="1"/>
      <c r="CE149" s="1"/>
      <c r="CF149" s="1"/>
      <c r="CG149" s="1"/>
      <c r="CH149" s="1"/>
      <c r="CI149" s="1"/>
      <c r="CJ149" s="1"/>
      <c r="CK149" s="1"/>
      <c r="CL149" s="1"/>
      <c r="CM149" s="1"/>
      <c r="CN149" s="1"/>
      <c r="CO149" s="1"/>
      <c r="CP149" s="1"/>
      <c r="CQ149" s="1"/>
      <c r="CR149" s="1"/>
      <c r="CS149" s="1"/>
      <c r="CT149" s="1"/>
      <c r="CU149" s="1"/>
      <c r="CV149" s="1"/>
      <c r="CW149" s="1"/>
      <c r="CX149" s="1"/>
      <c r="CY149" s="1"/>
      <c r="CZ149" s="1"/>
      <c r="DA149" s="1"/>
      <c r="DB149" s="1"/>
      <c r="DC149" s="1"/>
      <c r="DD149" s="1"/>
      <c r="DE149" s="1"/>
      <c r="DF149" s="1"/>
      <c r="DG149" s="1"/>
      <c r="DH149" s="1"/>
      <c r="DI149" s="1"/>
      <c r="DJ149" s="1"/>
      <c r="DK149" s="1"/>
      <c r="DL149" s="1"/>
      <c r="DM149" s="1"/>
      <c r="DN149" s="1"/>
      <c r="DO149" s="1"/>
      <c r="DP149" s="1"/>
      <c r="DQ149" s="1"/>
      <c r="DR149" s="1"/>
      <c r="DS149" s="1"/>
      <c r="DT149" s="1"/>
      <c r="DU149" s="1"/>
      <c r="DV149" s="1"/>
      <c r="DW149" s="1"/>
      <c r="DX149" s="1"/>
      <c r="DY149" s="1"/>
      <c r="DZ149" s="1"/>
      <c r="EA149" s="1"/>
      <c r="EB149" s="1"/>
      <c r="EC149" s="1"/>
      <c r="ED149" s="1"/>
      <c r="EE149" s="1"/>
    </row>
    <row r="150" spans="1:135" x14ac:dyDescent="0.25">
      <c r="A150" s="1"/>
      <c r="B150" s="1"/>
      <c r="C150" s="1"/>
      <c r="D150" s="1"/>
      <c r="E150" s="1"/>
      <c r="F150" s="1"/>
      <c r="G150" s="1"/>
      <c r="S150" s="1"/>
      <c r="T150" s="1"/>
      <c r="U150" s="1"/>
      <c r="V150" s="1"/>
      <c r="W150" s="1"/>
      <c r="X150" s="1"/>
      <c r="Y150" s="1"/>
      <c r="Z150" s="1"/>
      <c r="AA150" s="1"/>
      <c r="AB150" s="1"/>
      <c r="AC150" s="1"/>
      <c r="AD150" s="1"/>
      <c r="AE150" s="1"/>
      <c r="AF150" s="1"/>
      <c r="AG150" s="1"/>
      <c r="AH150" s="1"/>
      <c r="AI150" s="1"/>
      <c r="AJ150" s="1"/>
      <c r="AK150" s="1"/>
      <c r="AL150" s="1"/>
      <c r="AM150" s="1"/>
      <c r="AN150" s="1"/>
      <c r="AO150" s="1"/>
      <c r="AP150" s="1"/>
      <c r="AQ150" s="1"/>
      <c r="AR150" s="1"/>
      <c r="AS150" s="1"/>
      <c r="AT150" s="1"/>
      <c r="AU150" s="1"/>
      <c r="AV150" s="1"/>
      <c r="AW150" s="1"/>
      <c r="AX150" s="1"/>
      <c r="AY150" s="1"/>
      <c r="AZ150" s="1"/>
      <c r="BA150" s="1"/>
      <c r="BB150" s="1"/>
      <c r="BC150" s="1"/>
      <c r="BD150" s="1"/>
      <c r="BE150" s="1"/>
      <c r="BF150" s="1"/>
      <c r="BG150" s="1"/>
      <c r="BH150" s="1"/>
      <c r="BI150" s="1"/>
      <c r="BJ150" s="1"/>
      <c r="BK150" s="1"/>
      <c r="BL150" s="1"/>
      <c r="BM150" s="1"/>
      <c r="BN150" s="1"/>
      <c r="BO150" s="1"/>
      <c r="BP150" s="1"/>
      <c r="BQ150" s="1"/>
      <c r="BR150" s="1"/>
      <c r="BS150" s="1"/>
      <c r="BT150" s="1"/>
      <c r="BU150" s="1"/>
      <c r="BV150" s="1"/>
      <c r="BW150" s="1"/>
      <c r="BX150" s="1"/>
      <c r="BY150" s="1"/>
      <c r="BZ150" s="1"/>
      <c r="CA150" s="1"/>
      <c r="CB150" s="1"/>
      <c r="CC150" s="1"/>
      <c r="CD150" s="1"/>
      <c r="CE150" s="1"/>
      <c r="CF150" s="1"/>
      <c r="CG150" s="1"/>
      <c r="CH150" s="1"/>
      <c r="CI150" s="1"/>
      <c r="CJ150" s="1"/>
      <c r="CK150" s="1"/>
      <c r="CL150" s="1"/>
      <c r="CM150" s="1"/>
      <c r="CN150" s="1"/>
      <c r="CO150" s="1"/>
      <c r="CP150" s="1"/>
      <c r="CQ150" s="1"/>
      <c r="CR150" s="1"/>
      <c r="CS150" s="1"/>
      <c r="CT150" s="1"/>
      <c r="CU150" s="1"/>
      <c r="CV150" s="1"/>
      <c r="CW150" s="1"/>
      <c r="CX150" s="1"/>
      <c r="CY150" s="1"/>
      <c r="CZ150" s="1"/>
      <c r="DA150" s="1"/>
      <c r="DB150" s="1"/>
      <c r="DC150" s="1"/>
      <c r="DD150" s="1"/>
      <c r="DE150" s="1"/>
      <c r="DF150" s="1"/>
      <c r="DG150" s="1"/>
      <c r="DH150" s="1"/>
      <c r="DI150" s="1"/>
      <c r="DJ150" s="1"/>
      <c r="DK150" s="1"/>
      <c r="DL150" s="1"/>
      <c r="DM150" s="1"/>
      <c r="DN150" s="1"/>
      <c r="DO150" s="1"/>
      <c r="DP150" s="1"/>
      <c r="DQ150" s="1"/>
      <c r="DR150" s="1"/>
      <c r="DS150" s="1"/>
      <c r="DT150" s="1"/>
      <c r="DU150" s="1"/>
      <c r="DV150" s="1"/>
      <c r="DW150" s="1"/>
      <c r="DX150" s="1"/>
      <c r="DY150" s="1"/>
      <c r="DZ150" s="1"/>
      <c r="EA150" s="1"/>
      <c r="EB150" s="1"/>
      <c r="EC150" s="1"/>
      <c r="ED150" s="1"/>
      <c r="EE150" s="1"/>
    </row>
    <row r="151" spans="1:135" x14ac:dyDescent="0.25">
      <c r="A151" s="1"/>
      <c r="B151" s="1"/>
      <c r="C151" s="1"/>
      <c r="D151" s="1"/>
      <c r="E151" s="1"/>
      <c r="F151" s="1"/>
      <c r="G151" s="1"/>
      <c r="S151" s="1"/>
      <c r="T151" s="1"/>
      <c r="U151" s="1"/>
      <c r="V151" s="1"/>
      <c r="W151" s="1"/>
      <c r="X151" s="1"/>
      <c r="Y151" s="1"/>
      <c r="Z151" s="1"/>
      <c r="AA151" s="1"/>
      <c r="AB151" s="1"/>
      <c r="AC151" s="1"/>
      <c r="AD151" s="1"/>
      <c r="AE151" s="1"/>
      <c r="AF151" s="1"/>
      <c r="AG151" s="1"/>
      <c r="AH151" s="1"/>
      <c r="AI151" s="1"/>
      <c r="AJ151" s="1"/>
      <c r="AK151" s="1"/>
      <c r="AL151" s="1"/>
      <c r="AM151" s="1"/>
      <c r="AN151" s="1"/>
      <c r="AO151" s="1"/>
      <c r="AP151" s="1"/>
      <c r="AQ151" s="1"/>
      <c r="AR151" s="1"/>
      <c r="AS151" s="1"/>
      <c r="AT151" s="1"/>
      <c r="AU151" s="1"/>
      <c r="AV151" s="1"/>
      <c r="AW151" s="1"/>
      <c r="AX151" s="1"/>
      <c r="AY151" s="1"/>
      <c r="AZ151" s="1"/>
      <c r="BA151" s="1"/>
      <c r="BB151" s="1"/>
      <c r="BC151" s="1"/>
      <c r="BD151" s="1"/>
      <c r="BE151" s="1"/>
      <c r="BF151" s="1"/>
      <c r="BG151" s="1"/>
      <c r="BH151" s="1"/>
      <c r="BI151" s="1"/>
      <c r="BJ151" s="1"/>
      <c r="BK151" s="1"/>
      <c r="BL151" s="1"/>
      <c r="BM151" s="1"/>
      <c r="BN151" s="1"/>
      <c r="BO151" s="1"/>
      <c r="BP151" s="1"/>
      <c r="BQ151" s="1"/>
      <c r="BR151" s="1"/>
      <c r="BS151" s="1"/>
      <c r="BT151" s="1"/>
      <c r="BU151" s="1"/>
      <c r="BV151" s="1"/>
      <c r="BW151" s="1"/>
      <c r="BX151" s="1"/>
      <c r="BY151" s="1"/>
      <c r="BZ151" s="1"/>
      <c r="CA151" s="1"/>
      <c r="CB151" s="1"/>
      <c r="CC151" s="1"/>
      <c r="CD151" s="1"/>
      <c r="CE151" s="1"/>
      <c r="CF151" s="1"/>
      <c r="CG151" s="1"/>
      <c r="CH151" s="1"/>
      <c r="CI151" s="1"/>
      <c r="CJ151" s="1"/>
      <c r="CK151" s="1"/>
      <c r="CL151" s="1"/>
      <c r="CM151" s="1"/>
      <c r="CN151" s="1"/>
      <c r="CO151" s="1"/>
      <c r="CP151" s="1"/>
      <c r="CQ151" s="1"/>
      <c r="CR151" s="1"/>
      <c r="CS151" s="1"/>
      <c r="CT151" s="1"/>
      <c r="CU151" s="1"/>
      <c r="CV151" s="1"/>
      <c r="CW151" s="1"/>
      <c r="CX151" s="1"/>
      <c r="CY151" s="1"/>
      <c r="CZ151" s="1"/>
      <c r="DA151" s="1"/>
      <c r="DB151" s="1"/>
      <c r="DC151" s="1"/>
      <c r="DD151" s="1"/>
      <c r="DE151" s="1"/>
      <c r="DF151" s="1"/>
      <c r="DG151" s="1"/>
      <c r="DH151" s="1"/>
      <c r="DI151" s="1"/>
      <c r="DJ151" s="1"/>
      <c r="DK151" s="1"/>
      <c r="DL151" s="1"/>
      <c r="DM151" s="1"/>
      <c r="DN151" s="1"/>
      <c r="DO151" s="1"/>
      <c r="DP151" s="1"/>
      <c r="DQ151" s="1"/>
      <c r="DR151" s="1"/>
      <c r="DS151" s="1"/>
      <c r="DT151" s="1"/>
      <c r="DU151" s="1"/>
      <c r="DV151" s="1"/>
      <c r="DW151" s="1"/>
      <c r="DX151" s="1"/>
      <c r="DY151" s="1"/>
      <c r="DZ151" s="1"/>
      <c r="EA151" s="1"/>
      <c r="EB151" s="1"/>
      <c r="EC151" s="1"/>
      <c r="ED151" s="1"/>
      <c r="EE151" s="1"/>
    </row>
    <row r="152" spans="1:135" x14ac:dyDescent="0.25">
      <c r="A152" s="1"/>
      <c r="B152" s="1"/>
      <c r="C152" s="1"/>
      <c r="D152" s="1"/>
      <c r="E152" s="1"/>
      <c r="F152" s="1"/>
      <c r="G152" s="1"/>
      <c r="S152" s="1"/>
      <c r="T152" s="1"/>
      <c r="U152" s="1"/>
      <c r="V152" s="1"/>
      <c r="W152" s="1"/>
      <c r="X152" s="1"/>
      <c r="Y152" s="1"/>
      <c r="Z152" s="1"/>
      <c r="AA152" s="1"/>
      <c r="AB152" s="1"/>
      <c r="AC152" s="1"/>
      <c r="AD152" s="1"/>
      <c r="AE152" s="1"/>
      <c r="AF152" s="1"/>
      <c r="AG152" s="1"/>
      <c r="AH152" s="1"/>
      <c r="AI152" s="1"/>
      <c r="AJ152" s="1"/>
      <c r="AK152" s="1"/>
      <c r="AL152" s="1"/>
      <c r="AM152" s="1"/>
      <c r="AN152" s="1"/>
      <c r="AO152" s="1"/>
      <c r="AP152" s="1"/>
      <c r="AQ152" s="1"/>
      <c r="AR152" s="1"/>
      <c r="AS152" s="1"/>
      <c r="AT152" s="1"/>
      <c r="AU152" s="1"/>
      <c r="AV152" s="1"/>
      <c r="AW152" s="1"/>
      <c r="AX152" s="1"/>
      <c r="AY152" s="1"/>
      <c r="AZ152" s="1"/>
      <c r="BA152" s="1"/>
      <c r="BB152" s="1"/>
      <c r="BC152" s="1"/>
      <c r="BD152" s="1"/>
      <c r="BE152" s="1"/>
      <c r="BF152" s="1"/>
      <c r="BG152" s="1"/>
      <c r="BH152" s="1"/>
      <c r="BI152" s="1"/>
      <c r="BJ152" s="1"/>
      <c r="BK152" s="1"/>
      <c r="BL152" s="1"/>
      <c r="BM152" s="1"/>
      <c r="BN152" s="1"/>
      <c r="BO152" s="1"/>
      <c r="BP152" s="1"/>
      <c r="BQ152" s="1"/>
      <c r="BR152" s="1"/>
      <c r="BS152" s="1"/>
      <c r="BT152" s="1"/>
      <c r="BU152" s="1"/>
      <c r="BV152" s="1"/>
      <c r="BW152" s="1"/>
      <c r="BX152" s="1"/>
      <c r="BY152" s="1"/>
      <c r="BZ152" s="1"/>
      <c r="CA152" s="1"/>
      <c r="CB152" s="1"/>
      <c r="CC152" s="1"/>
      <c r="CD152" s="1"/>
      <c r="CE152" s="1"/>
      <c r="CF152" s="1"/>
      <c r="CG152" s="1"/>
      <c r="CH152" s="1"/>
      <c r="CI152" s="1"/>
      <c r="CJ152" s="1"/>
      <c r="CK152" s="1"/>
      <c r="CL152" s="1"/>
      <c r="CM152" s="1"/>
      <c r="CN152" s="1"/>
      <c r="CO152" s="1"/>
      <c r="CP152" s="1"/>
      <c r="CQ152" s="1"/>
      <c r="CR152" s="1"/>
      <c r="CS152" s="1"/>
      <c r="CT152" s="1"/>
      <c r="CU152" s="1"/>
      <c r="CV152" s="1"/>
      <c r="CW152" s="1"/>
      <c r="CX152" s="1"/>
      <c r="CY152" s="1"/>
      <c r="CZ152" s="1"/>
      <c r="DA152" s="1"/>
      <c r="DB152" s="1"/>
      <c r="DC152" s="1"/>
      <c r="DD152" s="1"/>
      <c r="DE152" s="1"/>
      <c r="DF152" s="1"/>
      <c r="DG152" s="1"/>
      <c r="DH152" s="1"/>
      <c r="DI152" s="1"/>
      <c r="DJ152" s="1"/>
      <c r="DK152" s="1"/>
      <c r="DL152" s="1"/>
      <c r="DM152" s="1"/>
      <c r="DN152" s="1"/>
      <c r="DO152" s="1"/>
      <c r="DP152" s="1"/>
      <c r="DQ152" s="1"/>
      <c r="DR152" s="1"/>
      <c r="DS152" s="1"/>
      <c r="DT152" s="1"/>
      <c r="DU152" s="1"/>
      <c r="DV152" s="1"/>
      <c r="DW152" s="1"/>
      <c r="DX152" s="1"/>
      <c r="DY152" s="1"/>
      <c r="DZ152" s="1"/>
      <c r="EA152" s="1"/>
      <c r="EB152" s="1"/>
      <c r="EC152" s="1"/>
      <c r="ED152" s="1"/>
      <c r="EE152" s="1"/>
    </row>
    <row r="153" spans="1:135" x14ac:dyDescent="0.25">
      <c r="A153" s="1"/>
      <c r="B153" s="1"/>
      <c r="C153" s="1"/>
      <c r="D153" s="1"/>
      <c r="E153" s="1"/>
      <c r="F153" s="1"/>
      <c r="G153" s="1"/>
      <c r="S153" s="1"/>
      <c r="T153" s="1"/>
      <c r="U153" s="1"/>
      <c r="V153" s="1"/>
      <c r="W153" s="1"/>
      <c r="X153" s="1"/>
      <c r="Y153" s="1"/>
      <c r="Z153" s="1"/>
      <c r="AA153" s="1"/>
      <c r="AB153" s="1"/>
      <c r="AC153" s="1"/>
      <c r="AD153" s="1"/>
      <c r="AE153" s="1"/>
      <c r="AF153" s="1"/>
      <c r="AG153" s="1"/>
      <c r="AH153" s="1"/>
      <c r="AI153" s="1"/>
      <c r="AJ153" s="1"/>
      <c r="AK153" s="1"/>
      <c r="AL153" s="1"/>
      <c r="AM153" s="1"/>
      <c r="AN153" s="1"/>
      <c r="AO153" s="1"/>
      <c r="AP153" s="1"/>
      <c r="AQ153" s="1"/>
      <c r="AR153" s="1"/>
      <c r="AS153" s="1"/>
      <c r="AT153" s="1"/>
      <c r="AU153" s="1"/>
      <c r="AV153" s="1"/>
      <c r="AW153" s="1"/>
      <c r="AX153" s="1"/>
      <c r="AY153" s="1"/>
      <c r="AZ153" s="1"/>
      <c r="BA153" s="1"/>
      <c r="BB153" s="1"/>
      <c r="BC153" s="1"/>
      <c r="BD153" s="1"/>
      <c r="BE153" s="1"/>
      <c r="BF153" s="1"/>
      <c r="BG153" s="1"/>
      <c r="BH153" s="1"/>
      <c r="BI153" s="1"/>
      <c r="BJ153" s="1"/>
      <c r="BK153" s="1"/>
      <c r="BL153" s="1"/>
      <c r="BM153" s="1"/>
      <c r="BN153" s="1"/>
      <c r="BO153" s="1"/>
      <c r="BP153" s="1"/>
      <c r="BQ153" s="1"/>
      <c r="BR153" s="1"/>
      <c r="BS153" s="1"/>
      <c r="BT153" s="1"/>
      <c r="BU153" s="1"/>
      <c r="BV153" s="1"/>
      <c r="BW153" s="1"/>
      <c r="BX153" s="1"/>
      <c r="BY153" s="1"/>
      <c r="BZ153" s="1"/>
      <c r="CA153" s="1"/>
      <c r="CB153" s="1"/>
      <c r="CC153" s="1"/>
      <c r="CD153" s="1"/>
      <c r="CE153" s="1"/>
      <c r="CF153" s="1"/>
      <c r="CG153" s="1"/>
      <c r="CH153" s="1"/>
      <c r="CI153" s="1"/>
      <c r="CJ153" s="1"/>
      <c r="CK153" s="1"/>
      <c r="CL153" s="1"/>
      <c r="CM153" s="1"/>
      <c r="CN153" s="1"/>
      <c r="CO153" s="1"/>
      <c r="CP153" s="1"/>
      <c r="CQ153" s="1"/>
      <c r="CR153" s="1"/>
      <c r="CS153" s="1"/>
      <c r="CT153" s="1"/>
      <c r="CU153" s="1"/>
      <c r="CV153" s="1"/>
      <c r="CW153" s="1"/>
      <c r="CX153" s="1"/>
      <c r="CY153" s="1"/>
      <c r="CZ153" s="1"/>
      <c r="DA153" s="1"/>
      <c r="DB153" s="1"/>
      <c r="DC153" s="1"/>
      <c r="DD153" s="1"/>
      <c r="DE153" s="1"/>
      <c r="DF153" s="1"/>
      <c r="DG153" s="1"/>
      <c r="DH153" s="1"/>
      <c r="DI153" s="1"/>
      <c r="DJ153" s="1"/>
      <c r="DK153" s="1"/>
      <c r="DL153" s="1"/>
      <c r="DM153" s="1"/>
      <c r="DN153" s="1"/>
      <c r="DO153" s="1"/>
      <c r="DP153" s="1"/>
      <c r="DQ153" s="1"/>
      <c r="DR153" s="1"/>
      <c r="DS153" s="1"/>
      <c r="DT153" s="1"/>
      <c r="DU153" s="1"/>
      <c r="DV153" s="1"/>
      <c r="DW153" s="1"/>
      <c r="DX153" s="1"/>
      <c r="DY153" s="1"/>
      <c r="DZ153" s="1"/>
      <c r="EA153" s="1"/>
      <c r="EB153" s="1"/>
      <c r="EC153" s="1"/>
      <c r="ED153" s="1"/>
      <c r="EE153" s="1"/>
    </row>
    <row r="154" spans="1:135" x14ac:dyDescent="0.25">
      <c r="A154" s="1"/>
      <c r="B154" s="1"/>
      <c r="C154" s="1"/>
      <c r="D154" s="1"/>
      <c r="E154" s="1"/>
      <c r="F154" s="1"/>
      <c r="G154" s="1"/>
      <c r="S154" s="1"/>
      <c r="T154" s="1"/>
      <c r="U154" s="1"/>
      <c r="V154" s="1"/>
      <c r="W154" s="1"/>
      <c r="X154" s="1"/>
      <c r="Y154" s="1"/>
      <c r="Z154" s="1"/>
      <c r="AA154" s="1"/>
      <c r="AB154" s="1"/>
      <c r="AC154" s="1"/>
      <c r="AD154" s="1"/>
      <c r="AE154" s="1"/>
      <c r="AF154" s="1"/>
      <c r="AG154" s="1"/>
      <c r="AH154" s="1"/>
      <c r="AI154" s="1"/>
      <c r="AJ154" s="1"/>
      <c r="AK154" s="1"/>
      <c r="AL154" s="1"/>
      <c r="AM154" s="1"/>
      <c r="AN154" s="1"/>
      <c r="AO154" s="1"/>
      <c r="AP154" s="1"/>
      <c r="AQ154" s="1"/>
      <c r="AR154" s="1"/>
      <c r="AS154" s="1"/>
      <c r="AT154" s="1"/>
      <c r="AU154" s="1"/>
      <c r="AV154" s="1"/>
      <c r="AW154" s="1"/>
      <c r="AX154" s="1"/>
      <c r="AY154" s="1"/>
      <c r="AZ154" s="1"/>
      <c r="BA154" s="1"/>
      <c r="BB154" s="1"/>
      <c r="BC154" s="1"/>
      <c r="BD154" s="1"/>
      <c r="BE154" s="1"/>
      <c r="BF154" s="1"/>
      <c r="BG154" s="1"/>
      <c r="BH154" s="1"/>
      <c r="BI154" s="1"/>
      <c r="BJ154" s="1"/>
      <c r="BK154" s="1"/>
      <c r="BL154" s="1"/>
      <c r="BM154" s="1"/>
      <c r="BN154" s="1"/>
      <c r="BO154" s="1"/>
      <c r="BP154" s="1"/>
      <c r="BQ154" s="1"/>
      <c r="BR154" s="1"/>
      <c r="BS154" s="1"/>
      <c r="BT154" s="1"/>
      <c r="BU154" s="1"/>
      <c r="BV154" s="1"/>
      <c r="BW154" s="1"/>
      <c r="BX154" s="1"/>
      <c r="BY154" s="1"/>
      <c r="BZ154" s="1"/>
      <c r="CA154" s="1"/>
      <c r="CB154" s="1"/>
      <c r="CC154" s="1"/>
      <c r="CD154" s="1"/>
      <c r="CE154" s="1"/>
      <c r="CF154" s="1"/>
      <c r="CG154" s="1"/>
      <c r="CH154" s="1"/>
      <c r="CI154" s="1"/>
      <c r="CJ154" s="1"/>
      <c r="CK154" s="1"/>
      <c r="CL154" s="1"/>
      <c r="CM154" s="1"/>
      <c r="CN154" s="1"/>
      <c r="CO154" s="1"/>
      <c r="CP154" s="1"/>
      <c r="CQ154" s="1"/>
      <c r="CR154" s="1"/>
      <c r="CS154" s="1"/>
      <c r="CT154" s="1"/>
      <c r="CU154" s="1"/>
      <c r="CV154" s="1"/>
      <c r="CW154" s="1"/>
      <c r="CX154" s="1"/>
      <c r="CY154" s="1"/>
      <c r="CZ154" s="1"/>
      <c r="DA154" s="1"/>
      <c r="DB154" s="1"/>
      <c r="DC154" s="1"/>
      <c r="DD154" s="1"/>
      <c r="DE154" s="1"/>
      <c r="DF154" s="1"/>
      <c r="DG154" s="1"/>
      <c r="DH154" s="1"/>
      <c r="DI154" s="1"/>
      <c r="DJ154" s="1"/>
      <c r="DK154" s="1"/>
      <c r="DL154" s="1"/>
      <c r="DM154" s="1"/>
      <c r="DN154" s="1"/>
      <c r="DO154" s="1"/>
      <c r="DP154" s="1"/>
      <c r="DQ154" s="1"/>
      <c r="DR154" s="1"/>
      <c r="DS154" s="1"/>
      <c r="DT154" s="1"/>
      <c r="DU154" s="1"/>
      <c r="DV154" s="1"/>
      <c r="DW154" s="1"/>
      <c r="DX154" s="1"/>
      <c r="DY154" s="1"/>
      <c r="DZ154" s="1"/>
      <c r="EA154" s="1"/>
      <c r="EB154" s="1"/>
      <c r="EC154" s="1"/>
      <c r="ED154" s="1"/>
      <c r="EE154" s="1"/>
    </row>
    <row r="155" spans="1:135" x14ac:dyDescent="0.25">
      <c r="A155" s="1"/>
      <c r="B155" s="1"/>
      <c r="C155" s="1"/>
      <c r="D155" s="1"/>
      <c r="E155" s="1"/>
      <c r="F155" s="1"/>
      <c r="G155" s="1"/>
      <c r="S155" s="1"/>
      <c r="T155" s="1"/>
      <c r="U155" s="1"/>
      <c r="V155" s="1"/>
      <c r="W155" s="1"/>
      <c r="X155" s="1"/>
      <c r="Y155" s="1"/>
      <c r="Z155" s="1"/>
      <c r="AA155" s="1"/>
      <c r="AB155" s="1"/>
      <c r="AC155" s="1"/>
      <c r="AD155" s="1"/>
      <c r="AE155" s="1"/>
      <c r="AF155" s="1"/>
      <c r="AG155" s="1"/>
      <c r="AH155" s="1"/>
      <c r="AI155" s="1"/>
      <c r="AJ155" s="1"/>
      <c r="AK155" s="1"/>
      <c r="AL155" s="1"/>
      <c r="AM155" s="1"/>
      <c r="AN155" s="1"/>
      <c r="AO155" s="1"/>
      <c r="AP155" s="1"/>
      <c r="AQ155" s="1"/>
      <c r="AR155" s="1"/>
      <c r="AS155" s="1"/>
      <c r="AT155" s="1"/>
      <c r="AU155" s="1"/>
      <c r="AV155" s="1"/>
      <c r="AW155" s="1"/>
      <c r="AX155" s="1"/>
      <c r="AY155" s="1"/>
      <c r="AZ155" s="1"/>
      <c r="BA155" s="1"/>
      <c r="BB155" s="1"/>
      <c r="BC155" s="1"/>
      <c r="BD155" s="1"/>
      <c r="BE155" s="1"/>
      <c r="BF155" s="1"/>
      <c r="BG155" s="1"/>
      <c r="BH155" s="1"/>
      <c r="BI155" s="1"/>
      <c r="BJ155" s="1"/>
      <c r="BK155" s="1"/>
      <c r="BL155" s="1"/>
      <c r="BM155" s="1"/>
      <c r="BN155" s="1"/>
      <c r="BO155" s="1"/>
      <c r="BP155" s="1"/>
      <c r="BQ155" s="1"/>
      <c r="BR155" s="1"/>
      <c r="BS155" s="1"/>
      <c r="BT155" s="1"/>
      <c r="BU155" s="1"/>
      <c r="BV155" s="1"/>
      <c r="BW155" s="1"/>
      <c r="BX155" s="1"/>
      <c r="BY155" s="1"/>
      <c r="BZ155" s="1"/>
      <c r="CA155" s="1"/>
      <c r="CB155" s="1"/>
      <c r="CC155" s="1"/>
      <c r="CD155" s="1"/>
      <c r="CE155" s="1"/>
      <c r="CF155" s="1"/>
      <c r="CG155" s="1"/>
      <c r="CH155" s="1"/>
      <c r="CI155" s="1"/>
      <c r="CJ155" s="1"/>
      <c r="CK155" s="1"/>
      <c r="CL155" s="1"/>
      <c r="CM155" s="1"/>
      <c r="CN155" s="1"/>
      <c r="CO155" s="1"/>
      <c r="CP155" s="1"/>
      <c r="CQ155" s="1"/>
      <c r="CR155" s="1"/>
      <c r="CS155" s="1"/>
      <c r="CT155" s="1"/>
      <c r="CU155" s="1"/>
      <c r="CV155" s="1"/>
      <c r="CW155" s="1"/>
      <c r="CX155" s="1"/>
      <c r="CY155" s="1"/>
      <c r="CZ155" s="1"/>
      <c r="DA155" s="1"/>
      <c r="DB155" s="1"/>
      <c r="DC155" s="1"/>
      <c r="DD155" s="1"/>
      <c r="DE155" s="1"/>
      <c r="DF155" s="1"/>
      <c r="DG155" s="1"/>
      <c r="DH155" s="1"/>
      <c r="DI155" s="1"/>
      <c r="DJ155" s="1"/>
      <c r="DK155" s="1"/>
      <c r="DL155" s="1"/>
      <c r="DM155" s="1"/>
      <c r="DN155" s="1"/>
      <c r="DO155" s="1"/>
      <c r="DP155" s="1"/>
      <c r="DQ155" s="1"/>
      <c r="DR155" s="1"/>
      <c r="DS155" s="1"/>
      <c r="DT155" s="1"/>
      <c r="DU155" s="1"/>
      <c r="DV155" s="1"/>
      <c r="DW155" s="1"/>
      <c r="DX155" s="1"/>
      <c r="DY155" s="1"/>
      <c r="DZ155" s="1"/>
      <c r="EA155" s="1"/>
      <c r="EB155" s="1"/>
      <c r="EC155" s="1"/>
      <c r="ED155" s="1"/>
      <c r="EE155" s="1"/>
    </row>
    <row r="156" spans="1:135" x14ac:dyDescent="0.25">
      <c r="A156" s="1"/>
      <c r="B156" s="1"/>
      <c r="C156" s="1"/>
      <c r="D156" s="1"/>
      <c r="E156" s="1"/>
      <c r="F156" s="1"/>
      <c r="G156" s="1"/>
      <c r="S156" s="1"/>
      <c r="T156" s="1"/>
      <c r="U156" s="1"/>
      <c r="V156" s="1"/>
      <c r="W156" s="1"/>
      <c r="X156" s="1"/>
      <c r="Y156" s="1"/>
      <c r="Z156" s="1"/>
      <c r="AA156" s="1"/>
      <c r="AB156" s="1"/>
      <c r="AC156" s="1"/>
      <c r="AD156" s="1"/>
      <c r="AE156" s="1"/>
      <c r="AF156" s="1"/>
      <c r="AG156" s="1"/>
      <c r="AH156" s="1"/>
      <c r="AI156" s="1"/>
      <c r="AJ156" s="1"/>
      <c r="AK156" s="1"/>
      <c r="AL156" s="1"/>
      <c r="AM156" s="1"/>
      <c r="AN156" s="1"/>
      <c r="AO156" s="1"/>
      <c r="AP156" s="1"/>
      <c r="AQ156" s="1"/>
      <c r="AR156" s="1"/>
      <c r="AS156" s="1"/>
      <c r="AT156" s="1"/>
      <c r="AU156" s="1"/>
      <c r="AV156" s="1"/>
      <c r="AW156" s="1"/>
      <c r="AX156" s="1"/>
      <c r="AY156" s="1"/>
      <c r="AZ156" s="1"/>
      <c r="BA156" s="1"/>
      <c r="BB156" s="1"/>
      <c r="BC156" s="1"/>
      <c r="BD156" s="1"/>
      <c r="BE156" s="1"/>
      <c r="BF156" s="1"/>
      <c r="BG156" s="1"/>
      <c r="BH156" s="1"/>
      <c r="BI156" s="1"/>
      <c r="BJ156" s="1"/>
      <c r="BK156" s="1"/>
      <c r="BL156" s="1"/>
      <c r="BM156" s="1"/>
      <c r="BN156" s="1"/>
      <c r="BO156" s="1"/>
      <c r="BP156" s="1"/>
      <c r="BQ156" s="1"/>
      <c r="BR156" s="1"/>
      <c r="BS156" s="1"/>
      <c r="BT156" s="1"/>
      <c r="BU156" s="1"/>
      <c r="BV156" s="1"/>
      <c r="BW156" s="1"/>
      <c r="BX156" s="1"/>
      <c r="BY156" s="1"/>
      <c r="BZ156" s="1"/>
      <c r="CA156" s="1"/>
      <c r="CB156" s="1"/>
      <c r="CC156" s="1"/>
      <c r="CD156" s="1"/>
      <c r="CE156" s="1"/>
      <c r="CF156" s="1"/>
      <c r="CG156" s="1"/>
      <c r="CH156" s="1"/>
      <c r="CI156" s="1"/>
      <c r="CJ156" s="1"/>
      <c r="CK156" s="1"/>
      <c r="CL156" s="1"/>
      <c r="CM156" s="1"/>
      <c r="CN156" s="1"/>
      <c r="CO156" s="1"/>
      <c r="CP156" s="1"/>
      <c r="CQ156" s="1"/>
      <c r="CR156" s="1"/>
      <c r="CS156" s="1"/>
      <c r="CT156" s="1"/>
      <c r="CU156" s="1"/>
      <c r="CV156" s="1"/>
      <c r="CW156" s="1"/>
      <c r="CX156" s="1"/>
      <c r="CY156" s="1"/>
      <c r="CZ156" s="1"/>
      <c r="DA156" s="1"/>
      <c r="DB156" s="1"/>
      <c r="DC156" s="1"/>
      <c r="DD156" s="1"/>
      <c r="DE156" s="1"/>
      <c r="DF156" s="1"/>
      <c r="DG156" s="1"/>
      <c r="DH156" s="1"/>
      <c r="DI156" s="1"/>
      <c r="DJ156" s="1"/>
      <c r="DK156" s="1"/>
      <c r="DL156" s="1"/>
      <c r="DM156" s="1"/>
      <c r="DN156" s="1"/>
      <c r="DO156" s="1"/>
      <c r="DP156" s="1"/>
      <c r="DQ156" s="1"/>
      <c r="DR156" s="1"/>
      <c r="DS156" s="1"/>
      <c r="DT156" s="1"/>
      <c r="DU156" s="1"/>
      <c r="DV156" s="1"/>
      <c r="DW156" s="1"/>
      <c r="DX156" s="1"/>
      <c r="DY156" s="1"/>
      <c r="DZ156" s="1"/>
      <c r="EA156" s="1"/>
      <c r="EB156" s="1"/>
      <c r="EC156" s="1"/>
      <c r="ED156" s="1"/>
      <c r="EE156" s="1"/>
    </row>
    <row r="157" spans="1:135" x14ac:dyDescent="0.25">
      <c r="A157" s="1"/>
      <c r="B157" s="1"/>
      <c r="C157" s="1"/>
      <c r="D157" s="1"/>
      <c r="E157" s="1"/>
      <c r="F157" s="1"/>
      <c r="G157" s="1"/>
      <c r="S157" s="1"/>
      <c r="T157" s="1"/>
      <c r="U157" s="1"/>
      <c r="V157" s="1"/>
      <c r="W157" s="1"/>
      <c r="X157" s="1"/>
      <c r="Y157" s="1"/>
      <c r="Z157" s="1"/>
      <c r="AA157" s="1"/>
      <c r="AB157" s="1"/>
      <c r="AC157" s="1"/>
      <c r="AD157" s="1"/>
      <c r="AE157" s="1"/>
      <c r="AF157" s="1"/>
      <c r="AG157" s="1"/>
      <c r="AH157" s="1"/>
      <c r="AI157" s="1"/>
      <c r="AJ157" s="1"/>
      <c r="AK157" s="1"/>
      <c r="AL157" s="1"/>
      <c r="AM157" s="1"/>
      <c r="AN157" s="1"/>
      <c r="AO157" s="1"/>
      <c r="AP157" s="1"/>
      <c r="AQ157" s="1"/>
      <c r="AR157" s="1"/>
      <c r="AS157" s="1"/>
      <c r="AT157" s="1"/>
      <c r="AU157" s="1"/>
      <c r="AV157" s="1"/>
      <c r="AW157" s="1"/>
      <c r="AX157" s="1"/>
      <c r="AY157" s="1"/>
      <c r="AZ157" s="1"/>
      <c r="BA157" s="1"/>
      <c r="BB157" s="1"/>
      <c r="BC157" s="1"/>
      <c r="BD157" s="1"/>
      <c r="BE157" s="1"/>
      <c r="BF157" s="1"/>
      <c r="BG157" s="1"/>
      <c r="BH157" s="1"/>
      <c r="BI157" s="1"/>
      <c r="BJ157" s="1"/>
      <c r="BK157" s="1"/>
      <c r="BL157" s="1"/>
      <c r="BM157" s="1"/>
      <c r="BN157" s="1"/>
      <c r="BO157" s="1"/>
      <c r="BP157" s="1"/>
      <c r="BQ157" s="1"/>
      <c r="BR157" s="1"/>
      <c r="BS157" s="1"/>
      <c r="BT157" s="1"/>
      <c r="BU157" s="1"/>
      <c r="BV157" s="1"/>
      <c r="BW157" s="1"/>
      <c r="BX157" s="1"/>
      <c r="BY157" s="1"/>
      <c r="BZ157" s="1"/>
      <c r="CA157" s="1"/>
      <c r="CB157" s="1"/>
      <c r="CC157" s="1"/>
      <c r="CD157" s="1"/>
      <c r="CE157" s="1"/>
      <c r="CF157" s="1"/>
      <c r="CG157" s="1"/>
      <c r="CH157" s="1"/>
      <c r="CI157" s="1"/>
      <c r="CJ157" s="1"/>
      <c r="CK157" s="1"/>
      <c r="CL157" s="1"/>
      <c r="CM157" s="1"/>
      <c r="CN157" s="1"/>
      <c r="CO157" s="1"/>
      <c r="CP157" s="1"/>
      <c r="CQ157" s="1"/>
      <c r="CR157" s="1"/>
      <c r="CS157" s="1"/>
      <c r="CT157" s="1"/>
      <c r="CU157" s="1"/>
      <c r="CV157" s="1"/>
      <c r="CW157" s="1"/>
      <c r="CX157" s="1"/>
      <c r="CY157" s="1"/>
      <c r="CZ157" s="1"/>
      <c r="DA157" s="1"/>
      <c r="DB157" s="1"/>
      <c r="DC157" s="1"/>
      <c r="DD157" s="1"/>
      <c r="DE157" s="1"/>
      <c r="DF157" s="1"/>
      <c r="DG157" s="1"/>
      <c r="DH157" s="1"/>
      <c r="DI157" s="1"/>
      <c r="DJ157" s="1"/>
      <c r="DK157" s="1"/>
      <c r="DL157" s="1"/>
      <c r="DM157" s="1"/>
      <c r="DN157" s="1"/>
      <c r="DO157" s="1"/>
      <c r="DP157" s="1"/>
      <c r="DQ157" s="1"/>
      <c r="DR157" s="1"/>
      <c r="DS157" s="1"/>
      <c r="DT157" s="1"/>
      <c r="DU157" s="1"/>
      <c r="DV157" s="1"/>
      <c r="DW157" s="1"/>
      <c r="DX157" s="1"/>
      <c r="DY157" s="1"/>
      <c r="DZ157" s="1"/>
      <c r="EA157" s="1"/>
      <c r="EB157" s="1"/>
      <c r="EC157" s="1"/>
      <c r="ED157" s="1"/>
      <c r="EE157" s="1"/>
    </row>
    <row r="158" spans="1:135" x14ac:dyDescent="0.25">
      <c r="A158" s="1"/>
      <c r="B158" s="1"/>
      <c r="C158" s="1"/>
      <c r="D158" s="1"/>
      <c r="E158" s="1"/>
      <c r="F158" s="1"/>
      <c r="G158" s="1"/>
      <c r="S158" s="1"/>
      <c r="T158" s="1"/>
      <c r="U158" s="1"/>
      <c r="V158" s="1"/>
      <c r="W158" s="1"/>
      <c r="X158" s="1"/>
      <c r="Y158" s="1"/>
      <c r="Z158" s="1"/>
      <c r="AA158" s="1"/>
      <c r="AB158" s="1"/>
      <c r="AC158" s="1"/>
      <c r="AD158" s="1"/>
      <c r="AE158" s="1"/>
      <c r="AF158" s="1"/>
      <c r="AG158" s="1"/>
      <c r="AH158" s="1"/>
      <c r="AI158" s="1"/>
      <c r="AJ158" s="1"/>
      <c r="AK158" s="1"/>
      <c r="AL158" s="1"/>
      <c r="AM158" s="1"/>
      <c r="AN158" s="1"/>
      <c r="AO158" s="1"/>
      <c r="AP158" s="1"/>
      <c r="AQ158" s="1"/>
      <c r="AR158" s="1"/>
      <c r="AS158" s="1"/>
      <c r="AT158" s="1"/>
      <c r="AU158" s="1"/>
      <c r="AV158" s="1"/>
      <c r="AW158" s="1"/>
      <c r="AX158" s="1"/>
      <c r="AY158" s="1"/>
      <c r="AZ158" s="1"/>
      <c r="BA158" s="1"/>
      <c r="BB158" s="1"/>
      <c r="BC158" s="1"/>
      <c r="BD158" s="1"/>
      <c r="BE158" s="1"/>
      <c r="BF158" s="1"/>
      <c r="BG158" s="1"/>
      <c r="BH158" s="1"/>
      <c r="BI158" s="1"/>
      <c r="BJ158" s="1"/>
      <c r="BK158" s="1"/>
      <c r="BL158" s="1"/>
      <c r="BM158" s="1"/>
      <c r="BN158" s="1"/>
      <c r="BO158" s="1"/>
      <c r="BP158" s="1"/>
      <c r="BQ158" s="1"/>
      <c r="BR158" s="1"/>
      <c r="BS158" s="1"/>
      <c r="BT158" s="1"/>
      <c r="BU158" s="1"/>
      <c r="BV158" s="1"/>
      <c r="BW158" s="1"/>
      <c r="BX158" s="1"/>
      <c r="BY158" s="1"/>
      <c r="BZ158" s="1"/>
      <c r="CA158" s="1"/>
      <c r="CB158" s="1"/>
      <c r="CC158" s="1"/>
      <c r="CD158" s="1"/>
      <c r="CE158" s="1"/>
      <c r="CF158" s="1"/>
      <c r="CG158" s="1"/>
      <c r="CH158" s="1"/>
      <c r="CI158" s="1"/>
      <c r="CJ158" s="1"/>
      <c r="CK158" s="1"/>
      <c r="CL158" s="1"/>
      <c r="CM158" s="1"/>
      <c r="CN158" s="1"/>
      <c r="CO158" s="1"/>
      <c r="CP158" s="1"/>
      <c r="CQ158" s="1"/>
      <c r="CR158" s="1"/>
      <c r="CS158" s="1"/>
      <c r="CT158" s="1"/>
      <c r="CU158" s="1"/>
      <c r="CV158" s="1"/>
      <c r="CW158" s="1"/>
      <c r="CX158" s="1"/>
      <c r="CY158" s="1"/>
      <c r="CZ158" s="1"/>
      <c r="DA158" s="1"/>
      <c r="DB158" s="1"/>
      <c r="DC158" s="1"/>
      <c r="DD158" s="1"/>
      <c r="DE158" s="1"/>
      <c r="DF158" s="1"/>
      <c r="DG158" s="1"/>
      <c r="DH158" s="1"/>
      <c r="DI158" s="1"/>
      <c r="DJ158" s="1"/>
      <c r="DK158" s="1"/>
      <c r="DL158" s="1"/>
      <c r="DM158" s="1"/>
      <c r="DN158" s="1"/>
      <c r="DO158" s="1"/>
      <c r="DP158" s="1"/>
      <c r="DQ158" s="1"/>
      <c r="DR158" s="1"/>
      <c r="DS158" s="1"/>
      <c r="DT158" s="1"/>
      <c r="DU158" s="1"/>
      <c r="DV158" s="1"/>
      <c r="DW158" s="1"/>
      <c r="DX158" s="1"/>
      <c r="DY158" s="1"/>
      <c r="DZ158" s="1"/>
      <c r="EA158" s="1"/>
      <c r="EB158" s="1"/>
      <c r="EC158" s="1"/>
      <c r="ED158" s="1"/>
      <c r="EE158" s="1"/>
    </row>
    <row r="159" spans="1:135" x14ac:dyDescent="0.25">
      <c r="A159" s="1"/>
      <c r="B159" s="1"/>
      <c r="C159" s="1"/>
      <c r="D159" s="1"/>
      <c r="E159" s="1"/>
      <c r="F159" s="1"/>
      <c r="G159" s="1"/>
      <c r="S159" s="1"/>
      <c r="T159" s="1"/>
      <c r="U159" s="1"/>
      <c r="V159" s="1"/>
      <c r="W159" s="1"/>
      <c r="X159" s="1"/>
      <c r="Y159" s="1"/>
      <c r="Z159" s="1"/>
      <c r="AA159" s="1"/>
      <c r="AB159" s="1"/>
      <c r="AC159" s="1"/>
      <c r="AD159" s="1"/>
      <c r="AE159" s="1"/>
      <c r="AF159" s="1"/>
      <c r="AG159" s="1"/>
      <c r="AH159" s="1"/>
      <c r="AI159" s="1"/>
      <c r="AJ159" s="1"/>
      <c r="AK159" s="1"/>
      <c r="AL159" s="1"/>
      <c r="AM159" s="1"/>
      <c r="AN159" s="1"/>
      <c r="AO159" s="1"/>
      <c r="AP159" s="1"/>
      <c r="AQ159" s="1"/>
      <c r="AR159" s="1"/>
      <c r="AS159" s="1"/>
      <c r="AT159" s="1"/>
      <c r="AU159" s="1"/>
      <c r="AV159" s="1"/>
      <c r="AW159" s="1"/>
      <c r="AX159" s="1"/>
      <c r="AY159" s="1"/>
      <c r="AZ159" s="1"/>
      <c r="BA159" s="1"/>
      <c r="BB159" s="1"/>
      <c r="BC159" s="1"/>
      <c r="BD159" s="1"/>
      <c r="BE159" s="1"/>
      <c r="BF159" s="1"/>
      <c r="BG159" s="1"/>
      <c r="BH159" s="1"/>
      <c r="BI159" s="1"/>
      <c r="BJ159" s="1"/>
      <c r="BK159" s="1"/>
      <c r="BL159" s="1"/>
      <c r="BM159" s="1"/>
      <c r="BN159" s="1"/>
      <c r="BO159" s="1"/>
      <c r="BP159" s="1"/>
      <c r="BQ159" s="1"/>
      <c r="BR159" s="1"/>
      <c r="BS159" s="1"/>
      <c r="BT159" s="1"/>
      <c r="BU159" s="1"/>
      <c r="BV159" s="1"/>
      <c r="BW159" s="1"/>
      <c r="BX159" s="1"/>
      <c r="BY159" s="1"/>
      <c r="BZ159" s="1"/>
      <c r="CA159" s="1"/>
      <c r="CB159" s="1"/>
      <c r="CC159" s="1"/>
      <c r="CD159" s="1"/>
      <c r="CE159" s="1"/>
      <c r="CF159" s="1"/>
      <c r="CG159" s="1"/>
      <c r="CH159" s="1"/>
      <c r="CI159" s="1"/>
      <c r="CJ159" s="1"/>
      <c r="CK159" s="1"/>
      <c r="CL159" s="1"/>
      <c r="CM159" s="1"/>
      <c r="CN159" s="1"/>
      <c r="CO159" s="1"/>
      <c r="CP159" s="1"/>
      <c r="CQ159" s="1"/>
      <c r="CR159" s="1"/>
      <c r="CS159" s="1"/>
      <c r="CT159" s="1"/>
      <c r="CU159" s="1"/>
      <c r="CV159" s="1"/>
      <c r="CW159" s="1"/>
      <c r="CX159" s="1"/>
      <c r="CY159" s="1"/>
      <c r="CZ159" s="1"/>
      <c r="DA159" s="1"/>
      <c r="DB159" s="1"/>
      <c r="DC159" s="1"/>
      <c r="DD159" s="1"/>
      <c r="DE159" s="1"/>
      <c r="DF159" s="1"/>
      <c r="DG159" s="1"/>
      <c r="DH159" s="1"/>
      <c r="DI159" s="1"/>
      <c r="DJ159" s="1"/>
      <c r="DK159" s="1"/>
      <c r="DL159" s="1"/>
      <c r="DM159" s="1"/>
      <c r="DN159" s="1"/>
      <c r="DO159" s="1"/>
      <c r="DP159" s="1"/>
      <c r="DQ159" s="1"/>
      <c r="DR159" s="1"/>
      <c r="DS159" s="1"/>
      <c r="DT159" s="1"/>
      <c r="DU159" s="1"/>
      <c r="DV159" s="1"/>
      <c r="DW159" s="1"/>
      <c r="DX159" s="1"/>
      <c r="DY159" s="1"/>
      <c r="DZ159" s="1"/>
      <c r="EA159" s="1"/>
      <c r="EB159" s="1"/>
      <c r="EC159" s="1"/>
      <c r="ED159" s="1"/>
      <c r="EE159" s="1"/>
    </row>
    <row r="160" spans="1:135" x14ac:dyDescent="0.25">
      <c r="A160" s="1"/>
      <c r="B160" s="1"/>
      <c r="C160" s="1"/>
      <c r="D160" s="1"/>
      <c r="E160" s="1"/>
      <c r="F160" s="1"/>
      <c r="G160" s="1"/>
      <c r="S160" s="1"/>
      <c r="T160" s="1"/>
      <c r="U160" s="1"/>
      <c r="V160" s="1"/>
      <c r="W160" s="1"/>
      <c r="X160" s="1"/>
      <c r="Y160" s="1"/>
      <c r="Z160" s="1"/>
      <c r="AA160" s="1"/>
      <c r="AB160" s="1"/>
      <c r="AC160" s="1"/>
      <c r="AD160" s="1"/>
      <c r="AE160" s="1"/>
      <c r="AF160" s="1"/>
      <c r="AG160" s="1"/>
      <c r="AH160" s="1"/>
      <c r="AI160" s="1"/>
      <c r="AJ160" s="1"/>
      <c r="AK160" s="1"/>
      <c r="AL160" s="1"/>
      <c r="AM160" s="1"/>
      <c r="AN160" s="1"/>
      <c r="AO160" s="1"/>
      <c r="AP160" s="1"/>
      <c r="AQ160" s="1"/>
      <c r="AR160" s="1"/>
      <c r="AS160" s="1"/>
      <c r="AT160" s="1"/>
      <c r="AU160" s="1"/>
      <c r="AV160" s="1"/>
      <c r="AW160" s="1"/>
      <c r="AX160" s="1"/>
      <c r="AY160" s="1"/>
      <c r="AZ160" s="1"/>
      <c r="BA160" s="1"/>
      <c r="BB160" s="1"/>
      <c r="BC160" s="1"/>
      <c r="BD160" s="1"/>
      <c r="BE160" s="1"/>
      <c r="BF160" s="1"/>
      <c r="BG160" s="1"/>
      <c r="BH160" s="1"/>
      <c r="BI160" s="1"/>
      <c r="BJ160" s="1"/>
      <c r="BK160" s="1"/>
      <c r="BL160" s="1"/>
      <c r="BM160" s="1"/>
      <c r="BN160" s="1"/>
      <c r="BO160" s="1"/>
      <c r="BP160" s="1"/>
      <c r="BQ160" s="1"/>
      <c r="BR160" s="1"/>
      <c r="BS160" s="1"/>
      <c r="BT160" s="1"/>
      <c r="BU160" s="1"/>
      <c r="BV160" s="1"/>
      <c r="BW160" s="1"/>
      <c r="BX160" s="1"/>
      <c r="BY160" s="1"/>
      <c r="BZ160" s="1"/>
      <c r="CA160" s="1"/>
      <c r="CB160" s="1"/>
      <c r="CC160" s="1"/>
      <c r="CD160" s="1"/>
      <c r="CE160" s="1"/>
      <c r="CF160" s="1"/>
      <c r="CG160" s="1"/>
      <c r="CH160" s="1"/>
      <c r="CI160" s="1"/>
      <c r="CJ160" s="1"/>
      <c r="CK160" s="1"/>
      <c r="CL160" s="1"/>
      <c r="CM160" s="1"/>
      <c r="CN160" s="1"/>
      <c r="CO160" s="1"/>
      <c r="CP160" s="1"/>
      <c r="CQ160" s="1"/>
      <c r="CR160" s="1"/>
      <c r="CS160" s="1"/>
      <c r="CT160" s="1"/>
      <c r="CU160" s="1"/>
      <c r="CV160" s="1"/>
      <c r="CW160" s="1"/>
      <c r="CX160" s="1"/>
      <c r="CY160" s="1"/>
      <c r="CZ160" s="1"/>
      <c r="DA160" s="1"/>
      <c r="DB160" s="1"/>
      <c r="DC160" s="1"/>
      <c r="DD160" s="1"/>
      <c r="DE160" s="1"/>
      <c r="DF160" s="1"/>
      <c r="DG160" s="1"/>
      <c r="DH160" s="1"/>
      <c r="DI160" s="1"/>
      <c r="DJ160" s="1"/>
      <c r="DK160" s="1"/>
      <c r="DL160" s="1"/>
      <c r="DM160" s="1"/>
      <c r="DN160" s="1"/>
      <c r="DO160" s="1"/>
      <c r="DP160" s="1"/>
      <c r="DQ160" s="1"/>
      <c r="DR160" s="1"/>
      <c r="DS160" s="1"/>
      <c r="DT160" s="1"/>
      <c r="DU160" s="1"/>
      <c r="DV160" s="1"/>
      <c r="DW160" s="1"/>
      <c r="DX160" s="1"/>
      <c r="DY160" s="1"/>
      <c r="DZ160" s="1"/>
      <c r="EA160" s="1"/>
      <c r="EB160" s="1"/>
      <c r="EC160" s="1"/>
      <c r="ED160" s="1"/>
      <c r="EE160" s="1"/>
    </row>
    <row r="161" spans="1:135" x14ac:dyDescent="0.25">
      <c r="A161" s="1"/>
      <c r="B161" s="1"/>
      <c r="C161" s="1"/>
      <c r="D161" s="1"/>
      <c r="E161" s="1"/>
      <c r="F161" s="1"/>
      <c r="G161" s="1"/>
      <c r="S161" s="1"/>
      <c r="T161" s="1"/>
      <c r="U161" s="1"/>
      <c r="V161" s="1"/>
      <c r="W161" s="1"/>
      <c r="X161" s="1"/>
      <c r="Y161" s="1"/>
      <c r="Z161" s="1"/>
      <c r="AA161" s="1"/>
      <c r="AB161" s="1"/>
      <c r="AC161" s="1"/>
      <c r="AD161" s="1"/>
      <c r="AE161" s="1"/>
      <c r="AF161" s="1"/>
      <c r="AG161" s="1"/>
      <c r="AH161" s="1"/>
      <c r="AI161" s="1"/>
      <c r="AJ161" s="1"/>
      <c r="AK161" s="1"/>
      <c r="AL161" s="1"/>
      <c r="AM161" s="1"/>
      <c r="AN161" s="1"/>
      <c r="AO161" s="1"/>
      <c r="AP161" s="1"/>
      <c r="AQ161" s="1"/>
      <c r="AR161" s="1"/>
      <c r="AS161" s="1"/>
      <c r="AT161" s="1"/>
      <c r="AU161" s="1"/>
      <c r="AV161" s="1"/>
      <c r="AW161" s="1"/>
      <c r="AX161" s="1"/>
      <c r="AY161" s="1"/>
      <c r="AZ161" s="1"/>
      <c r="BA161" s="1"/>
      <c r="BB161" s="1"/>
      <c r="BC161" s="1"/>
      <c r="BD161" s="1"/>
      <c r="BE161" s="1"/>
      <c r="BF161" s="1"/>
      <c r="BG161" s="1"/>
      <c r="BH161" s="1"/>
      <c r="BI161" s="1"/>
      <c r="BJ161" s="1"/>
      <c r="BK161" s="1"/>
      <c r="BL161" s="1"/>
      <c r="BM161" s="1"/>
      <c r="BN161" s="1"/>
      <c r="BO161" s="1"/>
      <c r="BP161" s="1"/>
      <c r="BQ161" s="1"/>
      <c r="BR161" s="1"/>
      <c r="BS161" s="1"/>
      <c r="BT161" s="1"/>
      <c r="BU161" s="1"/>
      <c r="BV161" s="1"/>
      <c r="BW161" s="1"/>
      <c r="BX161" s="1"/>
      <c r="BY161" s="1"/>
      <c r="BZ161" s="1"/>
      <c r="CA161" s="1"/>
      <c r="CB161" s="1"/>
      <c r="CC161" s="1"/>
      <c r="CD161" s="1"/>
      <c r="CE161" s="1"/>
      <c r="CF161" s="1"/>
      <c r="CG161" s="1"/>
      <c r="CH161" s="1"/>
      <c r="CI161" s="1"/>
      <c r="CJ161" s="1"/>
      <c r="CK161" s="1"/>
      <c r="CL161" s="1"/>
      <c r="CM161" s="1"/>
      <c r="CN161" s="1"/>
      <c r="CO161" s="1"/>
      <c r="CP161" s="1"/>
      <c r="CQ161" s="1"/>
      <c r="CR161" s="1"/>
      <c r="CS161" s="1"/>
      <c r="CT161" s="1"/>
      <c r="CU161" s="1"/>
      <c r="CV161" s="1"/>
      <c r="CW161" s="1"/>
      <c r="CX161" s="1"/>
      <c r="CY161" s="1"/>
      <c r="CZ161" s="1"/>
      <c r="DA161" s="1"/>
      <c r="DB161" s="1"/>
      <c r="DC161" s="1"/>
      <c r="DD161" s="1"/>
      <c r="DE161" s="1"/>
      <c r="DF161" s="1"/>
      <c r="DG161" s="1"/>
      <c r="DH161" s="1"/>
      <c r="DI161" s="1"/>
      <c r="DJ161" s="1"/>
      <c r="DK161" s="1"/>
      <c r="DL161" s="1"/>
      <c r="DM161" s="1"/>
      <c r="DN161" s="1"/>
      <c r="DO161" s="1"/>
      <c r="DP161" s="1"/>
      <c r="DQ161" s="1"/>
      <c r="DR161" s="1"/>
      <c r="DS161" s="1"/>
      <c r="DT161" s="1"/>
      <c r="DU161" s="1"/>
      <c r="DV161" s="1"/>
      <c r="DW161" s="1"/>
      <c r="DX161" s="1"/>
      <c r="DY161" s="1"/>
      <c r="DZ161" s="1"/>
      <c r="EA161" s="1"/>
      <c r="EB161" s="1"/>
      <c r="EC161" s="1"/>
      <c r="ED161" s="1"/>
      <c r="EE161" s="1"/>
    </row>
    <row r="162" spans="1:135" x14ac:dyDescent="0.25">
      <c r="A162" s="1"/>
      <c r="B162" s="1"/>
      <c r="C162" s="1"/>
      <c r="D162" s="1"/>
      <c r="E162" s="1"/>
      <c r="F162" s="1"/>
      <c r="G162" s="1"/>
      <c r="S162" s="1"/>
      <c r="T162" s="1"/>
      <c r="U162" s="1"/>
      <c r="V162" s="1"/>
      <c r="W162" s="1"/>
      <c r="X162" s="1"/>
      <c r="Y162" s="1"/>
      <c r="Z162" s="1"/>
      <c r="AA162" s="1"/>
      <c r="AB162" s="1"/>
      <c r="AC162" s="1"/>
      <c r="AD162" s="1"/>
      <c r="AE162" s="1"/>
      <c r="AF162" s="1"/>
      <c r="AG162" s="1"/>
      <c r="AH162" s="1"/>
      <c r="AI162" s="1"/>
      <c r="AJ162" s="1"/>
      <c r="AK162" s="1"/>
      <c r="AL162" s="1"/>
      <c r="AM162" s="1"/>
      <c r="AN162" s="1"/>
      <c r="AO162" s="1"/>
      <c r="AP162" s="1"/>
      <c r="AQ162" s="1"/>
      <c r="AR162" s="1"/>
      <c r="AS162" s="1"/>
      <c r="AT162" s="1"/>
      <c r="AU162" s="1"/>
      <c r="AV162" s="1"/>
      <c r="AW162" s="1"/>
      <c r="AX162" s="1"/>
      <c r="AY162" s="1"/>
      <c r="AZ162" s="1"/>
      <c r="BA162" s="1"/>
      <c r="BB162" s="1"/>
      <c r="BC162" s="1"/>
      <c r="BD162" s="1"/>
      <c r="BE162" s="1"/>
      <c r="BF162" s="1"/>
      <c r="BG162" s="1"/>
      <c r="BH162" s="1"/>
      <c r="BI162" s="1"/>
      <c r="BJ162" s="1"/>
      <c r="BK162" s="1"/>
      <c r="BL162" s="1"/>
      <c r="BM162" s="1"/>
      <c r="BN162" s="1"/>
      <c r="BO162" s="1"/>
      <c r="BP162" s="1"/>
      <c r="BQ162" s="1"/>
      <c r="BR162" s="1"/>
      <c r="BS162" s="1"/>
      <c r="BT162" s="1"/>
      <c r="BU162" s="1"/>
      <c r="BV162" s="1"/>
      <c r="BW162" s="1"/>
      <c r="BX162" s="1"/>
      <c r="BY162" s="1"/>
      <c r="BZ162" s="1"/>
      <c r="CA162" s="1"/>
      <c r="CB162" s="1"/>
      <c r="CC162" s="1"/>
      <c r="CD162" s="1"/>
      <c r="CE162" s="1"/>
      <c r="CF162" s="1"/>
      <c r="CG162" s="1"/>
      <c r="CH162" s="1"/>
      <c r="CI162" s="1"/>
      <c r="CJ162" s="1"/>
      <c r="CK162" s="1"/>
      <c r="CL162" s="1"/>
      <c r="CM162" s="1"/>
      <c r="CN162" s="1"/>
      <c r="CO162" s="1"/>
      <c r="CP162" s="1"/>
      <c r="CQ162" s="1"/>
      <c r="CR162" s="1"/>
      <c r="CS162" s="1"/>
      <c r="CT162" s="1"/>
      <c r="CU162" s="1"/>
      <c r="CV162" s="1"/>
      <c r="CW162" s="1"/>
      <c r="CX162" s="1"/>
      <c r="CY162" s="1"/>
      <c r="CZ162" s="1"/>
      <c r="DA162" s="1"/>
      <c r="DB162" s="1"/>
      <c r="DC162" s="1"/>
      <c r="DD162" s="1"/>
      <c r="DE162" s="1"/>
      <c r="DF162" s="1"/>
      <c r="DG162" s="1"/>
      <c r="DH162" s="1"/>
      <c r="DI162" s="1"/>
      <c r="DJ162" s="1"/>
      <c r="DK162" s="1"/>
      <c r="DL162" s="1"/>
      <c r="DM162" s="1"/>
      <c r="DN162" s="1"/>
      <c r="DO162" s="1"/>
      <c r="DP162" s="1"/>
      <c r="DQ162" s="1"/>
      <c r="DR162" s="1"/>
      <c r="DS162" s="1"/>
      <c r="DT162" s="1"/>
      <c r="DU162" s="1"/>
      <c r="DV162" s="1"/>
      <c r="DW162" s="1"/>
      <c r="DX162" s="1"/>
      <c r="DY162" s="1"/>
      <c r="DZ162" s="1"/>
      <c r="EA162" s="1"/>
      <c r="EB162" s="1"/>
      <c r="EC162" s="1"/>
      <c r="ED162" s="1"/>
      <c r="EE162" s="1"/>
    </row>
    <row r="163" spans="1:135" x14ac:dyDescent="0.25">
      <c r="A163" s="1"/>
      <c r="B163" s="1"/>
      <c r="C163" s="1"/>
      <c r="D163" s="1"/>
      <c r="E163" s="1"/>
      <c r="F163" s="1"/>
      <c r="G163" s="1"/>
      <c r="S163" s="1"/>
      <c r="T163" s="1"/>
      <c r="U163" s="1"/>
      <c r="V163" s="1"/>
      <c r="W163" s="1"/>
      <c r="X163" s="1"/>
      <c r="Y163" s="1"/>
      <c r="Z163" s="1"/>
      <c r="AA163" s="1"/>
      <c r="AB163" s="1"/>
      <c r="AC163" s="1"/>
      <c r="AD163" s="1"/>
      <c r="AE163" s="1"/>
      <c r="AF163" s="1"/>
      <c r="AG163" s="1"/>
      <c r="AH163" s="1"/>
      <c r="AI163" s="1"/>
      <c r="AJ163" s="1"/>
      <c r="AK163" s="1"/>
      <c r="AL163" s="1"/>
      <c r="AM163" s="1"/>
      <c r="AN163" s="1"/>
      <c r="AO163" s="1"/>
      <c r="AP163" s="1"/>
      <c r="AQ163" s="1"/>
      <c r="AR163" s="1"/>
      <c r="AS163" s="1"/>
      <c r="AT163" s="1"/>
      <c r="AU163" s="1"/>
      <c r="AV163" s="1"/>
      <c r="AW163" s="1"/>
      <c r="AX163" s="1"/>
      <c r="AY163" s="1"/>
      <c r="AZ163" s="1"/>
      <c r="BA163" s="1"/>
      <c r="BB163" s="1"/>
      <c r="BC163" s="1"/>
      <c r="BD163" s="1"/>
      <c r="BE163" s="1"/>
      <c r="BF163" s="1"/>
      <c r="BG163" s="1"/>
      <c r="BH163" s="1"/>
      <c r="BI163" s="1"/>
      <c r="BJ163" s="1"/>
      <c r="BK163" s="1"/>
      <c r="BL163" s="1"/>
      <c r="BM163" s="1"/>
      <c r="BN163" s="1"/>
      <c r="BO163" s="1"/>
      <c r="BP163" s="1"/>
      <c r="BQ163" s="1"/>
      <c r="BR163" s="1"/>
      <c r="BS163" s="1"/>
      <c r="BT163" s="1"/>
      <c r="BU163" s="1"/>
      <c r="BV163" s="1"/>
      <c r="BW163" s="1"/>
      <c r="BX163" s="1"/>
      <c r="BY163" s="1"/>
      <c r="BZ163" s="1"/>
      <c r="CA163" s="1"/>
      <c r="CB163" s="1"/>
      <c r="CC163" s="1"/>
      <c r="CD163" s="1"/>
      <c r="CE163" s="1"/>
      <c r="CF163" s="1"/>
      <c r="CG163" s="1"/>
      <c r="CH163" s="1"/>
      <c r="CI163" s="1"/>
      <c r="CJ163" s="1"/>
      <c r="CK163" s="1"/>
      <c r="CL163" s="1"/>
      <c r="CM163" s="1"/>
      <c r="CN163" s="1"/>
      <c r="CO163" s="1"/>
      <c r="CP163" s="1"/>
      <c r="CQ163" s="1"/>
      <c r="CR163" s="1"/>
      <c r="CS163" s="1"/>
      <c r="CT163" s="1"/>
      <c r="CU163" s="1"/>
      <c r="CV163" s="1"/>
      <c r="CW163" s="1"/>
      <c r="CX163" s="1"/>
      <c r="CY163" s="1"/>
      <c r="CZ163" s="1"/>
      <c r="DA163" s="1"/>
      <c r="DB163" s="1"/>
      <c r="DC163" s="1"/>
      <c r="DD163" s="1"/>
      <c r="DE163" s="1"/>
      <c r="DF163" s="1"/>
      <c r="DG163" s="1"/>
      <c r="DH163" s="1"/>
      <c r="DI163" s="1"/>
      <c r="DJ163" s="1"/>
      <c r="DK163" s="1"/>
      <c r="DL163" s="1"/>
      <c r="DM163" s="1"/>
      <c r="DN163" s="1"/>
      <c r="DO163" s="1"/>
      <c r="DP163" s="1"/>
      <c r="DQ163" s="1"/>
      <c r="DR163" s="1"/>
      <c r="DS163" s="1"/>
      <c r="DT163" s="1"/>
      <c r="DU163" s="1"/>
      <c r="DV163" s="1"/>
      <c r="DW163" s="1"/>
      <c r="DX163" s="1"/>
      <c r="DY163" s="1"/>
      <c r="DZ163" s="1"/>
      <c r="EA163" s="1"/>
      <c r="EB163" s="1"/>
      <c r="EC163" s="1"/>
      <c r="ED163" s="1"/>
      <c r="EE163" s="1"/>
    </row>
    <row r="164" spans="1:135" x14ac:dyDescent="0.25">
      <c r="A164" s="1"/>
      <c r="B164" s="1"/>
      <c r="C164" s="1"/>
      <c r="D164" s="1"/>
      <c r="E164" s="1"/>
      <c r="F164" s="1"/>
      <c r="G164" s="1"/>
      <c r="S164" s="1"/>
      <c r="T164" s="1"/>
      <c r="U164" s="1"/>
      <c r="V164" s="1"/>
      <c r="W164" s="1"/>
      <c r="X164" s="1"/>
      <c r="Y164" s="1"/>
      <c r="Z164" s="1"/>
      <c r="AA164" s="1"/>
      <c r="AB164" s="1"/>
      <c r="AC164" s="1"/>
      <c r="AD164" s="1"/>
      <c r="AE164" s="1"/>
      <c r="AF164" s="1"/>
      <c r="AG164" s="1"/>
      <c r="AH164" s="1"/>
      <c r="AI164" s="1"/>
      <c r="AJ164" s="1"/>
      <c r="AK164" s="1"/>
      <c r="AL164" s="1"/>
      <c r="AM164" s="1"/>
      <c r="AN164" s="1"/>
      <c r="AO164" s="1"/>
      <c r="AP164" s="1"/>
      <c r="AQ164" s="1"/>
      <c r="AR164" s="1"/>
      <c r="AS164" s="1"/>
      <c r="AT164" s="1"/>
      <c r="AU164" s="1"/>
      <c r="AV164" s="1"/>
      <c r="AW164" s="1"/>
      <c r="AX164" s="1"/>
      <c r="AY164" s="1"/>
      <c r="AZ164" s="1"/>
      <c r="BA164" s="1"/>
      <c r="BB164" s="1"/>
      <c r="BC164" s="1"/>
      <c r="BD164" s="1"/>
      <c r="BE164" s="1"/>
      <c r="BF164" s="1"/>
      <c r="BG164" s="1"/>
      <c r="BH164" s="1"/>
      <c r="BI164" s="1"/>
      <c r="BJ164" s="1"/>
      <c r="BK164" s="1"/>
      <c r="BL164" s="1"/>
      <c r="BM164" s="1"/>
      <c r="BN164" s="1"/>
      <c r="BO164" s="1"/>
      <c r="BP164" s="1"/>
      <c r="BQ164" s="1"/>
      <c r="BR164" s="1"/>
      <c r="BS164" s="1"/>
      <c r="BT164" s="1"/>
      <c r="BU164" s="1"/>
      <c r="BV164" s="1"/>
      <c r="BW164" s="1"/>
      <c r="BX164" s="1"/>
      <c r="BY164" s="1"/>
      <c r="BZ164" s="1"/>
      <c r="CA164" s="1"/>
      <c r="CB164" s="1"/>
      <c r="CC164" s="1"/>
      <c r="CD164" s="1"/>
      <c r="CE164" s="1"/>
      <c r="CF164" s="1"/>
      <c r="CG164" s="1"/>
      <c r="CH164" s="1"/>
      <c r="CI164" s="1"/>
      <c r="CJ164" s="1"/>
      <c r="CK164" s="1"/>
      <c r="CL164" s="1"/>
      <c r="CM164" s="1"/>
      <c r="CN164" s="1"/>
      <c r="CO164" s="1"/>
      <c r="CP164" s="1"/>
      <c r="CQ164" s="1"/>
      <c r="CR164" s="1"/>
      <c r="CS164" s="1"/>
      <c r="CT164" s="1"/>
      <c r="CU164" s="1"/>
      <c r="CV164" s="1"/>
      <c r="CW164" s="1"/>
      <c r="CX164" s="1"/>
      <c r="CY164" s="1"/>
      <c r="CZ164" s="1"/>
      <c r="DA164" s="1"/>
      <c r="DB164" s="1"/>
      <c r="DC164" s="1"/>
      <c r="DD164" s="1"/>
      <c r="DE164" s="1"/>
      <c r="DF164" s="1"/>
      <c r="DG164" s="1"/>
      <c r="DH164" s="1"/>
      <c r="DI164" s="1"/>
      <c r="DJ164" s="1"/>
      <c r="DK164" s="1"/>
      <c r="DL164" s="1"/>
      <c r="DM164" s="1"/>
      <c r="DN164" s="1"/>
      <c r="DO164" s="1"/>
      <c r="DP164" s="1"/>
      <c r="DQ164" s="1"/>
      <c r="DR164" s="1"/>
      <c r="DS164" s="1"/>
      <c r="DT164" s="1"/>
      <c r="DU164" s="1"/>
      <c r="DV164" s="1"/>
      <c r="DW164" s="1"/>
      <c r="DX164" s="1"/>
      <c r="DY164" s="1"/>
      <c r="DZ164" s="1"/>
      <c r="EA164" s="1"/>
      <c r="EB164" s="1"/>
      <c r="EC164" s="1"/>
      <c r="ED164" s="1"/>
      <c r="EE164" s="1"/>
    </row>
    <row r="165" spans="1:135" x14ac:dyDescent="0.25">
      <c r="A165" s="1"/>
      <c r="B165" s="1"/>
      <c r="C165" s="1"/>
      <c r="D165" s="1"/>
      <c r="E165" s="1"/>
      <c r="F165" s="1"/>
      <c r="G165" s="1"/>
      <c r="S165" s="1"/>
      <c r="T165" s="1"/>
      <c r="U165" s="1"/>
      <c r="V165" s="1"/>
      <c r="W165" s="1"/>
      <c r="X165" s="1"/>
      <c r="Y165" s="1"/>
      <c r="Z165" s="1"/>
      <c r="AA165" s="1"/>
      <c r="AB165" s="1"/>
      <c r="AC165" s="1"/>
      <c r="AD165" s="1"/>
      <c r="AE165" s="1"/>
      <c r="AF165" s="1"/>
      <c r="AG165" s="1"/>
      <c r="AH165" s="1"/>
      <c r="AI165" s="1"/>
      <c r="AJ165" s="1"/>
      <c r="AK165" s="1"/>
      <c r="AL165" s="1"/>
      <c r="AM165" s="1"/>
      <c r="AN165" s="1"/>
      <c r="AO165" s="1"/>
      <c r="AP165" s="1"/>
      <c r="AQ165" s="1"/>
      <c r="AR165" s="1"/>
      <c r="AS165" s="1"/>
      <c r="AT165" s="1"/>
      <c r="AU165" s="1"/>
      <c r="AV165" s="1"/>
      <c r="AW165" s="1"/>
      <c r="AX165" s="1"/>
      <c r="AY165" s="1"/>
      <c r="AZ165" s="1"/>
      <c r="BA165" s="1"/>
      <c r="BB165" s="1"/>
      <c r="BC165" s="1"/>
      <c r="BD165" s="1"/>
      <c r="BE165" s="1"/>
      <c r="BF165" s="1"/>
      <c r="BG165" s="1"/>
      <c r="BH165" s="1"/>
      <c r="BI165" s="1"/>
      <c r="BJ165" s="1"/>
      <c r="BK165" s="1"/>
      <c r="BL165" s="1"/>
      <c r="BM165" s="1"/>
      <c r="BN165" s="1"/>
      <c r="BO165" s="1"/>
      <c r="BP165" s="1"/>
      <c r="BQ165" s="1"/>
      <c r="BR165" s="1"/>
      <c r="BS165" s="1"/>
      <c r="BT165" s="1"/>
      <c r="BU165" s="1"/>
      <c r="BV165" s="1"/>
      <c r="BW165" s="1"/>
      <c r="BX165" s="1"/>
      <c r="BY165" s="1"/>
      <c r="BZ165" s="1"/>
      <c r="CA165" s="1"/>
      <c r="CB165" s="1"/>
      <c r="CC165" s="1"/>
      <c r="CD165" s="1"/>
      <c r="CE165" s="1"/>
      <c r="CF165" s="1"/>
      <c r="CG165" s="1"/>
      <c r="CH165" s="1"/>
      <c r="CI165" s="1"/>
      <c r="CJ165" s="1"/>
      <c r="CK165" s="1"/>
      <c r="CL165" s="1"/>
      <c r="CM165" s="1"/>
      <c r="CN165" s="1"/>
      <c r="CO165" s="1"/>
      <c r="CP165" s="1"/>
      <c r="CQ165" s="1"/>
      <c r="CR165" s="1"/>
      <c r="CS165" s="1"/>
      <c r="CT165" s="1"/>
      <c r="CU165" s="1"/>
      <c r="CV165" s="1"/>
      <c r="CW165" s="1"/>
      <c r="CX165" s="1"/>
      <c r="CY165" s="1"/>
      <c r="CZ165" s="1"/>
      <c r="DA165" s="1"/>
      <c r="DB165" s="1"/>
      <c r="DC165" s="1"/>
      <c r="DD165" s="1"/>
      <c r="DE165" s="1"/>
      <c r="DF165" s="1"/>
      <c r="DG165" s="1"/>
      <c r="DH165" s="1"/>
      <c r="DI165" s="1"/>
      <c r="DJ165" s="1"/>
      <c r="DK165" s="1"/>
      <c r="DL165" s="1"/>
      <c r="DM165" s="1"/>
      <c r="DN165" s="1"/>
      <c r="DO165" s="1"/>
      <c r="DP165" s="1"/>
      <c r="DQ165" s="1"/>
      <c r="DR165" s="1"/>
      <c r="DS165" s="1"/>
      <c r="DT165" s="1"/>
      <c r="DU165" s="1"/>
      <c r="DV165" s="1"/>
      <c r="DW165" s="1"/>
      <c r="DX165" s="1"/>
      <c r="DY165" s="1"/>
      <c r="DZ165" s="1"/>
      <c r="EA165" s="1"/>
      <c r="EB165" s="1"/>
      <c r="EC165" s="1"/>
      <c r="ED165" s="1"/>
      <c r="EE165" s="1"/>
    </row>
    <row r="166" spans="1:135" x14ac:dyDescent="0.25">
      <c r="A166" s="1"/>
      <c r="B166" s="1"/>
      <c r="C166" s="1"/>
      <c r="D166" s="1"/>
      <c r="E166" s="1"/>
      <c r="F166" s="1"/>
      <c r="G166" s="1"/>
      <c r="S166" s="1"/>
      <c r="T166" s="1"/>
      <c r="U166" s="1"/>
      <c r="V166" s="1"/>
      <c r="W166" s="1"/>
      <c r="X166" s="1"/>
      <c r="Y166" s="1"/>
      <c r="Z166" s="1"/>
      <c r="AA166" s="1"/>
      <c r="AB166" s="1"/>
      <c r="AC166" s="1"/>
      <c r="AD166" s="1"/>
      <c r="AE166" s="1"/>
      <c r="AF166" s="1"/>
      <c r="AG166" s="1"/>
      <c r="AH166" s="1"/>
      <c r="AI166" s="1"/>
      <c r="AJ166" s="1"/>
      <c r="AK166" s="1"/>
      <c r="AL166" s="1"/>
      <c r="AM166" s="1"/>
      <c r="AN166" s="1"/>
      <c r="AO166" s="1"/>
      <c r="AP166" s="1"/>
      <c r="AQ166" s="1"/>
      <c r="AR166" s="1"/>
      <c r="AS166" s="1"/>
      <c r="AT166" s="1"/>
      <c r="AU166" s="1"/>
      <c r="AV166" s="1"/>
      <c r="AW166" s="1"/>
      <c r="AX166" s="1"/>
      <c r="AY166" s="1"/>
      <c r="AZ166" s="1"/>
      <c r="BA166" s="1"/>
      <c r="BB166" s="1"/>
      <c r="BC166" s="1"/>
      <c r="BD166" s="1"/>
      <c r="BE166" s="1"/>
      <c r="BF166" s="1"/>
      <c r="BG166" s="1"/>
      <c r="BH166" s="1"/>
      <c r="BI166" s="1"/>
      <c r="BJ166" s="1"/>
      <c r="BK166" s="1"/>
      <c r="BL166" s="1"/>
      <c r="BM166" s="1"/>
      <c r="BN166" s="1"/>
      <c r="BO166" s="1"/>
      <c r="BP166" s="1"/>
      <c r="BQ166" s="1"/>
      <c r="BR166" s="1"/>
      <c r="BS166" s="1"/>
      <c r="BT166" s="1"/>
      <c r="BU166" s="1"/>
      <c r="BV166" s="1"/>
      <c r="BW166" s="1"/>
      <c r="BX166" s="1"/>
      <c r="BY166" s="1"/>
      <c r="BZ166" s="1"/>
      <c r="CA166" s="1"/>
      <c r="CB166" s="1"/>
      <c r="CC166" s="1"/>
      <c r="CD166" s="1"/>
      <c r="CE166" s="1"/>
      <c r="CF166" s="1"/>
      <c r="CG166" s="1"/>
      <c r="CH166" s="1"/>
      <c r="CI166" s="1"/>
      <c r="CJ166" s="1"/>
      <c r="CK166" s="1"/>
      <c r="CL166" s="1"/>
      <c r="CM166" s="1"/>
      <c r="CN166" s="1"/>
      <c r="CO166" s="1"/>
      <c r="CP166" s="1"/>
      <c r="CQ166" s="1"/>
      <c r="CR166" s="1"/>
      <c r="CS166" s="1"/>
      <c r="CT166" s="1"/>
      <c r="CU166" s="1"/>
      <c r="CV166" s="1"/>
      <c r="CW166" s="1"/>
      <c r="CX166" s="1"/>
      <c r="CY166" s="1"/>
      <c r="CZ166" s="1"/>
      <c r="DA166" s="1"/>
      <c r="DB166" s="1"/>
      <c r="DC166" s="1"/>
      <c r="DD166" s="1"/>
      <c r="DE166" s="1"/>
      <c r="DF166" s="1"/>
      <c r="DG166" s="1"/>
      <c r="DH166" s="1"/>
      <c r="DI166" s="1"/>
      <c r="DJ166" s="1"/>
      <c r="DK166" s="1"/>
      <c r="DL166" s="1"/>
      <c r="DM166" s="1"/>
      <c r="DN166" s="1"/>
      <c r="DO166" s="1"/>
      <c r="DP166" s="1"/>
      <c r="DQ166" s="1"/>
      <c r="DR166" s="1"/>
      <c r="DS166" s="1"/>
      <c r="DT166" s="1"/>
      <c r="DU166" s="1"/>
      <c r="DV166" s="1"/>
      <c r="DW166" s="1"/>
      <c r="DX166" s="1"/>
      <c r="DY166" s="1"/>
      <c r="DZ166" s="1"/>
      <c r="EA166" s="1"/>
      <c r="EB166" s="1"/>
      <c r="EC166" s="1"/>
      <c r="ED166" s="1"/>
      <c r="EE166" s="1"/>
    </row>
    <row r="167" spans="1:135" x14ac:dyDescent="0.25">
      <c r="A167" s="1"/>
      <c r="B167" s="1"/>
      <c r="C167" s="1"/>
      <c r="D167" s="1"/>
      <c r="E167" s="1"/>
      <c r="F167" s="1"/>
      <c r="G167" s="1"/>
      <c r="S167" s="1"/>
      <c r="T167" s="1"/>
      <c r="U167" s="1"/>
      <c r="V167" s="1"/>
      <c r="W167" s="1"/>
      <c r="X167" s="1"/>
      <c r="Y167" s="1"/>
      <c r="Z167" s="1"/>
      <c r="AA167" s="1"/>
      <c r="AB167" s="1"/>
      <c r="AC167" s="1"/>
      <c r="AD167" s="1"/>
      <c r="AE167" s="1"/>
      <c r="AF167" s="1"/>
      <c r="AG167" s="1"/>
      <c r="AH167" s="1"/>
      <c r="AI167" s="1"/>
      <c r="AJ167" s="1"/>
      <c r="AK167" s="1"/>
      <c r="AL167" s="1"/>
      <c r="AM167" s="1"/>
      <c r="AN167" s="1"/>
      <c r="AO167" s="1"/>
      <c r="AP167" s="1"/>
      <c r="AQ167" s="1"/>
      <c r="AR167" s="1"/>
      <c r="AS167" s="1"/>
      <c r="AT167" s="1"/>
      <c r="AU167" s="1"/>
      <c r="AV167" s="1"/>
      <c r="AW167" s="1"/>
      <c r="AX167" s="1"/>
      <c r="AY167" s="1"/>
      <c r="AZ167" s="1"/>
      <c r="BA167" s="1"/>
      <c r="BB167" s="1"/>
      <c r="BC167" s="1"/>
      <c r="BD167" s="1"/>
      <c r="BE167" s="1"/>
      <c r="BF167" s="1"/>
      <c r="BG167" s="1"/>
      <c r="BH167" s="1"/>
      <c r="BI167" s="1"/>
      <c r="BJ167" s="1"/>
      <c r="BK167" s="1"/>
      <c r="BL167" s="1"/>
      <c r="BM167" s="1"/>
      <c r="BN167" s="1"/>
      <c r="BO167" s="1"/>
      <c r="BP167" s="1"/>
      <c r="BQ167" s="1"/>
      <c r="BR167" s="1"/>
      <c r="BS167" s="1"/>
      <c r="BT167" s="1"/>
      <c r="BU167" s="1"/>
      <c r="BV167" s="1"/>
      <c r="BW167" s="1"/>
      <c r="BX167" s="1"/>
      <c r="BY167" s="1"/>
      <c r="BZ167" s="1"/>
      <c r="CA167" s="1"/>
      <c r="CB167" s="1"/>
      <c r="CC167" s="1"/>
      <c r="CD167" s="1"/>
      <c r="CE167" s="1"/>
      <c r="CF167" s="1"/>
      <c r="CG167" s="1"/>
      <c r="CH167" s="1"/>
      <c r="CI167" s="1"/>
      <c r="CJ167" s="1"/>
      <c r="CK167" s="1"/>
      <c r="CL167" s="1"/>
      <c r="CM167" s="1"/>
      <c r="CN167" s="1"/>
      <c r="CO167" s="1"/>
      <c r="CP167" s="1"/>
      <c r="CQ167" s="1"/>
      <c r="CR167" s="1"/>
      <c r="CS167" s="1"/>
      <c r="CT167" s="1"/>
      <c r="CU167" s="1"/>
      <c r="CV167" s="1"/>
      <c r="CW167" s="1"/>
      <c r="CX167" s="1"/>
      <c r="CY167" s="1"/>
      <c r="CZ167" s="1"/>
      <c r="DA167" s="1"/>
      <c r="DB167" s="1"/>
      <c r="DC167" s="1"/>
      <c r="DD167" s="1"/>
      <c r="DE167" s="1"/>
      <c r="DF167" s="1"/>
      <c r="DG167" s="1"/>
      <c r="DH167" s="1"/>
      <c r="DI167" s="1"/>
      <c r="DJ167" s="1"/>
      <c r="DK167" s="1"/>
      <c r="DL167" s="1"/>
      <c r="DM167" s="1"/>
      <c r="DN167" s="1"/>
      <c r="DO167" s="1"/>
      <c r="DP167" s="1"/>
      <c r="DQ167" s="1"/>
      <c r="DR167" s="1"/>
      <c r="DS167" s="1"/>
      <c r="DT167" s="1"/>
      <c r="DU167" s="1"/>
      <c r="DV167" s="1"/>
      <c r="DW167" s="1"/>
      <c r="DX167" s="1"/>
      <c r="DY167" s="1"/>
      <c r="DZ167" s="1"/>
      <c r="EA167" s="1"/>
      <c r="EB167" s="1"/>
      <c r="EC167" s="1"/>
      <c r="ED167" s="1"/>
      <c r="EE167" s="1"/>
    </row>
    <row r="168" spans="1:135" x14ac:dyDescent="0.25">
      <c r="A168" s="1"/>
      <c r="B168" s="1"/>
      <c r="C168" s="1"/>
      <c r="D168" s="1"/>
      <c r="E168" s="1"/>
      <c r="F168" s="1"/>
      <c r="G168" s="1"/>
      <c r="S168" s="1"/>
      <c r="T168" s="1"/>
      <c r="U168" s="1"/>
      <c r="V168" s="1"/>
      <c r="W168" s="1"/>
      <c r="X168" s="1"/>
      <c r="Y168" s="1"/>
      <c r="Z168" s="1"/>
      <c r="AA168" s="1"/>
      <c r="AB168" s="1"/>
      <c r="AC168" s="1"/>
      <c r="AD168" s="1"/>
      <c r="AE168" s="1"/>
      <c r="AF168" s="1"/>
      <c r="AG168" s="1"/>
      <c r="AH168" s="1"/>
      <c r="AI168" s="1"/>
      <c r="AJ168" s="1"/>
      <c r="AK168" s="1"/>
      <c r="AL168" s="1"/>
      <c r="AM168" s="1"/>
      <c r="AN168" s="1"/>
      <c r="AO168" s="1"/>
      <c r="AP168" s="1"/>
      <c r="AQ168" s="1"/>
      <c r="AR168" s="1"/>
      <c r="AS168" s="1"/>
      <c r="AT168" s="1"/>
      <c r="AU168" s="1"/>
      <c r="AV168" s="1"/>
      <c r="AW168" s="1"/>
      <c r="AX168" s="1"/>
      <c r="AY168" s="1"/>
      <c r="AZ168" s="1"/>
      <c r="BA168" s="1"/>
      <c r="BB168" s="1"/>
      <c r="BC168" s="1"/>
      <c r="BD168" s="1"/>
      <c r="BE168" s="1"/>
      <c r="BF168" s="1"/>
      <c r="BG168" s="1"/>
      <c r="BH168" s="1"/>
      <c r="BI168" s="1"/>
      <c r="BJ168" s="1"/>
      <c r="BK168" s="1"/>
      <c r="BL168" s="1"/>
      <c r="BM168" s="1"/>
      <c r="BN168" s="1"/>
      <c r="BO168" s="1"/>
      <c r="BP168" s="1"/>
      <c r="BQ168" s="1"/>
      <c r="BR168" s="1"/>
      <c r="BS168" s="1"/>
      <c r="BT168" s="1"/>
      <c r="BU168" s="1"/>
      <c r="BV168" s="1"/>
      <c r="BW168" s="1"/>
      <c r="BX168" s="1"/>
      <c r="BY168" s="1"/>
      <c r="BZ168" s="1"/>
      <c r="CA168" s="1"/>
      <c r="CB168" s="1"/>
      <c r="CC168" s="1"/>
      <c r="CD168" s="1"/>
      <c r="CE168" s="1"/>
      <c r="CF168" s="1"/>
      <c r="CG168" s="1"/>
      <c r="CH168" s="1"/>
      <c r="CI168" s="1"/>
      <c r="CJ168" s="1"/>
      <c r="CK168" s="1"/>
      <c r="CL168" s="1"/>
      <c r="CM168" s="1"/>
      <c r="CN168" s="1"/>
      <c r="CO168" s="1"/>
      <c r="CP168" s="1"/>
      <c r="CQ168" s="1"/>
      <c r="CR168" s="1"/>
      <c r="CS168" s="1"/>
      <c r="CT168" s="1"/>
      <c r="CU168" s="1"/>
      <c r="CV168" s="1"/>
      <c r="CW168" s="1"/>
      <c r="CX168" s="1"/>
      <c r="CY168" s="1"/>
      <c r="CZ168" s="1"/>
      <c r="DA168" s="1"/>
      <c r="DB168" s="1"/>
      <c r="DC168" s="1"/>
      <c r="DD168" s="1"/>
      <c r="DE168" s="1"/>
      <c r="DF168" s="1"/>
      <c r="DG168" s="1"/>
      <c r="DH168" s="1"/>
      <c r="DI168" s="1"/>
      <c r="DJ168" s="1"/>
      <c r="DK168" s="1"/>
      <c r="DL168" s="1"/>
      <c r="DM168" s="1"/>
      <c r="DN168" s="1"/>
      <c r="DO168" s="1"/>
      <c r="DP168" s="1"/>
      <c r="DQ168" s="1"/>
      <c r="DR168" s="1"/>
      <c r="DS168" s="1"/>
      <c r="DT168" s="1"/>
      <c r="DU168" s="1"/>
      <c r="DV168" s="1"/>
      <c r="DW168" s="1"/>
      <c r="DX168" s="1"/>
      <c r="DY168" s="1"/>
      <c r="DZ168" s="1"/>
      <c r="EA168" s="1"/>
      <c r="EB168" s="1"/>
      <c r="EC168" s="1"/>
      <c r="ED168" s="1"/>
      <c r="EE168" s="1"/>
    </row>
    <row r="169" spans="1:135" x14ac:dyDescent="0.25">
      <c r="A169" s="1"/>
      <c r="B169" s="1"/>
      <c r="C169" s="1"/>
      <c r="D169" s="1"/>
      <c r="E169" s="1"/>
      <c r="F169" s="1"/>
      <c r="G169" s="1"/>
      <c r="S169" s="1"/>
      <c r="T169" s="1"/>
      <c r="U169" s="1"/>
      <c r="V169" s="1"/>
      <c r="W169" s="1"/>
      <c r="X169" s="1"/>
      <c r="Y169" s="1"/>
      <c r="Z169" s="1"/>
      <c r="AA169" s="1"/>
      <c r="AB169" s="1"/>
      <c r="AC169" s="1"/>
      <c r="AD169" s="1"/>
      <c r="AE169" s="1"/>
      <c r="AF169" s="1"/>
      <c r="AG169" s="1"/>
      <c r="AH169" s="1"/>
      <c r="AI169" s="1"/>
      <c r="AJ169" s="1"/>
      <c r="AK169" s="1"/>
      <c r="AL169" s="1"/>
      <c r="AM169" s="1"/>
      <c r="AN169" s="1"/>
      <c r="AO169" s="1"/>
      <c r="AP169" s="1"/>
      <c r="AQ169" s="1"/>
      <c r="AR169" s="1"/>
      <c r="AS169" s="1"/>
      <c r="AT169" s="1"/>
      <c r="AU169" s="1"/>
      <c r="AV169" s="1"/>
      <c r="AW169" s="1"/>
      <c r="AX169" s="1"/>
      <c r="AY169" s="1"/>
      <c r="AZ169" s="1"/>
      <c r="BA169" s="1"/>
      <c r="BB169" s="1"/>
      <c r="BC169" s="1"/>
      <c r="BD169" s="1"/>
      <c r="BE169" s="1"/>
      <c r="BF169" s="1"/>
      <c r="BG169" s="1"/>
      <c r="BH169" s="1"/>
      <c r="BI169" s="1"/>
      <c r="BJ169" s="1"/>
      <c r="BK169" s="1"/>
      <c r="BL169" s="1"/>
      <c r="BM169" s="1"/>
      <c r="BN169" s="1"/>
      <c r="BO169" s="1"/>
      <c r="BP169" s="1"/>
      <c r="BQ169" s="1"/>
      <c r="BR169" s="1"/>
      <c r="BS169" s="1"/>
      <c r="BT169" s="1"/>
      <c r="BU169" s="1"/>
      <c r="BV169" s="1"/>
      <c r="BW169" s="1"/>
      <c r="BX169" s="1"/>
      <c r="BY169" s="1"/>
      <c r="BZ169" s="1"/>
      <c r="CA169" s="1"/>
      <c r="CB169" s="1"/>
      <c r="CC169" s="1"/>
      <c r="CD169" s="1"/>
      <c r="CE169" s="1"/>
      <c r="CF169" s="1"/>
      <c r="CG169" s="1"/>
      <c r="CH169" s="1"/>
      <c r="CI169" s="1"/>
      <c r="CJ169" s="1"/>
      <c r="CK169" s="1"/>
      <c r="CL169" s="1"/>
      <c r="CM169" s="1"/>
      <c r="CN169" s="1"/>
      <c r="CO169" s="1"/>
      <c r="CP169" s="1"/>
      <c r="CQ169" s="1"/>
      <c r="CR169" s="1"/>
      <c r="CS169" s="1"/>
      <c r="CT169" s="1"/>
      <c r="CU169" s="1"/>
      <c r="CV169" s="1"/>
      <c r="CW169" s="1"/>
      <c r="CX169" s="1"/>
      <c r="CY169" s="1"/>
      <c r="CZ169" s="1"/>
      <c r="DA169" s="1"/>
      <c r="DB169" s="1"/>
      <c r="DC169" s="1"/>
      <c r="DD169" s="1"/>
      <c r="DE169" s="1"/>
      <c r="DF169" s="1"/>
      <c r="DG169" s="1"/>
      <c r="DH169" s="1"/>
      <c r="DI169" s="1"/>
      <c r="DJ169" s="1"/>
      <c r="DK169" s="1"/>
      <c r="DL169" s="1"/>
      <c r="DM169" s="1"/>
      <c r="DN169" s="1"/>
      <c r="DO169" s="1"/>
      <c r="DP169" s="1"/>
      <c r="DQ169" s="1"/>
      <c r="DR169" s="1"/>
      <c r="DS169" s="1"/>
      <c r="DT169" s="1"/>
      <c r="DU169" s="1"/>
      <c r="DV169" s="1"/>
      <c r="DW169" s="1"/>
      <c r="DX169" s="1"/>
      <c r="DY169" s="1"/>
      <c r="DZ169" s="1"/>
      <c r="EA169" s="1"/>
      <c r="EB169" s="1"/>
      <c r="EC169" s="1"/>
      <c r="ED169" s="1"/>
      <c r="EE169" s="1"/>
    </row>
    <row r="170" spans="1:135" x14ac:dyDescent="0.25">
      <c r="A170" s="1"/>
      <c r="B170" s="1"/>
      <c r="C170" s="1"/>
      <c r="D170" s="1"/>
      <c r="E170" s="1"/>
      <c r="F170" s="1"/>
      <c r="G170" s="1"/>
      <c r="S170" s="1"/>
      <c r="T170" s="1"/>
      <c r="U170" s="1"/>
      <c r="V170" s="1"/>
      <c r="W170" s="1"/>
      <c r="X170" s="1"/>
      <c r="Y170" s="1"/>
      <c r="Z170" s="1"/>
      <c r="AA170" s="1"/>
      <c r="AB170" s="1"/>
      <c r="AC170" s="1"/>
      <c r="AD170" s="1"/>
      <c r="AE170" s="1"/>
      <c r="AF170" s="1"/>
      <c r="AG170" s="1"/>
      <c r="AH170" s="1"/>
      <c r="AI170" s="1"/>
      <c r="AJ170" s="1"/>
      <c r="AK170" s="1"/>
      <c r="AL170" s="1"/>
      <c r="AM170" s="1"/>
      <c r="AN170" s="1"/>
      <c r="AO170" s="1"/>
      <c r="AP170" s="1"/>
      <c r="AQ170" s="1"/>
      <c r="AR170" s="1"/>
      <c r="AS170" s="1"/>
      <c r="AT170" s="1"/>
      <c r="AU170" s="1"/>
      <c r="AV170" s="1"/>
      <c r="AW170" s="1"/>
      <c r="AX170" s="1"/>
      <c r="AY170" s="1"/>
      <c r="AZ170" s="1"/>
      <c r="BA170" s="1"/>
      <c r="BB170" s="1"/>
      <c r="BC170" s="1"/>
      <c r="BD170" s="1"/>
      <c r="BE170" s="1"/>
      <c r="BF170" s="1"/>
      <c r="BG170" s="1"/>
      <c r="BH170" s="1"/>
      <c r="BI170" s="1"/>
      <c r="BJ170" s="1"/>
      <c r="BK170" s="1"/>
      <c r="BL170" s="1"/>
      <c r="BM170" s="1"/>
      <c r="BN170" s="1"/>
      <c r="BO170" s="1"/>
      <c r="BP170" s="1"/>
      <c r="BQ170" s="1"/>
      <c r="BR170" s="1"/>
      <c r="BS170" s="1"/>
      <c r="BT170" s="1"/>
      <c r="BU170" s="1"/>
      <c r="BV170" s="1"/>
      <c r="BW170" s="1"/>
      <c r="BX170" s="1"/>
      <c r="BY170" s="1"/>
      <c r="BZ170" s="1"/>
      <c r="CA170" s="1"/>
      <c r="CB170" s="1"/>
      <c r="CC170" s="1"/>
      <c r="CD170" s="1"/>
      <c r="CE170" s="1"/>
      <c r="CF170" s="1"/>
      <c r="CG170" s="1"/>
      <c r="CH170" s="1"/>
      <c r="CI170" s="1"/>
      <c r="CJ170" s="1"/>
      <c r="CK170" s="1"/>
      <c r="CL170" s="1"/>
      <c r="CM170" s="1"/>
      <c r="CN170" s="1"/>
      <c r="CO170" s="1"/>
      <c r="CP170" s="1"/>
      <c r="CQ170" s="1"/>
      <c r="CR170" s="1"/>
      <c r="CS170" s="1"/>
      <c r="CT170" s="1"/>
      <c r="CU170" s="1"/>
      <c r="CV170" s="1"/>
      <c r="CW170" s="1"/>
      <c r="CX170" s="1"/>
      <c r="CY170" s="1"/>
      <c r="CZ170" s="1"/>
      <c r="DA170" s="1"/>
      <c r="DB170" s="1"/>
      <c r="DC170" s="1"/>
      <c r="DD170" s="1"/>
      <c r="DE170" s="1"/>
      <c r="DF170" s="1"/>
      <c r="DG170" s="1"/>
      <c r="DH170" s="1"/>
      <c r="DI170" s="1"/>
      <c r="DJ170" s="1"/>
      <c r="DK170" s="1"/>
      <c r="DL170" s="1"/>
      <c r="DM170" s="1"/>
      <c r="DN170" s="1"/>
      <c r="DO170" s="1"/>
      <c r="DP170" s="1"/>
      <c r="DQ170" s="1"/>
      <c r="DR170" s="1"/>
      <c r="DS170" s="1"/>
      <c r="DT170" s="1"/>
      <c r="DU170" s="1"/>
      <c r="DV170" s="1"/>
      <c r="DW170" s="1"/>
      <c r="DX170" s="1"/>
      <c r="DY170" s="1"/>
      <c r="DZ170" s="1"/>
      <c r="EA170" s="1"/>
      <c r="EB170" s="1"/>
      <c r="EC170" s="1"/>
      <c r="ED170" s="1"/>
      <c r="EE170" s="1"/>
    </row>
    <row r="171" spans="1:135" x14ac:dyDescent="0.25">
      <c r="A171" s="1"/>
      <c r="B171" s="1"/>
      <c r="C171" s="1"/>
      <c r="D171" s="1"/>
      <c r="E171" s="1"/>
      <c r="F171" s="1"/>
      <c r="G171" s="1"/>
      <c r="S171" s="1"/>
      <c r="T171" s="1"/>
      <c r="U171" s="1"/>
      <c r="V171" s="1"/>
      <c r="W171" s="1"/>
      <c r="X171" s="1"/>
      <c r="Y171" s="1"/>
      <c r="Z171" s="1"/>
      <c r="AA171" s="1"/>
      <c r="AB171" s="1"/>
      <c r="AC171" s="1"/>
      <c r="AD171" s="1"/>
      <c r="AE171" s="1"/>
      <c r="AF171" s="1"/>
      <c r="AG171" s="1"/>
      <c r="AH171" s="1"/>
      <c r="AI171" s="1"/>
      <c r="AJ171" s="1"/>
      <c r="AK171" s="1"/>
      <c r="AL171" s="1"/>
      <c r="AM171" s="1"/>
      <c r="AN171" s="1"/>
      <c r="AO171" s="1"/>
      <c r="AP171" s="1"/>
      <c r="AQ171" s="1"/>
      <c r="AR171" s="1"/>
      <c r="AS171" s="1"/>
      <c r="AT171" s="1"/>
      <c r="AU171" s="1"/>
      <c r="AV171" s="1"/>
      <c r="AW171" s="1"/>
      <c r="AX171" s="1"/>
      <c r="AY171" s="1"/>
      <c r="AZ171" s="1"/>
      <c r="BA171" s="1"/>
      <c r="BB171" s="1"/>
      <c r="BC171" s="1"/>
      <c r="BD171" s="1"/>
      <c r="BE171" s="1"/>
      <c r="BF171" s="1"/>
      <c r="BG171" s="1"/>
      <c r="BH171" s="1"/>
      <c r="BI171" s="1"/>
      <c r="BJ171" s="1"/>
      <c r="BK171" s="1"/>
      <c r="BL171" s="1"/>
      <c r="BM171" s="1"/>
      <c r="BN171" s="1"/>
      <c r="BO171" s="1"/>
      <c r="BP171" s="1"/>
      <c r="BQ171" s="1"/>
      <c r="BR171" s="1"/>
      <c r="BS171" s="1"/>
      <c r="BT171" s="1"/>
      <c r="BU171" s="1"/>
      <c r="BV171" s="1"/>
      <c r="BW171" s="1"/>
      <c r="BX171" s="1"/>
      <c r="BY171" s="1"/>
      <c r="BZ171" s="1"/>
      <c r="CA171" s="1"/>
      <c r="CB171" s="1"/>
      <c r="CC171" s="1"/>
      <c r="CD171" s="1"/>
      <c r="CE171" s="1"/>
      <c r="CF171" s="1"/>
      <c r="CG171" s="1"/>
      <c r="CH171" s="1"/>
      <c r="CI171" s="1"/>
      <c r="CJ171" s="1"/>
      <c r="CK171" s="1"/>
      <c r="CL171" s="1"/>
      <c r="CM171" s="1"/>
      <c r="CN171" s="1"/>
      <c r="CO171" s="1"/>
      <c r="CP171" s="1"/>
      <c r="CQ171" s="1"/>
      <c r="CR171" s="1"/>
      <c r="CS171" s="1"/>
      <c r="CT171" s="1"/>
      <c r="CU171" s="1"/>
      <c r="CV171" s="1"/>
      <c r="CW171" s="1"/>
      <c r="CX171" s="1"/>
      <c r="CY171" s="1"/>
      <c r="CZ171" s="1"/>
      <c r="DA171" s="1"/>
      <c r="DB171" s="1"/>
      <c r="DC171" s="1"/>
      <c r="DD171" s="1"/>
      <c r="DE171" s="1"/>
      <c r="DF171" s="1"/>
      <c r="DG171" s="1"/>
      <c r="DH171" s="1"/>
      <c r="DI171" s="1"/>
      <c r="DJ171" s="1"/>
      <c r="DK171" s="1"/>
      <c r="DL171" s="1"/>
      <c r="DM171" s="1"/>
      <c r="DN171" s="1"/>
      <c r="DO171" s="1"/>
      <c r="DP171" s="1"/>
      <c r="DQ171" s="1"/>
      <c r="DR171" s="1"/>
      <c r="DS171" s="1"/>
      <c r="DT171" s="1"/>
      <c r="DU171" s="1"/>
      <c r="DV171" s="1"/>
      <c r="DW171" s="1"/>
      <c r="DX171" s="1"/>
      <c r="DY171" s="1"/>
      <c r="DZ171" s="1"/>
      <c r="EA171" s="1"/>
      <c r="EB171" s="1"/>
      <c r="EC171" s="1"/>
      <c r="ED171" s="1"/>
      <c r="EE171" s="1"/>
    </row>
    <row r="172" spans="1:135" x14ac:dyDescent="0.25">
      <c r="A172" s="1"/>
      <c r="B172" s="1"/>
      <c r="C172" s="1"/>
      <c r="D172" s="1"/>
      <c r="E172" s="1"/>
      <c r="F172" s="1"/>
      <c r="G172" s="1"/>
      <c r="S172" s="1"/>
      <c r="T172" s="1"/>
      <c r="U172" s="1"/>
      <c r="V172" s="1"/>
      <c r="W172" s="1"/>
      <c r="X172" s="1"/>
      <c r="Y172" s="1"/>
      <c r="Z172" s="1"/>
      <c r="AA172" s="1"/>
      <c r="AB172" s="1"/>
      <c r="AC172" s="1"/>
      <c r="AD172" s="1"/>
      <c r="AE172" s="1"/>
      <c r="AF172" s="1"/>
      <c r="AG172" s="1"/>
      <c r="AH172" s="1"/>
      <c r="AI172" s="1"/>
      <c r="AJ172" s="1"/>
      <c r="AK172" s="1"/>
      <c r="AL172" s="1"/>
      <c r="AM172" s="1"/>
      <c r="AN172" s="1"/>
      <c r="AO172" s="1"/>
      <c r="AP172" s="1"/>
      <c r="AQ172" s="1"/>
      <c r="AR172" s="1"/>
      <c r="AS172" s="1"/>
      <c r="AT172" s="1"/>
      <c r="AU172" s="1"/>
      <c r="AV172" s="1"/>
      <c r="AW172" s="1"/>
      <c r="AX172" s="1"/>
      <c r="AY172" s="1"/>
      <c r="AZ172" s="1"/>
      <c r="BA172" s="1"/>
      <c r="BB172" s="1"/>
      <c r="BC172" s="1"/>
      <c r="BD172" s="1"/>
      <c r="BE172" s="1"/>
      <c r="BF172" s="1"/>
      <c r="BG172" s="1"/>
      <c r="BH172" s="1"/>
      <c r="BI172" s="1"/>
      <c r="BJ172" s="1"/>
      <c r="BK172" s="1"/>
      <c r="BL172" s="1"/>
      <c r="BM172" s="1"/>
      <c r="BN172" s="1"/>
      <c r="BO172" s="1"/>
      <c r="BP172" s="1"/>
      <c r="BQ172" s="1"/>
      <c r="BR172" s="1"/>
      <c r="BS172" s="1"/>
      <c r="BT172" s="1"/>
      <c r="BU172" s="1"/>
      <c r="BV172" s="1"/>
      <c r="BW172" s="1"/>
      <c r="BX172" s="1"/>
      <c r="BY172" s="1"/>
      <c r="BZ172" s="1"/>
      <c r="CA172" s="1"/>
      <c r="CB172" s="1"/>
      <c r="CC172" s="1"/>
      <c r="CD172" s="1"/>
      <c r="CE172" s="1"/>
      <c r="CF172" s="1"/>
      <c r="CG172" s="1"/>
      <c r="CH172" s="1"/>
      <c r="CI172" s="1"/>
      <c r="CJ172" s="1"/>
      <c r="CK172" s="1"/>
      <c r="CL172" s="1"/>
      <c r="CM172" s="1"/>
      <c r="CN172" s="1"/>
      <c r="CO172" s="1"/>
      <c r="CP172" s="1"/>
      <c r="CQ172" s="1"/>
      <c r="CR172" s="1"/>
      <c r="CS172" s="1"/>
      <c r="CT172" s="1"/>
      <c r="CU172" s="1"/>
      <c r="CV172" s="1"/>
      <c r="CW172" s="1"/>
      <c r="CX172" s="1"/>
      <c r="CY172" s="1"/>
      <c r="CZ172" s="1"/>
      <c r="DA172" s="1"/>
      <c r="DB172" s="1"/>
      <c r="DC172" s="1"/>
      <c r="DD172" s="1"/>
      <c r="DE172" s="1"/>
      <c r="DF172" s="1"/>
      <c r="DG172" s="1"/>
      <c r="DH172" s="1"/>
      <c r="DI172" s="1"/>
      <c r="DJ172" s="1"/>
      <c r="DK172" s="1"/>
      <c r="DL172" s="1"/>
      <c r="DM172" s="1"/>
      <c r="DN172" s="1"/>
      <c r="DO172" s="1"/>
      <c r="DP172" s="1"/>
      <c r="DQ172" s="1"/>
      <c r="DR172" s="1"/>
      <c r="DS172" s="1"/>
      <c r="DT172" s="1"/>
      <c r="DU172" s="1"/>
      <c r="DV172" s="1"/>
      <c r="DW172" s="1"/>
      <c r="DX172" s="1"/>
      <c r="DY172" s="1"/>
      <c r="DZ172" s="1"/>
      <c r="EA172" s="1"/>
      <c r="EB172" s="1"/>
      <c r="EC172" s="1"/>
      <c r="ED172" s="1"/>
      <c r="EE172" s="1"/>
    </row>
    <row r="173" spans="1:135" x14ac:dyDescent="0.25">
      <c r="A173" s="1"/>
      <c r="B173" s="1"/>
      <c r="C173" s="1"/>
      <c r="D173" s="1"/>
      <c r="E173" s="1"/>
      <c r="F173" s="1"/>
      <c r="G173" s="1"/>
      <c r="S173" s="1"/>
      <c r="T173" s="1"/>
      <c r="U173" s="1"/>
      <c r="V173" s="1"/>
      <c r="W173" s="1"/>
      <c r="X173" s="1"/>
      <c r="Y173" s="1"/>
      <c r="Z173" s="1"/>
      <c r="AA173" s="1"/>
      <c r="AB173" s="1"/>
      <c r="AC173" s="1"/>
      <c r="AD173" s="1"/>
      <c r="AE173" s="1"/>
      <c r="AF173" s="1"/>
      <c r="AG173" s="1"/>
      <c r="AH173" s="1"/>
      <c r="AI173" s="1"/>
      <c r="AJ173" s="1"/>
      <c r="AK173" s="1"/>
      <c r="AL173" s="1"/>
      <c r="AM173" s="1"/>
      <c r="AN173" s="1"/>
      <c r="AO173" s="1"/>
      <c r="AP173" s="1"/>
      <c r="AQ173" s="1"/>
      <c r="AR173" s="1"/>
      <c r="AS173" s="1"/>
      <c r="AT173" s="1"/>
      <c r="AU173" s="1"/>
      <c r="AV173" s="1"/>
      <c r="AW173" s="1"/>
      <c r="AX173" s="1"/>
      <c r="AY173" s="1"/>
      <c r="AZ173" s="1"/>
      <c r="BA173" s="1"/>
      <c r="BB173" s="1"/>
      <c r="BC173" s="1"/>
      <c r="BD173" s="1"/>
      <c r="BE173" s="1"/>
      <c r="BF173" s="1"/>
      <c r="BG173" s="1"/>
      <c r="BH173" s="1"/>
      <c r="BI173" s="1"/>
      <c r="BJ173" s="1"/>
      <c r="BK173" s="1"/>
      <c r="BL173" s="1"/>
      <c r="BM173" s="1"/>
      <c r="BN173" s="1"/>
      <c r="BO173" s="1"/>
      <c r="BP173" s="1"/>
      <c r="BQ173" s="1"/>
      <c r="BR173" s="1"/>
      <c r="BS173" s="1"/>
      <c r="BT173" s="1"/>
      <c r="BU173" s="1"/>
      <c r="BV173" s="1"/>
      <c r="BW173" s="1"/>
      <c r="BX173" s="1"/>
      <c r="BY173" s="1"/>
      <c r="BZ173" s="1"/>
      <c r="CA173" s="1"/>
      <c r="CB173" s="1"/>
      <c r="CC173" s="1"/>
      <c r="CD173" s="1"/>
      <c r="CE173" s="1"/>
      <c r="CF173" s="1"/>
      <c r="CG173" s="1"/>
      <c r="CH173" s="1"/>
      <c r="CI173" s="1"/>
      <c r="CJ173" s="1"/>
      <c r="CK173" s="1"/>
      <c r="CL173" s="1"/>
      <c r="CM173" s="1"/>
      <c r="CN173" s="1"/>
      <c r="CO173" s="1"/>
      <c r="CP173" s="1"/>
      <c r="CQ173" s="1"/>
      <c r="CR173" s="1"/>
      <c r="CS173" s="1"/>
      <c r="CT173" s="1"/>
      <c r="CU173" s="1"/>
      <c r="CV173" s="1"/>
      <c r="CW173" s="1"/>
      <c r="CX173" s="1"/>
      <c r="CY173" s="1"/>
      <c r="CZ173" s="1"/>
      <c r="DA173" s="1"/>
      <c r="DB173" s="1"/>
      <c r="DC173" s="1"/>
      <c r="DD173" s="1"/>
      <c r="DE173" s="1"/>
      <c r="DF173" s="1"/>
      <c r="DG173" s="1"/>
      <c r="DH173" s="1"/>
      <c r="DI173" s="1"/>
      <c r="DJ173" s="1"/>
      <c r="DK173" s="1"/>
      <c r="DL173" s="1"/>
      <c r="DM173" s="1"/>
      <c r="DN173" s="1"/>
      <c r="DO173" s="1"/>
      <c r="DP173" s="1"/>
      <c r="DQ173" s="1"/>
      <c r="DR173" s="1"/>
      <c r="DS173" s="1"/>
      <c r="DT173" s="1"/>
      <c r="DU173" s="1"/>
      <c r="DV173" s="1"/>
      <c r="DW173" s="1"/>
      <c r="DX173" s="1"/>
      <c r="DY173" s="1"/>
      <c r="DZ173" s="1"/>
      <c r="EA173" s="1"/>
      <c r="EB173" s="1"/>
      <c r="EC173" s="1"/>
      <c r="ED173" s="1"/>
      <c r="EE173" s="1"/>
    </row>
    <row r="174" spans="1:135" x14ac:dyDescent="0.25">
      <c r="A174" s="1"/>
      <c r="B174" s="1"/>
      <c r="C174" s="1"/>
      <c r="D174" s="1"/>
      <c r="E174" s="1"/>
      <c r="F174" s="1"/>
      <c r="G174" s="1"/>
      <c r="S174" s="1"/>
      <c r="T174" s="1"/>
      <c r="U174" s="1"/>
      <c r="V174" s="1"/>
      <c r="W174" s="1"/>
      <c r="X174" s="1"/>
      <c r="Y174" s="1"/>
      <c r="Z174" s="1"/>
      <c r="AA174" s="1"/>
      <c r="AB174" s="1"/>
      <c r="AC174" s="1"/>
      <c r="AD174" s="1"/>
      <c r="AE174" s="1"/>
      <c r="AF174" s="1"/>
      <c r="AG174" s="1"/>
      <c r="AH174" s="1"/>
      <c r="AI174" s="1"/>
      <c r="AJ174" s="1"/>
      <c r="AK174" s="1"/>
      <c r="AL174" s="1"/>
      <c r="AM174" s="1"/>
      <c r="AN174" s="1"/>
      <c r="AO174" s="1"/>
      <c r="AP174" s="1"/>
      <c r="AQ174" s="1"/>
      <c r="AR174" s="1"/>
      <c r="AS174" s="1"/>
      <c r="AT174" s="1"/>
      <c r="AU174" s="1"/>
      <c r="AV174" s="1"/>
      <c r="AW174" s="1"/>
      <c r="AX174" s="1"/>
      <c r="AY174" s="1"/>
      <c r="AZ174" s="1"/>
      <c r="BA174" s="1"/>
      <c r="BB174" s="1"/>
      <c r="BC174" s="1"/>
      <c r="BD174" s="1"/>
      <c r="BE174" s="1"/>
      <c r="BF174" s="1"/>
      <c r="BG174" s="1"/>
      <c r="BH174" s="1"/>
      <c r="BI174" s="1"/>
      <c r="BJ174" s="1"/>
      <c r="BK174" s="1"/>
      <c r="BL174" s="1"/>
      <c r="BM174" s="1"/>
      <c r="BN174" s="1"/>
      <c r="BO174" s="1"/>
      <c r="BP174" s="1"/>
      <c r="BQ174" s="1"/>
      <c r="BR174" s="1"/>
      <c r="BS174" s="1"/>
      <c r="BT174" s="1"/>
      <c r="BU174" s="1"/>
      <c r="BV174" s="1"/>
      <c r="BW174" s="1"/>
      <c r="BX174" s="1"/>
      <c r="BY174" s="1"/>
      <c r="BZ174" s="1"/>
      <c r="CA174" s="1"/>
      <c r="CB174" s="1"/>
      <c r="CC174" s="1"/>
      <c r="CD174" s="1"/>
      <c r="CE174" s="1"/>
      <c r="CF174" s="1"/>
      <c r="CG174" s="1"/>
      <c r="CH174" s="1"/>
      <c r="CI174" s="1"/>
      <c r="CJ174" s="1"/>
      <c r="CK174" s="1"/>
      <c r="CL174" s="1"/>
      <c r="CM174" s="1"/>
      <c r="CN174" s="1"/>
      <c r="CO174" s="1"/>
      <c r="CP174" s="1"/>
      <c r="CQ174" s="1"/>
      <c r="CR174" s="1"/>
      <c r="CS174" s="1"/>
      <c r="CT174" s="1"/>
      <c r="CU174" s="1"/>
      <c r="CV174" s="1"/>
      <c r="CW174" s="1"/>
      <c r="CX174" s="1"/>
      <c r="CY174" s="1"/>
      <c r="CZ174" s="1"/>
      <c r="DA174" s="1"/>
      <c r="DB174" s="1"/>
      <c r="DC174" s="1"/>
      <c r="DD174" s="1"/>
      <c r="DE174" s="1"/>
      <c r="DF174" s="1"/>
      <c r="DG174" s="1"/>
      <c r="DH174" s="1"/>
      <c r="DI174" s="1"/>
      <c r="DJ174" s="1"/>
      <c r="DK174" s="1"/>
      <c r="DL174" s="1"/>
      <c r="DM174" s="1"/>
      <c r="DN174" s="1"/>
      <c r="DO174" s="1"/>
      <c r="DP174" s="1"/>
      <c r="DQ174" s="1"/>
      <c r="DR174" s="1"/>
      <c r="DS174" s="1"/>
      <c r="DT174" s="1"/>
      <c r="DU174" s="1"/>
      <c r="DV174" s="1"/>
      <c r="DW174" s="1"/>
      <c r="DX174" s="1"/>
      <c r="DY174" s="1"/>
      <c r="DZ174" s="1"/>
      <c r="EA174" s="1"/>
      <c r="EB174" s="1"/>
      <c r="EC174" s="1"/>
      <c r="ED174" s="1"/>
      <c r="EE174" s="1"/>
    </row>
    <row r="175" spans="1:135" x14ac:dyDescent="0.25">
      <c r="A175" s="1"/>
      <c r="B175" s="1"/>
      <c r="C175" s="1"/>
      <c r="D175" s="1"/>
      <c r="E175" s="1"/>
      <c r="F175" s="1"/>
      <c r="G175" s="1"/>
      <c r="S175" s="1"/>
      <c r="T175" s="1"/>
      <c r="U175" s="1"/>
      <c r="V175" s="1"/>
      <c r="W175" s="1"/>
      <c r="X175" s="1"/>
      <c r="Y175" s="1"/>
      <c r="Z175" s="1"/>
      <c r="AA175" s="1"/>
      <c r="AB175" s="1"/>
      <c r="AC175" s="1"/>
      <c r="AD175" s="1"/>
      <c r="AE175" s="1"/>
      <c r="AF175" s="1"/>
      <c r="AG175" s="1"/>
      <c r="AH175" s="1"/>
      <c r="AI175" s="1"/>
      <c r="AJ175" s="1"/>
      <c r="AK175" s="1"/>
      <c r="AL175" s="1"/>
      <c r="AM175" s="1"/>
      <c r="AN175" s="1"/>
      <c r="AO175" s="1"/>
      <c r="AP175" s="1"/>
      <c r="AQ175" s="1"/>
      <c r="AR175" s="1"/>
      <c r="AS175" s="1"/>
      <c r="AT175" s="1"/>
      <c r="AU175" s="1"/>
      <c r="AV175" s="1"/>
      <c r="AW175" s="1"/>
      <c r="AX175" s="1"/>
      <c r="AY175" s="1"/>
      <c r="AZ175" s="1"/>
      <c r="BA175" s="1"/>
      <c r="BB175" s="1"/>
      <c r="BC175" s="1"/>
      <c r="BD175" s="1"/>
      <c r="BE175" s="1"/>
      <c r="BF175" s="1"/>
      <c r="BG175" s="1"/>
      <c r="BH175" s="1"/>
      <c r="BI175" s="1"/>
      <c r="BJ175" s="1"/>
      <c r="BK175" s="1"/>
      <c r="BL175" s="1"/>
      <c r="BM175" s="1"/>
      <c r="BN175" s="1"/>
      <c r="BO175" s="1"/>
      <c r="BP175" s="1"/>
      <c r="BQ175" s="1"/>
      <c r="BR175" s="1"/>
      <c r="BS175" s="1"/>
      <c r="BT175" s="1"/>
      <c r="BU175" s="1"/>
      <c r="BV175" s="1"/>
      <c r="BW175" s="1"/>
      <c r="BX175" s="1"/>
      <c r="BY175" s="1"/>
      <c r="BZ175" s="1"/>
      <c r="CA175" s="1"/>
      <c r="CB175" s="1"/>
      <c r="CC175" s="1"/>
      <c r="CD175" s="1"/>
      <c r="CE175" s="1"/>
      <c r="CF175" s="1"/>
      <c r="CG175" s="1"/>
      <c r="CH175" s="1"/>
      <c r="CI175" s="1"/>
      <c r="CJ175" s="1"/>
      <c r="CK175" s="1"/>
      <c r="CL175" s="1"/>
      <c r="CM175" s="1"/>
      <c r="CN175" s="1"/>
      <c r="CO175" s="1"/>
      <c r="CP175" s="1"/>
      <c r="CQ175" s="1"/>
      <c r="CR175" s="1"/>
      <c r="CS175" s="1"/>
      <c r="CT175" s="1"/>
      <c r="CU175" s="1"/>
      <c r="CV175" s="1"/>
      <c r="CW175" s="1"/>
      <c r="CX175" s="1"/>
      <c r="CY175" s="1"/>
      <c r="CZ175" s="1"/>
      <c r="DA175" s="1"/>
      <c r="DB175" s="1"/>
      <c r="DC175" s="1"/>
      <c r="DD175" s="1"/>
      <c r="DE175" s="1"/>
      <c r="DF175" s="1"/>
      <c r="DG175" s="1"/>
      <c r="DH175" s="1"/>
      <c r="DI175" s="1"/>
      <c r="DJ175" s="1"/>
      <c r="DK175" s="1"/>
      <c r="DL175" s="1"/>
      <c r="DM175" s="1"/>
      <c r="DN175" s="1"/>
      <c r="DO175" s="1"/>
      <c r="DP175" s="1"/>
      <c r="DQ175" s="1"/>
      <c r="DR175" s="1"/>
      <c r="DS175" s="1"/>
      <c r="DT175" s="1"/>
      <c r="DU175" s="1"/>
      <c r="DV175" s="1"/>
      <c r="DW175" s="1"/>
      <c r="DX175" s="1"/>
      <c r="DY175" s="1"/>
      <c r="DZ175" s="1"/>
      <c r="EA175" s="1"/>
      <c r="EB175" s="1"/>
      <c r="EC175" s="1"/>
      <c r="ED175" s="1"/>
      <c r="EE175" s="1"/>
    </row>
    <row r="176" spans="1:135" x14ac:dyDescent="0.25">
      <c r="A176" s="1"/>
      <c r="B176" s="1"/>
      <c r="C176" s="1"/>
      <c r="D176" s="1"/>
      <c r="E176" s="1"/>
      <c r="F176" s="1"/>
      <c r="G176" s="1"/>
      <c r="S176" s="1"/>
      <c r="T176" s="1"/>
      <c r="U176" s="1"/>
      <c r="V176" s="1"/>
      <c r="W176" s="1"/>
      <c r="X176" s="1"/>
      <c r="Y176" s="1"/>
      <c r="Z176" s="1"/>
      <c r="AA176" s="1"/>
      <c r="AB176" s="1"/>
      <c r="AC176" s="1"/>
      <c r="AD176" s="1"/>
      <c r="AE176" s="1"/>
      <c r="AF176" s="1"/>
      <c r="AG176" s="1"/>
      <c r="AH176" s="1"/>
      <c r="AI176" s="1"/>
      <c r="AJ176" s="1"/>
      <c r="AK176" s="1"/>
      <c r="AL176" s="1"/>
      <c r="AM176" s="1"/>
      <c r="AN176" s="1"/>
      <c r="AO176" s="1"/>
      <c r="AP176" s="1"/>
      <c r="AQ176" s="1"/>
      <c r="AR176" s="1"/>
      <c r="AS176" s="1"/>
      <c r="AT176" s="1"/>
      <c r="AU176" s="1"/>
      <c r="AV176" s="1"/>
      <c r="AW176" s="1"/>
      <c r="AX176" s="1"/>
      <c r="AY176" s="1"/>
      <c r="AZ176" s="1"/>
      <c r="BA176" s="1"/>
      <c r="BB176" s="1"/>
      <c r="BC176" s="1"/>
      <c r="BD176" s="1"/>
      <c r="BE176" s="1"/>
      <c r="BF176" s="1"/>
      <c r="BG176" s="1"/>
      <c r="BH176" s="1"/>
      <c r="BI176" s="1"/>
      <c r="BJ176" s="1"/>
      <c r="BK176" s="1"/>
      <c r="BL176" s="1"/>
      <c r="BM176" s="1"/>
      <c r="BN176" s="1"/>
      <c r="BO176" s="1"/>
      <c r="BP176" s="1"/>
      <c r="BQ176" s="1"/>
      <c r="BR176" s="1"/>
      <c r="BS176" s="1"/>
      <c r="BT176" s="1"/>
      <c r="BU176" s="1"/>
      <c r="BV176" s="1"/>
      <c r="BW176" s="1"/>
      <c r="BX176" s="1"/>
      <c r="BY176" s="1"/>
      <c r="BZ176" s="1"/>
      <c r="CA176" s="1"/>
      <c r="CB176" s="1"/>
      <c r="CC176" s="1"/>
      <c r="CD176" s="1"/>
      <c r="CE176" s="1"/>
      <c r="CF176" s="1"/>
      <c r="CG176" s="1"/>
      <c r="CH176" s="1"/>
      <c r="CI176" s="1"/>
      <c r="CJ176" s="1"/>
      <c r="CK176" s="1"/>
      <c r="CL176" s="1"/>
      <c r="CM176" s="1"/>
      <c r="CN176" s="1"/>
      <c r="CO176" s="1"/>
      <c r="CP176" s="1"/>
      <c r="CQ176" s="1"/>
      <c r="CR176" s="1"/>
      <c r="CS176" s="1"/>
      <c r="CT176" s="1"/>
      <c r="CU176" s="1"/>
      <c r="CV176" s="1"/>
      <c r="CW176" s="1"/>
      <c r="CX176" s="1"/>
      <c r="CY176" s="1"/>
      <c r="CZ176" s="1"/>
      <c r="DA176" s="1"/>
      <c r="DB176" s="1"/>
      <c r="DC176" s="1"/>
      <c r="DD176" s="1"/>
      <c r="DE176" s="1"/>
      <c r="DF176" s="1"/>
      <c r="DG176" s="1"/>
      <c r="DH176" s="1"/>
      <c r="DI176" s="1"/>
      <c r="DJ176" s="1"/>
      <c r="DK176" s="1"/>
      <c r="DL176" s="1"/>
      <c r="DM176" s="1"/>
      <c r="DN176" s="1"/>
      <c r="DO176" s="1"/>
      <c r="DP176" s="1"/>
      <c r="DQ176" s="1"/>
      <c r="DR176" s="1"/>
      <c r="DS176" s="1"/>
      <c r="DT176" s="1"/>
      <c r="DU176" s="1"/>
      <c r="DV176" s="1"/>
      <c r="DW176" s="1"/>
      <c r="DX176" s="1"/>
      <c r="DY176" s="1"/>
      <c r="DZ176" s="1"/>
      <c r="EA176" s="1"/>
      <c r="EB176" s="1"/>
      <c r="EC176" s="1"/>
      <c r="ED176" s="1"/>
      <c r="EE176" s="1"/>
    </row>
    <row r="177" spans="1:135" x14ac:dyDescent="0.25">
      <c r="A177" s="1"/>
      <c r="B177" s="1"/>
      <c r="C177" s="1"/>
      <c r="D177" s="1"/>
      <c r="E177" s="1"/>
      <c r="F177" s="1"/>
      <c r="G177" s="1"/>
      <c r="S177" s="1"/>
      <c r="T177" s="1"/>
      <c r="U177" s="1"/>
      <c r="V177" s="1"/>
      <c r="W177" s="1"/>
      <c r="X177" s="1"/>
      <c r="Y177" s="1"/>
      <c r="Z177" s="1"/>
      <c r="AA177" s="1"/>
      <c r="AB177" s="1"/>
      <c r="AC177" s="1"/>
      <c r="AD177" s="1"/>
      <c r="AE177" s="1"/>
      <c r="AF177" s="1"/>
      <c r="AG177" s="1"/>
      <c r="AH177" s="1"/>
      <c r="AI177" s="1"/>
      <c r="AJ177" s="1"/>
      <c r="AK177" s="1"/>
      <c r="AL177" s="1"/>
      <c r="AM177" s="1"/>
      <c r="AN177" s="1"/>
      <c r="AO177" s="1"/>
      <c r="AP177" s="1"/>
      <c r="AQ177" s="1"/>
      <c r="AR177" s="1"/>
      <c r="AS177" s="1"/>
      <c r="AT177" s="1"/>
      <c r="AU177" s="1"/>
      <c r="AV177" s="1"/>
      <c r="AW177" s="1"/>
      <c r="AX177" s="1"/>
      <c r="AY177" s="1"/>
      <c r="AZ177" s="1"/>
      <c r="BA177" s="1"/>
      <c r="BB177" s="1"/>
      <c r="BC177" s="1"/>
      <c r="BD177" s="1"/>
      <c r="BE177" s="1"/>
      <c r="BF177" s="1"/>
      <c r="BG177" s="1"/>
      <c r="BH177" s="1"/>
      <c r="BI177" s="1"/>
      <c r="BJ177" s="1"/>
      <c r="BK177" s="1"/>
      <c r="BL177" s="1"/>
      <c r="BM177" s="1"/>
      <c r="BN177" s="1"/>
      <c r="BO177" s="1"/>
      <c r="BP177" s="1"/>
      <c r="BQ177" s="1"/>
      <c r="BR177" s="1"/>
      <c r="BS177" s="1"/>
      <c r="BT177" s="1"/>
      <c r="BU177" s="1"/>
      <c r="BV177" s="1"/>
      <c r="BW177" s="1"/>
      <c r="BX177" s="1"/>
      <c r="BY177" s="1"/>
      <c r="BZ177" s="1"/>
      <c r="CA177" s="1"/>
      <c r="CB177" s="1"/>
      <c r="CC177" s="1"/>
      <c r="CD177" s="1"/>
      <c r="CE177" s="1"/>
      <c r="CF177" s="1"/>
      <c r="CG177" s="1"/>
      <c r="CH177" s="1"/>
      <c r="CI177" s="1"/>
      <c r="CJ177" s="1"/>
      <c r="CK177" s="1"/>
      <c r="CL177" s="1"/>
      <c r="CM177" s="1"/>
      <c r="CN177" s="1"/>
      <c r="CO177" s="1"/>
      <c r="CP177" s="1"/>
      <c r="CQ177" s="1"/>
      <c r="CR177" s="1"/>
      <c r="CS177" s="1"/>
      <c r="CT177" s="1"/>
      <c r="CU177" s="1"/>
      <c r="CV177" s="1"/>
      <c r="CW177" s="1"/>
      <c r="CX177" s="1"/>
      <c r="CY177" s="1"/>
      <c r="CZ177" s="1"/>
      <c r="DA177" s="1"/>
      <c r="DB177" s="1"/>
      <c r="DC177" s="1"/>
      <c r="DD177" s="1"/>
      <c r="DE177" s="1"/>
      <c r="DF177" s="1"/>
      <c r="DG177" s="1"/>
      <c r="DH177" s="1"/>
      <c r="DI177" s="1"/>
      <c r="DJ177" s="1"/>
      <c r="DK177" s="1"/>
      <c r="DL177" s="1"/>
      <c r="DM177" s="1"/>
      <c r="DN177" s="1"/>
      <c r="DO177" s="1"/>
      <c r="DP177" s="1"/>
      <c r="DQ177" s="1"/>
      <c r="DR177" s="1"/>
      <c r="DS177" s="1"/>
      <c r="DT177" s="1"/>
      <c r="DU177" s="1"/>
      <c r="DV177" s="1"/>
      <c r="DW177" s="1"/>
      <c r="DX177" s="1"/>
      <c r="DY177" s="1"/>
      <c r="DZ177" s="1"/>
      <c r="EA177" s="1"/>
      <c r="EB177" s="1"/>
      <c r="EC177" s="1"/>
      <c r="ED177" s="1"/>
      <c r="EE177" s="1"/>
    </row>
    <row r="178" spans="1:135" x14ac:dyDescent="0.25">
      <c r="A178" s="1"/>
      <c r="B178" s="1"/>
      <c r="C178" s="1"/>
      <c r="D178" s="1"/>
      <c r="E178" s="1"/>
      <c r="F178" s="1"/>
      <c r="G178" s="1"/>
      <c r="S178" s="1"/>
      <c r="T178" s="1"/>
      <c r="U178" s="1"/>
      <c r="V178" s="1"/>
      <c r="W178" s="1"/>
      <c r="X178" s="1"/>
      <c r="Y178" s="1"/>
      <c r="Z178" s="1"/>
      <c r="AA178" s="1"/>
      <c r="AB178" s="1"/>
      <c r="AC178" s="1"/>
      <c r="AD178" s="1"/>
      <c r="AE178" s="1"/>
      <c r="AF178" s="1"/>
      <c r="AG178" s="1"/>
      <c r="AH178" s="1"/>
      <c r="AI178" s="1"/>
      <c r="AJ178" s="1"/>
      <c r="AK178" s="1"/>
      <c r="AL178" s="1"/>
      <c r="AM178" s="1"/>
      <c r="AN178" s="1"/>
      <c r="AO178" s="1"/>
      <c r="AP178" s="1"/>
      <c r="AQ178" s="1"/>
      <c r="AR178" s="1"/>
      <c r="AS178" s="1"/>
      <c r="AT178" s="1"/>
      <c r="AU178" s="1"/>
      <c r="AV178" s="1"/>
      <c r="AW178" s="1"/>
      <c r="AX178" s="1"/>
      <c r="AY178" s="1"/>
      <c r="AZ178" s="1"/>
      <c r="BA178" s="1"/>
      <c r="BB178" s="1"/>
      <c r="BC178" s="1"/>
      <c r="BD178" s="1"/>
      <c r="BE178" s="1"/>
      <c r="BF178" s="1"/>
      <c r="BG178" s="1"/>
      <c r="BH178" s="1"/>
      <c r="BI178" s="1"/>
      <c r="BJ178" s="1"/>
      <c r="BK178" s="1"/>
      <c r="BL178" s="1"/>
      <c r="BM178" s="1"/>
      <c r="BN178" s="1"/>
      <c r="BO178" s="1"/>
      <c r="BP178" s="1"/>
      <c r="BQ178" s="1"/>
      <c r="BR178" s="1"/>
      <c r="BS178" s="1"/>
      <c r="BT178" s="1"/>
      <c r="BU178" s="1"/>
      <c r="BV178" s="1"/>
      <c r="BW178" s="1"/>
      <c r="BX178" s="1"/>
      <c r="BY178" s="1"/>
      <c r="BZ178" s="1"/>
      <c r="CA178" s="1"/>
      <c r="CB178" s="1"/>
      <c r="CC178" s="1"/>
      <c r="CD178" s="1"/>
      <c r="CE178" s="1"/>
      <c r="CF178" s="1"/>
      <c r="CG178" s="1"/>
      <c r="CH178" s="1"/>
      <c r="CI178" s="1"/>
      <c r="CJ178" s="1"/>
      <c r="CK178" s="1"/>
      <c r="CL178" s="1"/>
      <c r="CM178" s="1"/>
      <c r="CN178" s="1"/>
      <c r="CO178" s="1"/>
      <c r="CP178" s="1"/>
      <c r="CQ178" s="1"/>
      <c r="CR178" s="1"/>
      <c r="CS178" s="1"/>
      <c r="CT178" s="1"/>
      <c r="CU178" s="1"/>
      <c r="CV178" s="1"/>
      <c r="CW178" s="1"/>
      <c r="CX178" s="1"/>
      <c r="CY178" s="1"/>
      <c r="CZ178" s="1"/>
      <c r="DA178" s="1"/>
      <c r="DB178" s="1"/>
      <c r="DC178" s="1"/>
      <c r="DD178" s="1"/>
      <c r="DE178" s="1"/>
      <c r="DF178" s="1"/>
      <c r="DG178" s="1"/>
      <c r="DH178" s="1"/>
      <c r="DI178" s="1"/>
      <c r="DJ178" s="1"/>
      <c r="DK178" s="1"/>
      <c r="DL178" s="1"/>
      <c r="DM178" s="1"/>
      <c r="DN178" s="1"/>
      <c r="DO178" s="1"/>
      <c r="DP178" s="1"/>
      <c r="DQ178" s="1"/>
      <c r="DR178" s="1"/>
      <c r="DS178" s="1"/>
      <c r="DT178" s="1"/>
      <c r="DU178" s="1"/>
      <c r="DV178" s="1"/>
      <c r="DW178" s="1"/>
      <c r="DX178" s="1"/>
      <c r="DY178" s="1"/>
      <c r="DZ178" s="1"/>
      <c r="EA178" s="1"/>
      <c r="EB178" s="1"/>
      <c r="EC178" s="1"/>
      <c r="ED178" s="1"/>
      <c r="EE178" s="1"/>
    </row>
    <row r="179" spans="1:135" x14ac:dyDescent="0.25">
      <c r="A179" s="1"/>
      <c r="B179" s="1"/>
      <c r="C179" s="1"/>
      <c r="D179" s="1"/>
      <c r="E179" s="1"/>
      <c r="F179" s="1"/>
      <c r="G179" s="1"/>
      <c r="S179" s="1"/>
      <c r="T179" s="1"/>
      <c r="U179" s="1"/>
      <c r="V179" s="1"/>
      <c r="W179" s="1"/>
      <c r="X179" s="1"/>
      <c r="Y179" s="1"/>
      <c r="Z179" s="1"/>
      <c r="AA179" s="1"/>
      <c r="AB179" s="1"/>
      <c r="AC179" s="1"/>
      <c r="AD179" s="1"/>
      <c r="AE179" s="1"/>
      <c r="AF179" s="1"/>
      <c r="AG179" s="1"/>
      <c r="AH179" s="1"/>
      <c r="AI179" s="1"/>
      <c r="AJ179" s="1"/>
      <c r="AK179" s="1"/>
      <c r="AL179" s="1"/>
      <c r="AM179" s="1"/>
      <c r="AN179" s="1"/>
      <c r="AO179" s="1"/>
      <c r="AP179" s="1"/>
      <c r="AQ179" s="1"/>
      <c r="AR179" s="1"/>
      <c r="AS179" s="1"/>
      <c r="AT179" s="1"/>
      <c r="AU179" s="1"/>
      <c r="AV179" s="1"/>
      <c r="AW179" s="1"/>
      <c r="AX179" s="1"/>
      <c r="AY179" s="1"/>
      <c r="AZ179" s="1"/>
      <c r="BA179" s="1"/>
      <c r="BB179" s="1"/>
      <c r="BC179" s="1"/>
      <c r="BD179" s="1"/>
      <c r="BE179" s="1"/>
      <c r="BF179" s="1"/>
      <c r="BG179" s="1"/>
      <c r="BH179" s="1"/>
      <c r="BI179" s="1"/>
      <c r="BJ179" s="1"/>
      <c r="BK179" s="1"/>
      <c r="BL179" s="1"/>
      <c r="BM179" s="1"/>
      <c r="BN179" s="1"/>
      <c r="BO179" s="1"/>
      <c r="BP179" s="1"/>
      <c r="BQ179" s="1"/>
      <c r="BR179" s="1"/>
      <c r="BS179" s="1"/>
      <c r="BT179" s="1"/>
      <c r="BU179" s="1"/>
      <c r="BV179" s="1"/>
      <c r="BW179" s="1"/>
      <c r="BX179" s="1"/>
      <c r="BY179" s="1"/>
      <c r="BZ179" s="1"/>
      <c r="CA179" s="1"/>
      <c r="CB179" s="1"/>
      <c r="CC179" s="1"/>
      <c r="CD179" s="1"/>
      <c r="CE179" s="1"/>
      <c r="CF179" s="1"/>
      <c r="CG179" s="1"/>
      <c r="CH179" s="1"/>
      <c r="CI179" s="1"/>
      <c r="CJ179" s="1"/>
      <c r="CK179" s="1"/>
      <c r="CL179" s="1"/>
      <c r="CM179" s="1"/>
      <c r="CN179" s="1"/>
      <c r="CO179" s="1"/>
      <c r="CP179" s="1"/>
      <c r="CQ179" s="1"/>
      <c r="CR179" s="1"/>
      <c r="CS179" s="1"/>
      <c r="CT179" s="1"/>
      <c r="CU179" s="1"/>
      <c r="CV179" s="1"/>
      <c r="CW179" s="1"/>
      <c r="CX179" s="1"/>
      <c r="CY179" s="1"/>
      <c r="CZ179" s="1"/>
      <c r="DA179" s="1"/>
      <c r="DB179" s="1"/>
      <c r="DC179" s="1"/>
      <c r="DD179" s="1"/>
      <c r="DE179" s="1"/>
      <c r="DF179" s="1"/>
      <c r="DG179" s="1"/>
      <c r="DH179" s="1"/>
      <c r="DI179" s="1"/>
      <c r="DJ179" s="1"/>
      <c r="DK179" s="1"/>
      <c r="DL179" s="1"/>
      <c r="DM179" s="1"/>
      <c r="DN179" s="1"/>
      <c r="DO179" s="1"/>
      <c r="DP179" s="1"/>
      <c r="DQ179" s="1"/>
      <c r="DR179" s="1"/>
      <c r="DS179" s="1"/>
      <c r="DT179" s="1"/>
      <c r="DU179" s="1"/>
      <c r="DV179" s="1"/>
      <c r="DW179" s="1"/>
      <c r="DX179" s="1"/>
      <c r="DY179" s="1"/>
      <c r="DZ179" s="1"/>
      <c r="EA179" s="1"/>
      <c r="EB179" s="1"/>
      <c r="EC179" s="1"/>
      <c r="ED179" s="1"/>
      <c r="EE179" s="1"/>
    </row>
    <row r="180" spans="1:135" x14ac:dyDescent="0.25">
      <c r="A180" s="1"/>
      <c r="B180" s="1"/>
      <c r="C180" s="1"/>
      <c r="D180" s="1"/>
      <c r="E180" s="1"/>
      <c r="F180" s="1"/>
      <c r="G180" s="1"/>
      <c r="S180" s="1"/>
      <c r="T180" s="1"/>
      <c r="U180" s="1"/>
      <c r="V180" s="1"/>
      <c r="W180" s="1"/>
      <c r="X180" s="1"/>
      <c r="Y180" s="1"/>
      <c r="Z180" s="1"/>
      <c r="AA180" s="1"/>
      <c r="AB180" s="1"/>
      <c r="AC180" s="1"/>
      <c r="AD180" s="1"/>
      <c r="AE180" s="1"/>
      <c r="AF180" s="1"/>
      <c r="AG180" s="1"/>
      <c r="AH180" s="1"/>
      <c r="AI180" s="1"/>
      <c r="AJ180" s="1"/>
      <c r="AK180" s="1"/>
      <c r="AL180" s="1"/>
      <c r="AM180" s="1"/>
      <c r="AN180" s="1"/>
      <c r="AO180" s="1"/>
      <c r="AP180" s="1"/>
      <c r="AQ180" s="1"/>
      <c r="AR180" s="1"/>
      <c r="AS180" s="1"/>
      <c r="AT180" s="1"/>
      <c r="AU180" s="1"/>
      <c r="AV180" s="1"/>
      <c r="AW180" s="1"/>
      <c r="AX180" s="1"/>
      <c r="AY180" s="1"/>
      <c r="AZ180" s="1"/>
      <c r="BA180" s="1"/>
      <c r="BB180" s="1"/>
      <c r="BC180" s="1"/>
      <c r="BD180" s="1"/>
      <c r="BE180" s="1"/>
      <c r="BF180" s="1"/>
      <c r="BG180" s="1"/>
      <c r="BH180" s="1"/>
      <c r="BI180" s="1"/>
      <c r="BJ180" s="1"/>
      <c r="BK180" s="1"/>
      <c r="BL180" s="1"/>
      <c r="BM180" s="1"/>
      <c r="BN180" s="1"/>
      <c r="BO180" s="1"/>
      <c r="BP180" s="1"/>
      <c r="BQ180" s="1"/>
      <c r="BR180" s="1"/>
      <c r="BS180" s="1"/>
      <c r="BT180" s="1"/>
      <c r="BU180" s="1"/>
      <c r="BV180" s="1"/>
      <c r="BW180" s="1"/>
      <c r="BX180" s="1"/>
      <c r="BY180" s="1"/>
      <c r="BZ180" s="1"/>
      <c r="CA180" s="1"/>
      <c r="CB180" s="1"/>
      <c r="CC180" s="1"/>
      <c r="CD180" s="1"/>
      <c r="CE180" s="1"/>
      <c r="CF180" s="1"/>
      <c r="CG180" s="1"/>
      <c r="CH180" s="1"/>
      <c r="CI180" s="1"/>
      <c r="CJ180" s="1"/>
      <c r="CK180" s="1"/>
      <c r="CL180" s="1"/>
      <c r="CM180" s="1"/>
      <c r="CN180" s="1"/>
      <c r="CO180" s="1"/>
      <c r="CP180" s="1"/>
      <c r="CQ180" s="1"/>
      <c r="CR180" s="1"/>
      <c r="CS180" s="1"/>
      <c r="CT180" s="1"/>
      <c r="CU180" s="1"/>
      <c r="CV180" s="1"/>
      <c r="CW180" s="1"/>
      <c r="CX180" s="1"/>
      <c r="CY180" s="1"/>
      <c r="CZ180" s="1"/>
      <c r="DA180" s="1"/>
      <c r="DB180" s="1"/>
      <c r="DC180" s="1"/>
      <c r="DD180" s="1"/>
      <c r="DE180" s="1"/>
      <c r="DF180" s="1"/>
      <c r="DG180" s="1"/>
      <c r="DH180" s="1"/>
      <c r="DI180" s="1"/>
      <c r="DJ180" s="1"/>
      <c r="DK180" s="1"/>
      <c r="DL180" s="1"/>
      <c r="DM180" s="1"/>
      <c r="DN180" s="1"/>
      <c r="DO180" s="1"/>
      <c r="DP180" s="1"/>
      <c r="DQ180" s="1"/>
      <c r="DR180" s="1"/>
      <c r="DS180" s="1"/>
      <c r="DT180" s="1"/>
      <c r="DU180" s="1"/>
      <c r="DV180" s="1"/>
      <c r="DW180" s="1"/>
      <c r="DX180" s="1"/>
      <c r="DY180" s="1"/>
      <c r="DZ180" s="1"/>
      <c r="EA180" s="1"/>
      <c r="EB180" s="1"/>
      <c r="EC180" s="1"/>
      <c r="ED180" s="1"/>
      <c r="EE180" s="1"/>
    </row>
    <row r="181" spans="1:135" x14ac:dyDescent="0.25">
      <c r="A181" s="1"/>
      <c r="B181" s="1"/>
      <c r="C181" s="1"/>
      <c r="D181" s="1"/>
      <c r="E181" s="1"/>
      <c r="F181" s="1"/>
      <c r="G181" s="1"/>
      <c r="S181" s="1"/>
      <c r="T181" s="1"/>
      <c r="U181" s="1"/>
      <c r="V181" s="1"/>
      <c r="W181" s="1"/>
      <c r="X181" s="1"/>
      <c r="Y181" s="1"/>
      <c r="Z181" s="1"/>
      <c r="AA181" s="1"/>
      <c r="AB181" s="1"/>
      <c r="AC181" s="1"/>
      <c r="AD181" s="1"/>
      <c r="AE181" s="1"/>
      <c r="AF181" s="1"/>
      <c r="AG181" s="1"/>
      <c r="AH181" s="1"/>
      <c r="AI181" s="1"/>
      <c r="AJ181" s="1"/>
      <c r="AK181" s="1"/>
      <c r="AL181" s="1"/>
      <c r="AM181" s="1"/>
      <c r="AN181" s="1"/>
      <c r="AO181" s="1"/>
      <c r="AP181" s="1"/>
      <c r="AQ181" s="1"/>
      <c r="AR181" s="1"/>
      <c r="AS181" s="1"/>
      <c r="AT181" s="1"/>
      <c r="AU181" s="1"/>
      <c r="AV181" s="1"/>
      <c r="AW181" s="1"/>
      <c r="AX181" s="1"/>
      <c r="AY181" s="1"/>
      <c r="AZ181" s="1"/>
      <c r="BA181" s="1"/>
      <c r="BB181" s="1"/>
      <c r="BC181" s="1"/>
      <c r="BD181" s="1"/>
      <c r="BE181" s="1"/>
      <c r="BF181" s="1"/>
      <c r="BG181" s="1"/>
      <c r="BH181" s="1"/>
      <c r="BI181" s="1"/>
      <c r="BJ181" s="1"/>
      <c r="BK181" s="1"/>
      <c r="BL181" s="1"/>
      <c r="BM181" s="1"/>
      <c r="BN181" s="1"/>
      <c r="BO181" s="1"/>
      <c r="BP181" s="1"/>
      <c r="BQ181" s="1"/>
      <c r="BR181" s="1"/>
      <c r="BS181" s="1"/>
      <c r="BT181" s="1"/>
      <c r="BU181" s="1"/>
      <c r="BV181" s="1"/>
      <c r="BW181" s="1"/>
      <c r="BX181" s="1"/>
      <c r="BY181" s="1"/>
      <c r="BZ181" s="1"/>
      <c r="CA181" s="1"/>
      <c r="CB181" s="1"/>
      <c r="CC181" s="1"/>
      <c r="CD181" s="1"/>
      <c r="CE181" s="1"/>
      <c r="CF181" s="1"/>
      <c r="CG181" s="1"/>
      <c r="CH181" s="1"/>
      <c r="CI181" s="1"/>
      <c r="CJ181" s="1"/>
      <c r="CK181" s="1"/>
      <c r="CL181" s="1"/>
      <c r="CM181" s="1"/>
      <c r="CN181" s="1"/>
      <c r="CO181" s="1"/>
      <c r="CP181" s="1"/>
      <c r="CQ181" s="1"/>
      <c r="CR181" s="1"/>
      <c r="CS181" s="1"/>
      <c r="CT181" s="1"/>
      <c r="CU181" s="1"/>
      <c r="CV181" s="1"/>
      <c r="CW181" s="1"/>
      <c r="CX181" s="1"/>
      <c r="CY181" s="1"/>
      <c r="CZ181" s="1"/>
      <c r="DA181" s="1"/>
      <c r="DB181" s="1"/>
      <c r="DC181" s="1"/>
      <c r="DD181" s="1"/>
      <c r="DE181" s="1"/>
      <c r="DF181" s="1"/>
      <c r="DG181" s="1"/>
      <c r="DH181" s="1"/>
      <c r="DI181" s="1"/>
      <c r="DJ181" s="1"/>
      <c r="DK181" s="1"/>
      <c r="DL181" s="1"/>
      <c r="DM181" s="1"/>
      <c r="DN181" s="1"/>
      <c r="DO181" s="1"/>
      <c r="DP181" s="1"/>
      <c r="DQ181" s="1"/>
      <c r="DR181" s="1"/>
      <c r="DS181" s="1"/>
      <c r="DT181" s="1"/>
      <c r="DU181" s="1"/>
      <c r="DV181" s="1"/>
      <c r="DW181" s="1"/>
      <c r="DX181" s="1"/>
      <c r="DY181" s="1"/>
      <c r="DZ181" s="1"/>
      <c r="EA181" s="1"/>
      <c r="EB181" s="1"/>
      <c r="EC181" s="1"/>
      <c r="ED181" s="1"/>
      <c r="EE181" s="1"/>
    </row>
    <row r="182" spans="1:135" x14ac:dyDescent="0.25">
      <c r="A182" s="1"/>
      <c r="B182" s="1"/>
      <c r="C182" s="1"/>
      <c r="D182" s="1"/>
      <c r="E182" s="1"/>
      <c r="F182" s="1"/>
      <c r="G182" s="1"/>
      <c r="S182" s="1"/>
      <c r="T182" s="1"/>
      <c r="U182" s="1"/>
      <c r="V182" s="1"/>
      <c r="W182" s="1"/>
      <c r="X182" s="1"/>
      <c r="Y182" s="1"/>
      <c r="Z182" s="1"/>
      <c r="AA182" s="1"/>
      <c r="AB182" s="1"/>
      <c r="AC182" s="1"/>
      <c r="AD182" s="1"/>
      <c r="AE182" s="1"/>
      <c r="AF182" s="1"/>
      <c r="AG182" s="1"/>
      <c r="AH182" s="1"/>
      <c r="AI182" s="1"/>
      <c r="AJ182" s="1"/>
      <c r="AK182" s="1"/>
      <c r="AL182" s="1"/>
      <c r="AM182" s="1"/>
      <c r="AN182" s="1"/>
      <c r="AO182" s="1"/>
      <c r="AP182" s="1"/>
      <c r="AQ182" s="1"/>
      <c r="AR182" s="1"/>
      <c r="AS182" s="1"/>
      <c r="AT182" s="1"/>
      <c r="AU182" s="1"/>
      <c r="AV182" s="1"/>
      <c r="AW182" s="1"/>
      <c r="AX182" s="1"/>
      <c r="AY182" s="1"/>
      <c r="AZ182" s="1"/>
      <c r="BA182" s="1"/>
      <c r="BB182" s="1"/>
      <c r="BC182" s="1"/>
      <c r="BD182" s="1"/>
      <c r="BE182" s="1"/>
      <c r="BF182" s="1"/>
      <c r="BG182" s="1"/>
      <c r="BH182" s="1"/>
      <c r="BI182" s="1"/>
      <c r="BJ182" s="1"/>
      <c r="BK182" s="1"/>
      <c r="BL182" s="1"/>
      <c r="BM182" s="1"/>
      <c r="BN182" s="1"/>
      <c r="BO182" s="1"/>
      <c r="BP182" s="1"/>
      <c r="BQ182" s="1"/>
      <c r="BR182" s="1"/>
      <c r="BS182" s="1"/>
      <c r="BT182" s="1"/>
      <c r="BU182" s="1"/>
      <c r="BV182" s="1"/>
      <c r="BW182" s="1"/>
      <c r="BX182" s="1"/>
      <c r="BY182" s="1"/>
      <c r="BZ182" s="1"/>
      <c r="CA182" s="1"/>
      <c r="CB182" s="1"/>
      <c r="CC182" s="1"/>
      <c r="CD182" s="1"/>
      <c r="CE182" s="1"/>
      <c r="CF182" s="1"/>
      <c r="CG182" s="1"/>
      <c r="CH182" s="1"/>
      <c r="CI182" s="1"/>
      <c r="CJ182" s="1"/>
      <c r="CK182" s="1"/>
      <c r="CL182" s="1"/>
      <c r="CM182" s="1"/>
      <c r="CN182" s="1"/>
      <c r="CO182" s="1"/>
      <c r="CP182" s="1"/>
      <c r="CQ182" s="1"/>
      <c r="CR182" s="1"/>
      <c r="CS182" s="1"/>
      <c r="CT182" s="1"/>
      <c r="CU182" s="1"/>
      <c r="CV182" s="1"/>
      <c r="CW182" s="1"/>
      <c r="CX182" s="1"/>
      <c r="CY182" s="1"/>
      <c r="CZ182" s="1"/>
      <c r="DA182" s="1"/>
      <c r="DB182" s="1"/>
      <c r="DC182" s="1"/>
      <c r="DD182" s="1"/>
      <c r="DE182" s="1"/>
      <c r="DF182" s="1"/>
      <c r="DG182" s="1"/>
      <c r="DH182" s="1"/>
      <c r="DI182" s="1"/>
      <c r="DJ182" s="1"/>
      <c r="DK182" s="1"/>
      <c r="DL182" s="1"/>
      <c r="DM182" s="1"/>
      <c r="DN182" s="1"/>
      <c r="DO182" s="1"/>
      <c r="DP182" s="1"/>
      <c r="DQ182" s="1"/>
      <c r="DR182" s="1"/>
      <c r="DS182" s="1"/>
      <c r="DT182" s="1"/>
      <c r="DU182" s="1"/>
      <c r="DV182" s="1"/>
      <c r="DW182" s="1"/>
      <c r="DX182" s="1"/>
      <c r="DY182" s="1"/>
      <c r="DZ182" s="1"/>
      <c r="EA182" s="1"/>
      <c r="EB182" s="1"/>
      <c r="EC182" s="1"/>
      <c r="ED182" s="1"/>
      <c r="EE182" s="1"/>
    </row>
    <row r="183" spans="1:135" x14ac:dyDescent="0.25">
      <c r="A183" s="1"/>
      <c r="B183" s="1"/>
      <c r="C183" s="1"/>
      <c r="D183" s="1"/>
      <c r="E183" s="1"/>
      <c r="F183" s="1"/>
      <c r="G183" s="1"/>
      <c r="S183" s="1"/>
      <c r="T183" s="1"/>
      <c r="U183" s="1"/>
      <c r="V183" s="1"/>
      <c r="W183" s="1"/>
      <c r="X183" s="1"/>
      <c r="Y183" s="1"/>
      <c r="Z183" s="1"/>
      <c r="AA183" s="1"/>
      <c r="AB183" s="1"/>
      <c r="AC183" s="1"/>
      <c r="AD183" s="1"/>
      <c r="AE183" s="1"/>
      <c r="AF183" s="1"/>
      <c r="AG183" s="1"/>
      <c r="AH183" s="1"/>
      <c r="AI183" s="1"/>
      <c r="AJ183" s="1"/>
      <c r="AK183" s="1"/>
      <c r="AL183" s="1"/>
      <c r="AM183" s="1"/>
      <c r="AN183" s="1"/>
      <c r="AO183" s="1"/>
      <c r="AP183" s="1"/>
      <c r="AQ183" s="1"/>
      <c r="AR183" s="1"/>
      <c r="AS183" s="1"/>
      <c r="AT183" s="1"/>
      <c r="AU183" s="1"/>
      <c r="AV183" s="1"/>
      <c r="AW183" s="1"/>
      <c r="AX183" s="1"/>
      <c r="AY183" s="1"/>
      <c r="AZ183" s="1"/>
      <c r="BA183" s="1"/>
      <c r="BB183" s="1"/>
      <c r="BC183" s="1"/>
      <c r="BD183" s="1"/>
      <c r="BE183" s="1"/>
      <c r="BF183" s="1"/>
      <c r="BG183" s="1"/>
      <c r="BH183" s="1"/>
      <c r="BI183" s="1"/>
      <c r="BJ183" s="1"/>
      <c r="BK183" s="1"/>
      <c r="BL183" s="1"/>
      <c r="BM183" s="1"/>
      <c r="BN183" s="1"/>
      <c r="BO183" s="1"/>
      <c r="BP183" s="1"/>
      <c r="BQ183" s="1"/>
      <c r="BR183" s="1"/>
      <c r="BS183" s="1"/>
      <c r="BT183" s="1"/>
      <c r="BU183" s="1"/>
      <c r="BV183" s="1"/>
      <c r="BW183" s="1"/>
      <c r="BX183" s="1"/>
      <c r="BY183" s="1"/>
      <c r="BZ183" s="1"/>
      <c r="CA183" s="1"/>
      <c r="CB183" s="1"/>
      <c r="CC183" s="1"/>
      <c r="CD183" s="1"/>
      <c r="CE183" s="1"/>
      <c r="CF183" s="1"/>
      <c r="CG183" s="1"/>
      <c r="CH183" s="1"/>
      <c r="CI183" s="1"/>
      <c r="CJ183" s="1"/>
      <c r="CK183" s="1"/>
      <c r="CL183" s="1"/>
      <c r="CM183" s="1"/>
      <c r="CN183" s="1"/>
      <c r="CO183" s="1"/>
      <c r="CP183" s="1"/>
      <c r="CQ183" s="1"/>
      <c r="CR183" s="1"/>
      <c r="CS183" s="1"/>
      <c r="CT183" s="1"/>
      <c r="CU183" s="1"/>
      <c r="CV183" s="1"/>
      <c r="CW183" s="1"/>
      <c r="CX183" s="1"/>
      <c r="CY183" s="1"/>
      <c r="CZ183" s="1"/>
      <c r="DA183" s="1"/>
      <c r="DB183" s="1"/>
      <c r="DC183" s="1"/>
      <c r="DD183" s="1"/>
      <c r="DE183" s="1"/>
      <c r="DF183" s="1"/>
      <c r="DG183" s="1"/>
      <c r="DH183" s="1"/>
      <c r="DI183" s="1"/>
      <c r="DJ183" s="1"/>
      <c r="DK183" s="1"/>
      <c r="DL183" s="1"/>
      <c r="DM183" s="1"/>
      <c r="DN183" s="1"/>
      <c r="DO183" s="1"/>
      <c r="DP183" s="1"/>
      <c r="DQ183" s="1"/>
      <c r="DR183" s="1"/>
      <c r="DS183" s="1"/>
      <c r="DT183" s="1"/>
      <c r="DU183" s="1"/>
      <c r="DV183" s="1"/>
      <c r="DW183" s="1"/>
      <c r="DX183" s="1"/>
      <c r="DY183" s="1"/>
      <c r="DZ183" s="1"/>
      <c r="EA183" s="1"/>
      <c r="EB183" s="1"/>
      <c r="EC183" s="1"/>
      <c r="ED183" s="1"/>
      <c r="EE183" s="1"/>
    </row>
    <row r="184" spans="1:135" x14ac:dyDescent="0.25">
      <c r="A184" s="1"/>
      <c r="B184" s="1"/>
      <c r="C184" s="1"/>
      <c r="D184" s="1"/>
      <c r="E184" s="1"/>
      <c r="F184" s="1"/>
      <c r="G184" s="1"/>
      <c r="S184" s="1"/>
      <c r="T184" s="1"/>
      <c r="U184" s="1"/>
      <c r="V184" s="1"/>
      <c r="W184" s="1"/>
      <c r="X184" s="1"/>
      <c r="Y184" s="1"/>
      <c r="Z184" s="1"/>
      <c r="AA184" s="1"/>
      <c r="AB184" s="1"/>
      <c r="AC184" s="1"/>
      <c r="AD184" s="1"/>
      <c r="AE184" s="1"/>
      <c r="AF184" s="1"/>
      <c r="AG184" s="1"/>
      <c r="AH184" s="1"/>
      <c r="AI184" s="1"/>
      <c r="AJ184" s="1"/>
      <c r="AK184" s="1"/>
      <c r="AL184" s="1"/>
      <c r="AM184" s="1"/>
      <c r="AN184" s="1"/>
      <c r="AO184" s="1"/>
      <c r="AP184" s="1"/>
      <c r="AQ184" s="1"/>
      <c r="AR184" s="1"/>
      <c r="AS184" s="1"/>
      <c r="AT184" s="1"/>
      <c r="AU184" s="1"/>
      <c r="AV184" s="1"/>
      <c r="AW184" s="1"/>
      <c r="AX184" s="1"/>
      <c r="AY184" s="1"/>
      <c r="AZ184" s="1"/>
      <c r="BA184" s="1"/>
      <c r="BB184" s="1"/>
      <c r="BC184" s="1"/>
      <c r="BD184" s="1"/>
      <c r="BE184" s="1"/>
      <c r="BF184" s="1"/>
      <c r="BG184" s="1"/>
      <c r="BH184" s="1"/>
      <c r="BI184" s="1"/>
      <c r="BJ184" s="1"/>
      <c r="BK184" s="1"/>
      <c r="BL184" s="1"/>
      <c r="BM184" s="1"/>
      <c r="BN184" s="1"/>
      <c r="BO184" s="1"/>
      <c r="BP184" s="1"/>
      <c r="BQ184" s="1"/>
      <c r="BR184" s="1"/>
      <c r="BS184" s="1"/>
      <c r="BT184" s="1"/>
      <c r="BU184" s="1"/>
      <c r="BV184" s="1"/>
      <c r="BW184" s="1"/>
      <c r="BX184" s="1"/>
      <c r="BY184" s="1"/>
      <c r="BZ184" s="1"/>
      <c r="CA184" s="1"/>
      <c r="CB184" s="1"/>
      <c r="CC184" s="1"/>
      <c r="CD184" s="1"/>
      <c r="CE184" s="1"/>
      <c r="CF184" s="1"/>
      <c r="CG184" s="1"/>
      <c r="CH184" s="1"/>
      <c r="CI184" s="1"/>
      <c r="CJ184" s="1"/>
      <c r="CK184" s="1"/>
      <c r="CL184" s="1"/>
      <c r="CM184" s="1"/>
      <c r="CN184" s="1"/>
      <c r="CO184" s="1"/>
      <c r="CP184" s="1"/>
      <c r="CQ184" s="1"/>
      <c r="CR184" s="1"/>
      <c r="CS184" s="1"/>
      <c r="CT184" s="1"/>
      <c r="CU184" s="1"/>
      <c r="CV184" s="1"/>
      <c r="CW184" s="1"/>
      <c r="CX184" s="1"/>
      <c r="CY184" s="1"/>
      <c r="CZ184" s="1"/>
      <c r="DA184" s="1"/>
      <c r="DB184" s="1"/>
      <c r="DC184" s="1"/>
      <c r="DD184" s="1"/>
      <c r="DE184" s="1"/>
      <c r="DF184" s="1"/>
      <c r="DG184" s="1"/>
      <c r="DH184" s="1"/>
      <c r="DI184" s="1"/>
      <c r="DJ184" s="1"/>
      <c r="DK184" s="1"/>
      <c r="DL184" s="1"/>
      <c r="DM184" s="1"/>
      <c r="DN184" s="1"/>
      <c r="DO184" s="1"/>
      <c r="DP184" s="1"/>
      <c r="DQ184" s="1"/>
      <c r="DR184" s="1"/>
      <c r="DS184" s="1"/>
      <c r="DT184" s="1"/>
      <c r="DU184" s="1"/>
      <c r="DV184" s="1"/>
      <c r="DW184" s="1"/>
      <c r="DX184" s="1"/>
      <c r="DY184" s="1"/>
      <c r="DZ184" s="1"/>
      <c r="EA184" s="1"/>
      <c r="EB184" s="1"/>
      <c r="EC184" s="1"/>
      <c r="ED184" s="1"/>
      <c r="EE184" s="1"/>
    </row>
    <row r="185" spans="1:135" x14ac:dyDescent="0.25">
      <c r="A185" s="1"/>
      <c r="B185" s="1"/>
      <c r="C185" s="1"/>
      <c r="D185" s="1"/>
      <c r="E185" s="1"/>
      <c r="F185" s="1"/>
      <c r="G185" s="1"/>
      <c r="S185" s="1"/>
      <c r="T185" s="1"/>
      <c r="U185" s="1"/>
      <c r="V185" s="1"/>
      <c r="W185" s="1"/>
      <c r="X185" s="1"/>
      <c r="Y185" s="1"/>
      <c r="Z185" s="1"/>
      <c r="AA185" s="1"/>
      <c r="AB185" s="1"/>
      <c r="AC185" s="1"/>
      <c r="AD185" s="1"/>
      <c r="AE185" s="1"/>
      <c r="AF185" s="1"/>
      <c r="AG185" s="1"/>
      <c r="AH185" s="1"/>
      <c r="AI185" s="1"/>
      <c r="AJ185" s="1"/>
      <c r="AK185" s="1"/>
      <c r="AL185" s="1"/>
      <c r="AM185" s="1"/>
      <c r="AN185" s="1"/>
      <c r="AO185" s="1"/>
      <c r="AP185" s="1"/>
      <c r="AQ185" s="1"/>
      <c r="AR185" s="1"/>
      <c r="AS185" s="1"/>
      <c r="AT185" s="1"/>
      <c r="AU185" s="1"/>
      <c r="AV185" s="1"/>
      <c r="AW185" s="1"/>
      <c r="AX185" s="1"/>
      <c r="AY185" s="1"/>
      <c r="AZ185" s="1"/>
      <c r="BA185" s="1"/>
      <c r="BB185" s="1"/>
      <c r="BC185" s="1"/>
      <c r="BD185" s="1"/>
      <c r="BE185" s="1"/>
      <c r="BF185" s="1"/>
      <c r="BG185" s="1"/>
      <c r="BH185" s="1"/>
      <c r="BI185" s="1"/>
      <c r="BJ185" s="1"/>
      <c r="BK185" s="1"/>
      <c r="BL185" s="1"/>
      <c r="BM185" s="1"/>
      <c r="BN185" s="1"/>
      <c r="BO185" s="1"/>
      <c r="BP185" s="1"/>
      <c r="BQ185" s="1"/>
      <c r="BR185" s="1"/>
      <c r="BS185" s="1"/>
      <c r="BT185" s="1"/>
      <c r="BU185" s="1"/>
      <c r="BV185" s="1"/>
      <c r="BW185" s="1"/>
      <c r="BX185" s="1"/>
      <c r="BY185" s="1"/>
      <c r="BZ185" s="1"/>
      <c r="CA185" s="1"/>
      <c r="CB185" s="1"/>
      <c r="CC185" s="1"/>
      <c r="CD185" s="1"/>
      <c r="CE185" s="1"/>
      <c r="CF185" s="1"/>
      <c r="CG185" s="1"/>
      <c r="CH185" s="1"/>
      <c r="CI185" s="1"/>
      <c r="CJ185" s="1"/>
      <c r="CK185" s="1"/>
      <c r="CL185" s="1"/>
      <c r="CM185" s="1"/>
      <c r="CN185" s="1"/>
      <c r="CO185" s="1"/>
      <c r="CP185" s="1"/>
      <c r="CQ185" s="1"/>
      <c r="CR185" s="1"/>
      <c r="CS185" s="1"/>
      <c r="CT185" s="1"/>
      <c r="CU185" s="1"/>
      <c r="CV185" s="1"/>
      <c r="CW185" s="1"/>
      <c r="CX185" s="1"/>
      <c r="CY185" s="1"/>
      <c r="CZ185" s="1"/>
      <c r="DA185" s="1"/>
      <c r="DB185" s="1"/>
      <c r="DC185" s="1"/>
      <c r="DD185" s="1"/>
      <c r="DE185" s="1"/>
      <c r="DF185" s="1"/>
      <c r="DG185" s="1"/>
      <c r="DH185" s="1"/>
      <c r="DI185" s="1"/>
      <c r="DJ185" s="1"/>
      <c r="DK185" s="1"/>
      <c r="DL185" s="1"/>
      <c r="DM185" s="1"/>
      <c r="DN185" s="1"/>
      <c r="DO185" s="1"/>
      <c r="DP185" s="1"/>
      <c r="DQ185" s="1"/>
      <c r="DR185" s="1"/>
      <c r="DS185" s="1"/>
      <c r="DT185" s="1"/>
      <c r="DU185" s="1"/>
      <c r="DV185" s="1"/>
      <c r="DW185" s="1"/>
      <c r="DX185" s="1"/>
      <c r="DY185" s="1"/>
      <c r="DZ185" s="1"/>
      <c r="EA185" s="1"/>
      <c r="EB185" s="1"/>
      <c r="EC185" s="1"/>
      <c r="ED185" s="1"/>
      <c r="EE185" s="1"/>
    </row>
    <row r="186" spans="1:135" x14ac:dyDescent="0.25">
      <c r="A186" s="1"/>
      <c r="B186" s="1"/>
      <c r="C186" s="1"/>
      <c r="D186" s="1"/>
      <c r="E186" s="1"/>
      <c r="F186" s="1"/>
      <c r="G186" s="1"/>
      <c r="S186" s="1"/>
      <c r="T186" s="1"/>
      <c r="U186" s="1"/>
      <c r="V186" s="1"/>
      <c r="W186" s="1"/>
      <c r="X186" s="1"/>
      <c r="Y186" s="1"/>
      <c r="Z186" s="1"/>
      <c r="AA186" s="1"/>
      <c r="AB186" s="1"/>
      <c r="AC186" s="1"/>
      <c r="AD186" s="1"/>
      <c r="AE186" s="1"/>
      <c r="AF186" s="1"/>
      <c r="AG186" s="1"/>
      <c r="AH186" s="1"/>
      <c r="AI186" s="1"/>
      <c r="AJ186" s="1"/>
      <c r="AK186" s="1"/>
      <c r="AL186" s="1"/>
      <c r="AM186" s="1"/>
      <c r="AN186" s="1"/>
      <c r="AO186" s="1"/>
      <c r="AP186" s="1"/>
      <c r="AQ186" s="1"/>
      <c r="AR186" s="1"/>
      <c r="AS186" s="1"/>
      <c r="AT186" s="1"/>
      <c r="AU186" s="1"/>
      <c r="AV186" s="1"/>
      <c r="AW186" s="1"/>
      <c r="AX186" s="1"/>
      <c r="AY186" s="1"/>
      <c r="AZ186" s="1"/>
      <c r="BA186" s="1"/>
      <c r="BB186" s="1"/>
      <c r="BC186" s="1"/>
      <c r="BD186" s="1"/>
      <c r="BE186" s="1"/>
      <c r="BF186" s="1"/>
      <c r="BG186" s="1"/>
      <c r="BH186" s="1"/>
      <c r="BI186" s="1"/>
      <c r="BJ186" s="1"/>
      <c r="BK186" s="1"/>
      <c r="BL186" s="1"/>
      <c r="BM186" s="1"/>
      <c r="BN186" s="1"/>
      <c r="BO186" s="1"/>
      <c r="BP186" s="1"/>
      <c r="BQ186" s="1"/>
      <c r="BR186" s="1"/>
      <c r="BS186" s="1"/>
      <c r="BT186" s="1"/>
      <c r="BU186" s="1"/>
      <c r="BV186" s="1"/>
      <c r="BW186" s="1"/>
      <c r="BX186" s="1"/>
      <c r="BY186" s="1"/>
      <c r="BZ186" s="1"/>
      <c r="CA186" s="1"/>
      <c r="CB186" s="1"/>
      <c r="CC186" s="1"/>
      <c r="CD186" s="1"/>
      <c r="CE186" s="1"/>
      <c r="CF186" s="1"/>
      <c r="CG186" s="1"/>
      <c r="CH186" s="1"/>
      <c r="CI186" s="1"/>
      <c r="CJ186" s="1"/>
      <c r="CK186" s="1"/>
      <c r="CL186" s="1"/>
      <c r="CM186" s="1"/>
      <c r="CN186" s="1"/>
      <c r="CO186" s="1"/>
      <c r="CP186" s="1"/>
      <c r="CQ186" s="1"/>
      <c r="CR186" s="1"/>
      <c r="CS186" s="1"/>
      <c r="CT186" s="1"/>
      <c r="CU186" s="1"/>
      <c r="CV186" s="1"/>
      <c r="CW186" s="1"/>
      <c r="CX186" s="1"/>
      <c r="CY186" s="1"/>
      <c r="CZ186" s="1"/>
      <c r="DA186" s="1"/>
      <c r="DB186" s="1"/>
      <c r="DC186" s="1"/>
      <c r="DD186" s="1"/>
      <c r="DE186" s="1"/>
      <c r="DF186" s="1"/>
      <c r="DG186" s="1"/>
      <c r="DH186" s="1"/>
      <c r="DI186" s="1"/>
      <c r="DJ186" s="1"/>
      <c r="DK186" s="1"/>
      <c r="DL186" s="1"/>
      <c r="DM186" s="1"/>
      <c r="DN186" s="1"/>
      <c r="DO186" s="1"/>
      <c r="DP186" s="1"/>
      <c r="DQ186" s="1"/>
      <c r="DR186" s="1"/>
      <c r="DS186" s="1"/>
      <c r="DT186" s="1"/>
      <c r="DU186" s="1"/>
      <c r="DV186" s="1"/>
      <c r="DW186" s="1"/>
      <c r="DX186" s="1"/>
      <c r="DY186" s="1"/>
      <c r="DZ186" s="1"/>
      <c r="EA186" s="1"/>
      <c r="EB186" s="1"/>
      <c r="EC186" s="1"/>
      <c r="ED186" s="1"/>
      <c r="EE186" s="1"/>
    </row>
    <row r="187" spans="1:135" x14ac:dyDescent="0.25">
      <c r="A187" s="1"/>
      <c r="B187" s="1"/>
      <c r="C187" s="1"/>
      <c r="D187" s="1"/>
      <c r="E187" s="1"/>
      <c r="F187" s="1"/>
      <c r="G187" s="1"/>
      <c r="S187" s="1"/>
      <c r="T187" s="1"/>
      <c r="U187" s="1"/>
      <c r="V187" s="1"/>
      <c r="W187" s="1"/>
      <c r="X187" s="1"/>
      <c r="Y187" s="1"/>
      <c r="Z187" s="1"/>
      <c r="AA187" s="1"/>
      <c r="AB187" s="1"/>
      <c r="AC187" s="1"/>
      <c r="AD187" s="1"/>
      <c r="AE187" s="1"/>
      <c r="AF187" s="1"/>
      <c r="AG187" s="1"/>
      <c r="AH187" s="1"/>
      <c r="AI187" s="1"/>
      <c r="AJ187" s="1"/>
      <c r="AK187" s="1"/>
      <c r="AL187" s="1"/>
      <c r="AM187" s="1"/>
      <c r="AN187" s="1"/>
      <c r="AO187" s="1"/>
      <c r="AP187" s="1"/>
      <c r="AQ187" s="1"/>
      <c r="AR187" s="1"/>
      <c r="AS187" s="1"/>
      <c r="AT187" s="1"/>
      <c r="AU187" s="1"/>
      <c r="AV187" s="1"/>
      <c r="AW187" s="1"/>
      <c r="AX187" s="1"/>
      <c r="AY187" s="1"/>
      <c r="AZ187" s="1"/>
      <c r="BA187" s="1"/>
      <c r="BB187" s="1"/>
      <c r="BC187" s="1"/>
      <c r="BD187" s="1"/>
      <c r="BE187" s="1"/>
      <c r="BF187" s="1"/>
      <c r="BG187" s="1"/>
      <c r="BH187" s="1"/>
      <c r="BI187" s="1"/>
      <c r="BJ187" s="1"/>
      <c r="BK187" s="1"/>
      <c r="BL187" s="1"/>
      <c r="BM187" s="1"/>
      <c r="BN187" s="1"/>
      <c r="BO187" s="1"/>
      <c r="BP187" s="1"/>
      <c r="BQ187" s="1"/>
      <c r="BR187" s="1"/>
      <c r="BS187" s="1"/>
      <c r="BT187" s="1"/>
      <c r="BU187" s="1"/>
      <c r="BV187" s="1"/>
      <c r="BW187" s="1"/>
      <c r="BX187" s="1"/>
      <c r="BY187" s="1"/>
      <c r="BZ187" s="1"/>
      <c r="CA187" s="1"/>
      <c r="CB187" s="1"/>
      <c r="CC187" s="1"/>
      <c r="CD187" s="1"/>
      <c r="CE187" s="1"/>
      <c r="CF187" s="1"/>
      <c r="CG187" s="1"/>
      <c r="CH187" s="1"/>
      <c r="CI187" s="1"/>
      <c r="CJ187" s="1"/>
      <c r="CK187" s="1"/>
      <c r="CL187" s="1"/>
      <c r="CM187" s="1"/>
      <c r="CN187" s="1"/>
      <c r="CO187" s="1"/>
      <c r="CP187" s="1"/>
      <c r="CQ187" s="1"/>
      <c r="CR187" s="1"/>
      <c r="CS187" s="1"/>
      <c r="CT187" s="1"/>
      <c r="CU187" s="1"/>
      <c r="CV187" s="1"/>
      <c r="CW187" s="1"/>
      <c r="CX187" s="1"/>
      <c r="CY187" s="1"/>
      <c r="CZ187" s="1"/>
      <c r="DA187" s="1"/>
      <c r="DB187" s="1"/>
      <c r="DC187" s="1"/>
      <c r="DD187" s="1"/>
      <c r="DE187" s="1"/>
      <c r="DF187" s="1"/>
      <c r="DG187" s="1"/>
      <c r="DH187" s="1"/>
      <c r="DI187" s="1"/>
      <c r="DJ187" s="1"/>
      <c r="DK187" s="1"/>
      <c r="DL187" s="1"/>
      <c r="DM187" s="1"/>
      <c r="DN187" s="1"/>
      <c r="DO187" s="1"/>
      <c r="DP187" s="1"/>
      <c r="DQ187" s="1"/>
      <c r="DR187" s="1"/>
      <c r="DS187" s="1"/>
      <c r="DT187" s="1"/>
      <c r="DU187" s="1"/>
      <c r="DV187" s="1"/>
      <c r="DW187" s="1"/>
      <c r="DX187" s="1"/>
      <c r="DY187" s="1"/>
      <c r="DZ187" s="1"/>
      <c r="EA187" s="1"/>
      <c r="EB187" s="1"/>
      <c r="EC187" s="1"/>
      <c r="ED187" s="1"/>
      <c r="EE187" s="1"/>
    </row>
    <row r="188" spans="1:135" x14ac:dyDescent="0.25">
      <c r="A188" s="1"/>
      <c r="B188" s="1"/>
      <c r="C188" s="1"/>
      <c r="D188" s="1"/>
      <c r="E188" s="1"/>
      <c r="F188" s="1"/>
      <c r="G188" s="1"/>
      <c r="S188" s="1"/>
      <c r="T188" s="1"/>
      <c r="U188" s="1"/>
      <c r="V188" s="1"/>
      <c r="W188" s="1"/>
      <c r="X188" s="1"/>
      <c r="Y188" s="1"/>
      <c r="Z188" s="1"/>
      <c r="AA188" s="1"/>
      <c r="AB188" s="1"/>
      <c r="AC188" s="1"/>
      <c r="AD188" s="1"/>
      <c r="AE188" s="1"/>
      <c r="AF188" s="1"/>
      <c r="AG188" s="1"/>
      <c r="AH188" s="1"/>
      <c r="AI188" s="1"/>
      <c r="AJ188" s="1"/>
      <c r="AK188" s="1"/>
      <c r="AL188" s="1"/>
      <c r="AM188" s="1"/>
      <c r="AN188" s="1"/>
      <c r="AO188" s="1"/>
      <c r="AP188" s="1"/>
      <c r="AQ188" s="1"/>
      <c r="AR188" s="1"/>
      <c r="AS188" s="1"/>
      <c r="AT188" s="1"/>
      <c r="AU188" s="1"/>
      <c r="AV188" s="1"/>
      <c r="AW188" s="1"/>
      <c r="AX188" s="1"/>
      <c r="AY188" s="1"/>
      <c r="AZ188" s="1"/>
      <c r="BA188" s="1"/>
      <c r="BB188" s="1"/>
      <c r="BC188" s="1"/>
      <c r="BD188" s="1"/>
      <c r="BE188" s="1"/>
      <c r="BF188" s="1"/>
      <c r="BG188" s="1"/>
      <c r="BH188" s="1"/>
      <c r="BI188" s="1"/>
      <c r="BJ188" s="1"/>
      <c r="BK188" s="1"/>
      <c r="BL188" s="1"/>
      <c r="BM188" s="1"/>
      <c r="BN188" s="1"/>
      <c r="BO188" s="1"/>
      <c r="BP188" s="1"/>
      <c r="BQ188" s="1"/>
      <c r="BR188" s="1"/>
      <c r="BS188" s="1"/>
      <c r="BT188" s="1"/>
      <c r="BU188" s="1"/>
      <c r="BV188" s="1"/>
      <c r="BW188" s="1"/>
      <c r="BX188" s="1"/>
      <c r="BY188" s="1"/>
      <c r="BZ188" s="1"/>
      <c r="CA188" s="1"/>
      <c r="CB188" s="1"/>
      <c r="CC188" s="1"/>
      <c r="CD188" s="1"/>
      <c r="CE188" s="1"/>
      <c r="CF188" s="1"/>
      <c r="CG188" s="1"/>
      <c r="CH188" s="1"/>
      <c r="CI188" s="1"/>
      <c r="CJ188" s="1"/>
      <c r="CK188" s="1"/>
      <c r="CL188" s="1"/>
      <c r="CM188" s="1"/>
      <c r="CN188" s="1"/>
      <c r="CO188" s="1"/>
      <c r="CP188" s="1"/>
      <c r="CQ188" s="1"/>
      <c r="CR188" s="1"/>
      <c r="CS188" s="1"/>
      <c r="CT188" s="1"/>
      <c r="CU188" s="1"/>
      <c r="CV188" s="1"/>
      <c r="CW188" s="1"/>
      <c r="CX188" s="1"/>
      <c r="CY188" s="1"/>
      <c r="CZ188" s="1"/>
      <c r="DA188" s="1"/>
      <c r="DB188" s="1"/>
      <c r="DC188" s="1"/>
      <c r="DD188" s="1"/>
      <c r="DE188" s="1"/>
      <c r="DF188" s="1"/>
      <c r="DG188" s="1"/>
      <c r="DH188" s="1"/>
      <c r="DI188" s="1"/>
      <c r="DJ188" s="1"/>
      <c r="DK188" s="1"/>
      <c r="DL188" s="1"/>
      <c r="DM188" s="1"/>
      <c r="DN188" s="1"/>
      <c r="DO188" s="1"/>
      <c r="DP188" s="1"/>
      <c r="DQ188" s="1"/>
      <c r="DR188" s="1"/>
      <c r="DS188" s="1"/>
      <c r="DT188" s="1"/>
      <c r="DU188" s="1"/>
      <c r="DV188" s="1"/>
      <c r="DW188" s="1"/>
      <c r="DX188" s="1"/>
      <c r="DY188" s="1"/>
      <c r="DZ188" s="1"/>
      <c r="EA188" s="1"/>
      <c r="EB188" s="1"/>
      <c r="EC188" s="1"/>
      <c r="ED188" s="1"/>
      <c r="EE188" s="1"/>
    </row>
    <row r="189" spans="1:135" x14ac:dyDescent="0.25">
      <c r="A189" s="1"/>
      <c r="B189" s="1"/>
      <c r="C189" s="1"/>
      <c r="D189" s="1"/>
      <c r="E189" s="1"/>
      <c r="F189" s="1"/>
      <c r="G189" s="1"/>
      <c r="S189" s="1"/>
      <c r="T189" s="1"/>
      <c r="U189" s="1"/>
      <c r="V189" s="1"/>
      <c r="W189" s="1"/>
      <c r="X189" s="1"/>
      <c r="Y189" s="1"/>
      <c r="Z189" s="1"/>
      <c r="AA189" s="1"/>
      <c r="AB189" s="1"/>
      <c r="AC189" s="1"/>
      <c r="AD189" s="1"/>
      <c r="AE189" s="1"/>
      <c r="AF189" s="1"/>
      <c r="AG189" s="1"/>
      <c r="AH189" s="1"/>
      <c r="AI189" s="1"/>
      <c r="AJ189" s="1"/>
      <c r="AK189" s="1"/>
      <c r="AL189" s="1"/>
      <c r="AM189" s="1"/>
      <c r="AN189" s="1"/>
      <c r="AO189" s="1"/>
      <c r="AP189" s="1"/>
      <c r="AQ189" s="1"/>
      <c r="AR189" s="1"/>
      <c r="AS189" s="1"/>
      <c r="AT189" s="1"/>
      <c r="AU189" s="1"/>
      <c r="AV189" s="1"/>
      <c r="AW189" s="1"/>
      <c r="AX189" s="1"/>
      <c r="AY189" s="1"/>
      <c r="AZ189" s="1"/>
      <c r="BA189" s="1"/>
      <c r="BB189" s="1"/>
      <c r="BC189" s="1"/>
      <c r="BD189" s="1"/>
      <c r="BE189" s="1"/>
      <c r="BF189" s="1"/>
      <c r="BG189" s="1"/>
      <c r="BH189" s="1"/>
      <c r="BI189" s="1"/>
      <c r="BJ189" s="1"/>
      <c r="BK189" s="1"/>
      <c r="BL189" s="1"/>
      <c r="BM189" s="1"/>
      <c r="BN189" s="1"/>
      <c r="BO189" s="1"/>
      <c r="BP189" s="1"/>
      <c r="BQ189" s="1"/>
      <c r="BR189" s="1"/>
      <c r="BS189" s="1"/>
      <c r="BT189" s="1"/>
      <c r="BU189" s="1"/>
      <c r="BV189" s="1"/>
      <c r="BW189" s="1"/>
      <c r="BX189" s="1"/>
      <c r="BY189" s="1"/>
      <c r="BZ189" s="1"/>
      <c r="CA189" s="1"/>
      <c r="CB189" s="1"/>
      <c r="CC189" s="1"/>
      <c r="CD189" s="1"/>
      <c r="CE189" s="1"/>
      <c r="CF189" s="1"/>
      <c r="CG189" s="1"/>
      <c r="CH189" s="1"/>
      <c r="CI189" s="1"/>
      <c r="CJ189" s="1"/>
      <c r="CK189" s="1"/>
      <c r="CL189" s="1"/>
      <c r="CM189" s="1"/>
      <c r="CN189" s="1"/>
      <c r="CO189" s="1"/>
      <c r="CP189" s="1"/>
      <c r="CQ189" s="1"/>
      <c r="CR189" s="1"/>
      <c r="CS189" s="1"/>
      <c r="CT189" s="1"/>
      <c r="CU189" s="1"/>
      <c r="CV189" s="1"/>
      <c r="CW189" s="1"/>
      <c r="CX189" s="1"/>
      <c r="CY189" s="1"/>
      <c r="CZ189" s="1"/>
      <c r="DA189" s="1"/>
      <c r="DB189" s="1"/>
      <c r="DC189" s="1"/>
      <c r="DD189" s="1"/>
      <c r="DE189" s="1"/>
      <c r="DF189" s="1"/>
      <c r="DG189" s="1"/>
      <c r="DH189" s="1"/>
      <c r="DI189" s="1"/>
      <c r="DJ189" s="1"/>
      <c r="DK189" s="1"/>
      <c r="DL189" s="1"/>
      <c r="DM189" s="1"/>
      <c r="DN189" s="1"/>
      <c r="DO189" s="1"/>
      <c r="DP189" s="1"/>
      <c r="DQ189" s="1"/>
      <c r="DR189" s="1"/>
      <c r="DS189" s="1"/>
      <c r="DT189" s="1"/>
      <c r="DU189" s="1"/>
      <c r="DV189" s="1"/>
      <c r="DW189" s="1"/>
      <c r="DX189" s="1"/>
      <c r="DY189" s="1"/>
      <c r="DZ189" s="1"/>
      <c r="EA189" s="1"/>
      <c r="EB189" s="1"/>
      <c r="EC189" s="1"/>
      <c r="ED189" s="1"/>
      <c r="EE189" s="1"/>
    </row>
    <row r="190" spans="1:135" x14ac:dyDescent="0.25">
      <c r="A190" s="1"/>
      <c r="B190" s="1"/>
      <c r="C190" s="1"/>
      <c r="D190" s="1"/>
      <c r="E190" s="1"/>
      <c r="F190" s="1"/>
      <c r="G190" s="1"/>
      <c r="S190" s="1"/>
      <c r="T190" s="1"/>
      <c r="U190" s="1"/>
      <c r="V190" s="1"/>
      <c r="W190" s="1"/>
      <c r="X190" s="1"/>
      <c r="Y190" s="1"/>
      <c r="Z190" s="1"/>
      <c r="AA190" s="1"/>
      <c r="AB190" s="1"/>
      <c r="AC190" s="1"/>
      <c r="AD190" s="1"/>
      <c r="AE190" s="1"/>
      <c r="AF190" s="1"/>
      <c r="AG190" s="1"/>
      <c r="AH190" s="1"/>
      <c r="AI190" s="1"/>
      <c r="AJ190" s="1"/>
      <c r="AK190" s="1"/>
      <c r="AL190" s="1"/>
      <c r="AM190" s="1"/>
      <c r="AN190" s="1"/>
      <c r="AO190" s="1"/>
      <c r="AP190" s="1"/>
      <c r="AQ190" s="1"/>
      <c r="AR190" s="1"/>
      <c r="AS190" s="1"/>
      <c r="AT190" s="1"/>
      <c r="AU190" s="1"/>
      <c r="AV190" s="1"/>
      <c r="AW190" s="1"/>
      <c r="AX190" s="1"/>
      <c r="AY190" s="1"/>
      <c r="AZ190" s="1"/>
      <c r="BA190" s="1"/>
      <c r="BB190" s="1"/>
      <c r="BC190" s="1"/>
      <c r="BD190" s="1"/>
      <c r="BE190" s="1"/>
      <c r="BF190" s="1"/>
      <c r="BG190" s="1"/>
      <c r="BH190" s="1"/>
      <c r="BI190" s="1"/>
      <c r="BJ190" s="1"/>
      <c r="BK190" s="1"/>
      <c r="BL190" s="1"/>
      <c r="BM190" s="1"/>
      <c r="BN190" s="1"/>
      <c r="BO190" s="1"/>
      <c r="BP190" s="1"/>
      <c r="BQ190" s="1"/>
      <c r="BR190" s="1"/>
      <c r="BS190" s="1"/>
      <c r="BT190" s="1"/>
      <c r="BU190" s="1"/>
      <c r="BV190" s="1"/>
      <c r="BW190" s="1"/>
      <c r="BX190" s="1"/>
      <c r="BY190" s="1"/>
      <c r="BZ190" s="1"/>
      <c r="CA190" s="1"/>
      <c r="CB190" s="1"/>
      <c r="CC190" s="1"/>
      <c r="CD190" s="1"/>
      <c r="CE190" s="1"/>
      <c r="CF190" s="1"/>
      <c r="CG190" s="1"/>
      <c r="CH190" s="1"/>
      <c r="CI190" s="1"/>
      <c r="CJ190" s="1"/>
      <c r="CK190" s="1"/>
      <c r="CL190" s="1"/>
      <c r="CM190" s="1"/>
      <c r="CN190" s="1"/>
      <c r="CO190" s="1"/>
      <c r="CP190" s="1"/>
      <c r="CQ190" s="1"/>
      <c r="CR190" s="1"/>
      <c r="CS190" s="1"/>
      <c r="CT190" s="1"/>
      <c r="CU190" s="1"/>
      <c r="CV190" s="1"/>
      <c r="CW190" s="1"/>
      <c r="CX190" s="1"/>
      <c r="CY190" s="1"/>
      <c r="CZ190" s="1"/>
      <c r="DA190" s="1"/>
      <c r="DB190" s="1"/>
      <c r="DC190" s="1"/>
      <c r="DD190" s="1"/>
      <c r="DE190" s="1"/>
      <c r="DF190" s="1"/>
      <c r="DG190" s="1"/>
      <c r="DH190" s="1"/>
      <c r="DI190" s="1"/>
      <c r="DJ190" s="1"/>
      <c r="DK190" s="1"/>
      <c r="DL190" s="1"/>
      <c r="DM190" s="1"/>
      <c r="DN190" s="1"/>
      <c r="DO190" s="1"/>
      <c r="DP190" s="1"/>
      <c r="DQ190" s="1"/>
      <c r="DR190" s="1"/>
      <c r="DS190" s="1"/>
      <c r="DT190" s="1"/>
      <c r="DU190" s="1"/>
      <c r="DV190" s="1"/>
      <c r="DW190" s="1"/>
      <c r="DX190" s="1"/>
      <c r="DY190" s="1"/>
      <c r="DZ190" s="1"/>
      <c r="EA190" s="1"/>
      <c r="EB190" s="1"/>
      <c r="EC190" s="1"/>
      <c r="ED190" s="1"/>
      <c r="EE190" s="1"/>
    </row>
    <row r="191" spans="1:135" x14ac:dyDescent="0.25">
      <c r="A191" s="1"/>
      <c r="B191" s="1"/>
      <c r="C191" s="1"/>
      <c r="D191" s="1"/>
      <c r="E191" s="1"/>
      <c r="F191" s="1"/>
      <c r="G191" s="1"/>
      <c r="S191" s="1"/>
      <c r="T191" s="1"/>
      <c r="U191" s="1"/>
      <c r="V191" s="1"/>
      <c r="W191" s="1"/>
      <c r="X191" s="1"/>
      <c r="Y191" s="1"/>
      <c r="Z191" s="1"/>
      <c r="AA191" s="1"/>
      <c r="AB191" s="1"/>
      <c r="AC191" s="1"/>
      <c r="AD191" s="1"/>
      <c r="AE191" s="1"/>
      <c r="AF191" s="1"/>
      <c r="AG191" s="1"/>
      <c r="AH191" s="1"/>
      <c r="AI191" s="1"/>
      <c r="AJ191" s="1"/>
      <c r="AK191" s="1"/>
      <c r="AL191" s="1"/>
      <c r="AM191" s="1"/>
      <c r="AN191" s="1"/>
      <c r="AO191" s="1"/>
      <c r="AP191" s="1"/>
      <c r="AQ191" s="1"/>
      <c r="AR191" s="1"/>
      <c r="AS191" s="1"/>
      <c r="AT191" s="1"/>
      <c r="AU191" s="1"/>
      <c r="AV191" s="1"/>
      <c r="AW191" s="1"/>
      <c r="AX191" s="1"/>
      <c r="AY191" s="1"/>
      <c r="AZ191" s="1"/>
      <c r="BA191" s="1"/>
      <c r="BB191" s="1"/>
      <c r="BC191" s="1"/>
      <c r="BD191" s="1"/>
      <c r="BE191" s="1"/>
      <c r="BF191" s="1"/>
      <c r="BG191" s="1"/>
      <c r="BH191" s="1"/>
      <c r="BI191" s="1"/>
      <c r="BJ191" s="1"/>
      <c r="BK191" s="1"/>
      <c r="BL191" s="1"/>
      <c r="BM191" s="1"/>
      <c r="BN191" s="1"/>
      <c r="BO191" s="1"/>
      <c r="BP191" s="1"/>
      <c r="BQ191" s="1"/>
      <c r="BR191" s="1"/>
      <c r="BS191" s="1"/>
      <c r="BT191" s="1"/>
      <c r="BU191" s="1"/>
      <c r="BV191" s="1"/>
      <c r="BW191" s="1"/>
      <c r="BX191" s="1"/>
      <c r="BY191" s="1"/>
      <c r="BZ191" s="1"/>
      <c r="CA191" s="1"/>
      <c r="CB191" s="1"/>
      <c r="CC191" s="1"/>
      <c r="CD191" s="1"/>
      <c r="CE191" s="1"/>
      <c r="CF191" s="1"/>
      <c r="CG191" s="1"/>
      <c r="CH191" s="1"/>
      <c r="CI191" s="1"/>
      <c r="CJ191" s="1"/>
      <c r="CK191" s="1"/>
      <c r="CL191" s="1"/>
      <c r="CM191" s="1"/>
      <c r="CN191" s="1"/>
      <c r="CO191" s="1"/>
      <c r="CP191" s="1"/>
      <c r="CQ191" s="1"/>
      <c r="CR191" s="1"/>
      <c r="CS191" s="1"/>
      <c r="CT191" s="1"/>
      <c r="CU191" s="1"/>
      <c r="CV191" s="1"/>
      <c r="CW191" s="1"/>
      <c r="CX191" s="1"/>
      <c r="CY191" s="1"/>
      <c r="CZ191" s="1"/>
      <c r="DA191" s="1"/>
      <c r="DB191" s="1"/>
      <c r="DC191" s="1"/>
      <c r="DD191" s="1"/>
      <c r="DE191" s="1"/>
      <c r="DF191" s="1"/>
      <c r="DG191" s="1"/>
      <c r="DH191" s="1"/>
      <c r="DI191" s="1"/>
      <c r="DJ191" s="1"/>
      <c r="DK191" s="1"/>
      <c r="DL191" s="1"/>
      <c r="DM191" s="1"/>
      <c r="DN191" s="1"/>
      <c r="DO191" s="1"/>
      <c r="DP191" s="1"/>
      <c r="DQ191" s="1"/>
      <c r="DR191" s="1"/>
      <c r="DS191" s="1"/>
      <c r="DT191" s="1"/>
      <c r="DU191" s="1"/>
      <c r="DV191" s="1"/>
      <c r="DW191" s="1"/>
      <c r="DX191" s="1"/>
      <c r="DY191" s="1"/>
      <c r="DZ191" s="1"/>
      <c r="EA191" s="1"/>
      <c r="EB191" s="1"/>
      <c r="EC191" s="1"/>
      <c r="ED191" s="1"/>
      <c r="EE191" s="1"/>
    </row>
    <row r="192" spans="1:135" x14ac:dyDescent="0.25">
      <c r="A192" s="1"/>
      <c r="B192" s="1"/>
      <c r="C192" s="1"/>
      <c r="D192" s="1"/>
      <c r="E192" s="1"/>
      <c r="F192" s="1"/>
      <c r="G192" s="1"/>
      <c r="S192" s="1"/>
      <c r="T192" s="1"/>
      <c r="U192" s="1"/>
      <c r="V192" s="1"/>
      <c r="W192" s="1"/>
      <c r="X192" s="1"/>
      <c r="Y192" s="1"/>
      <c r="Z192" s="1"/>
      <c r="AA192" s="1"/>
      <c r="AB192" s="1"/>
      <c r="AC192" s="1"/>
      <c r="AD192" s="1"/>
      <c r="AE192" s="1"/>
      <c r="AF192" s="1"/>
      <c r="AG192" s="1"/>
      <c r="AH192" s="1"/>
      <c r="AI192" s="1"/>
      <c r="AJ192" s="1"/>
      <c r="AK192" s="1"/>
      <c r="AL192" s="1"/>
      <c r="AM192" s="1"/>
      <c r="AN192" s="1"/>
      <c r="AO192" s="1"/>
      <c r="AP192" s="1"/>
      <c r="AQ192" s="1"/>
      <c r="AR192" s="1"/>
      <c r="AS192" s="1"/>
      <c r="AT192" s="1"/>
      <c r="AU192" s="1"/>
      <c r="AV192" s="1"/>
      <c r="AW192" s="1"/>
      <c r="AX192" s="1"/>
      <c r="AY192" s="1"/>
      <c r="AZ192" s="1"/>
      <c r="BA192" s="1"/>
      <c r="BB192" s="1"/>
      <c r="BC192" s="1"/>
      <c r="BD192" s="1"/>
      <c r="BE192" s="1"/>
      <c r="BF192" s="1"/>
      <c r="BG192" s="1"/>
      <c r="BH192" s="1"/>
      <c r="BI192" s="1"/>
      <c r="BJ192" s="1"/>
      <c r="BK192" s="1"/>
      <c r="BL192" s="1"/>
      <c r="BM192" s="1"/>
      <c r="BN192" s="1"/>
      <c r="BO192" s="1"/>
      <c r="BP192" s="1"/>
      <c r="BQ192" s="1"/>
      <c r="BR192" s="1"/>
      <c r="BS192" s="1"/>
      <c r="BT192" s="1"/>
      <c r="BU192" s="1"/>
      <c r="BV192" s="1"/>
      <c r="BW192" s="1"/>
      <c r="BX192" s="1"/>
      <c r="BY192" s="1"/>
      <c r="BZ192" s="1"/>
      <c r="CA192" s="1"/>
      <c r="CB192" s="1"/>
      <c r="CC192" s="1"/>
      <c r="CD192" s="1"/>
      <c r="CE192" s="1"/>
      <c r="CF192" s="1"/>
      <c r="CG192" s="1"/>
      <c r="CH192" s="1"/>
      <c r="CI192" s="1"/>
      <c r="CJ192" s="1"/>
      <c r="CK192" s="1"/>
      <c r="CL192" s="1"/>
      <c r="CM192" s="1"/>
      <c r="CN192" s="1"/>
      <c r="CO192" s="1"/>
      <c r="CP192" s="1"/>
      <c r="CQ192" s="1"/>
      <c r="CR192" s="1"/>
      <c r="CS192" s="1"/>
      <c r="CT192" s="1"/>
      <c r="CU192" s="1"/>
      <c r="CV192" s="1"/>
      <c r="CW192" s="1"/>
      <c r="CX192" s="1"/>
      <c r="CY192" s="1"/>
      <c r="CZ192" s="1"/>
      <c r="DA192" s="1"/>
      <c r="DB192" s="1"/>
      <c r="DC192" s="1"/>
      <c r="DD192" s="1"/>
      <c r="DE192" s="1"/>
      <c r="DF192" s="1"/>
      <c r="DG192" s="1"/>
      <c r="DH192" s="1"/>
      <c r="DI192" s="1"/>
      <c r="DJ192" s="1"/>
      <c r="DK192" s="1"/>
      <c r="DL192" s="1"/>
      <c r="DM192" s="1"/>
      <c r="DN192" s="1"/>
      <c r="DO192" s="1"/>
      <c r="DP192" s="1"/>
      <c r="DQ192" s="1"/>
      <c r="DR192" s="1"/>
      <c r="DS192" s="1"/>
      <c r="DT192" s="1"/>
      <c r="DU192" s="1"/>
      <c r="DV192" s="1"/>
      <c r="DW192" s="1"/>
      <c r="DX192" s="1"/>
      <c r="DY192" s="1"/>
      <c r="DZ192" s="1"/>
      <c r="EA192" s="1"/>
      <c r="EB192" s="1"/>
      <c r="EC192" s="1"/>
      <c r="ED192" s="1"/>
      <c r="EE192" s="1"/>
    </row>
    <row r="193" spans="1:135" x14ac:dyDescent="0.25">
      <c r="A193" s="1"/>
      <c r="B193" s="1"/>
      <c r="C193" s="1"/>
      <c r="D193" s="1"/>
      <c r="E193" s="1"/>
      <c r="F193" s="1"/>
      <c r="G193" s="1"/>
      <c r="S193" s="1"/>
      <c r="T193" s="1"/>
      <c r="U193" s="1"/>
      <c r="V193" s="1"/>
      <c r="W193" s="1"/>
      <c r="X193" s="1"/>
      <c r="Y193" s="1"/>
      <c r="Z193" s="1"/>
      <c r="AA193" s="1"/>
      <c r="AB193" s="1"/>
      <c r="AC193" s="1"/>
      <c r="AD193" s="1"/>
      <c r="AE193" s="1"/>
      <c r="AF193" s="1"/>
      <c r="AG193" s="1"/>
      <c r="AH193" s="1"/>
      <c r="AI193" s="1"/>
      <c r="AJ193" s="1"/>
      <c r="AK193" s="1"/>
      <c r="AL193" s="1"/>
      <c r="AM193" s="1"/>
      <c r="AN193" s="1"/>
      <c r="AO193" s="1"/>
      <c r="AP193" s="1"/>
      <c r="AQ193" s="1"/>
      <c r="AR193" s="1"/>
      <c r="AS193" s="1"/>
      <c r="AT193" s="1"/>
      <c r="AU193" s="1"/>
      <c r="AV193" s="1"/>
      <c r="AW193" s="1"/>
      <c r="AX193" s="1"/>
      <c r="AY193" s="1"/>
      <c r="AZ193" s="1"/>
      <c r="BA193" s="1"/>
      <c r="BB193" s="1"/>
      <c r="BC193" s="1"/>
      <c r="BD193" s="1"/>
      <c r="BE193" s="1"/>
      <c r="BF193" s="1"/>
      <c r="BG193" s="1"/>
      <c r="BH193" s="1"/>
      <c r="BI193" s="1"/>
      <c r="BJ193" s="1"/>
      <c r="BK193" s="1"/>
      <c r="BL193" s="1"/>
      <c r="BM193" s="1"/>
      <c r="BN193" s="1"/>
      <c r="BO193" s="1"/>
      <c r="BP193" s="1"/>
      <c r="BQ193" s="1"/>
      <c r="BR193" s="1"/>
      <c r="BS193" s="1"/>
      <c r="BT193" s="1"/>
      <c r="BU193" s="1"/>
      <c r="BV193" s="1"/>
      <c r="BW193" s="1"/>
      <c r="BX193" s="1"/>
      <c r="BY193" s="1"/>
      <c r="BZ193" s="1"/>
      <c r="CA193" s="1"/>
      <c r="CB193" s="1"/>
      <c r="CC193" s="1"/>
      <c r="CD193" s="1"/>
      <c r="CE193" s="1"/>
      <c r="CF193" s="1"/>
      <c r="CG193" s="1"/>
      <c r="CH193" s="1"/>
      <c r="CI193" s="1"/>
      <c r="CJ193" s="1"/>
      <c r="CK193" s="1"/>
      <c r="CL193" s="1"/>
      <c r="CM193" s="1"/>
      <c r="CN193" s="1"/>
      <c r="CO193" s="1"/>
      <c r="CP193" s="1"/>
      <c r="CQ193" s="1"/>
      <c r="CR193" s="1"/>
      <c r="CS193" s="1"/>
      <c r="CT193" s="1"/>
      <c r="CU193" s="1"/>
      <c r="CV193" s="1"/>
      <c r="CW193" s="1"/>
      <c r="CX193" s="1"/>
      <c r="CY193" s="1"/>
      <c r="CZ193" s="1"/>
      <c r="DA193" s="1"/>
      <c r="DB193" s="1"/>
      <c r="DC193" s="1"/>
      <c r="DD193" s="1"/>
      <c r="DE193" s="1"/>
      <c r="DF193" s="1"/>
      <c r="DG193" s="1"/>
      <c r="DH193" s="1"/>
      <c r="DI193" s="1"/>
      <c r="DJ193" s="1"/>
      <c r="DK193" s="1"/>
      <c r="DL193" s="1"/>
      <c r="DM193" s="1"/>
      <c r="DN193" s="1"/>
      <c r="DO193" s="1"/>
      <c r="DP193" s="1"/>
      <c r="DQ193" s="1"/>
      <c r="DR193" s="1"/>
      <c r="DS193" s="1"/>
      <c r="DT193" s="1"/>
      <c r="DU193" s="1"/>
      <c r="DV193" s="1"/>
      <c r="DW193" s="1"/>
      <c r="DX193" s="1"/>
      <c r="DY193" s="1"/>
      <c r="DZ193" s="1"/>
      <c r="EA193" s="1"/>
      <c r="EB193" s="1"/>
      <c r="EC193" s="1"/>
      <c r="ED193" s="1"/>
      <c r="EE193" s="1"/>
    </row>
    <row r="194" spans="1:135" x14ac:dyDescent="0.25">
      <c r="A194" s="1"/>
      <c r="B194" s="1"/>
      <c r="C194" s="1"/>
      <c r="D194" s="1"/>
      <c r="E194" s="1"/>
      <c r="F194" s="1"/>
      <c r="G194" s="1"/>
      <c r="S194" s="1"/>
      <c r="T194" s="1"/>
      <c r="U194" s="1"/>
      <c r="V194" s="1"/>
      <c r="W194" s="1"/>
      <c r="X194" s="1"/>
      <c r="Y194" s="1"/>
      <c r="Z194" s="1"/>
      <c r="AA194" s="1"/>
      <c r="AB194" s="1"/>
      <c r="AC194" s="1"/>
      <c r="AD194" s="1"/>
      <c r="AE194" s="1"/>
      <c r="AF194" s="1"/>
      <c r="AG194" s="1"/>
      <c r="AH194" s="1"/>
      <c r="AI194" s="1"/>
      <c r="AJ194" s="1"/>
      <c r="AK194" s="1"/>
      <c r="AL194" s="1"/>
      <c r="AM194" s="1"/>
      <c r="AN194" s="1"/>
      <c r="AO194" s="1"/>
      <c r="AP194" s="1"/>
      <c r="AQ194" s="1"/>
      <c r="AR194" s="1"/>
      <c r="AS194" s="1"/>
      <c r="AT194" s="1"/>
      <c r="AU194" s="1"/>
      <c r="AV194" s="1"/>
      <c r="AW194" s="1"/>
      <c r="AX194" s="1"/>
      <c r="AY194" s="1"/>
      <c r="AZ194" s="1"/>
      <c r="BA194" s="1"/>
      <c r="BB194" s="1"/>
      <c r="BC194" s="1"/>
      <c r="BD194" s="1"/>
      <c r="BE194" s="1"/>
      <c r="BF194" s="1"/>
      <c r="BG194" s="1"/>
      <c r="BH194" s="1"/>
      <c r="BI194" s="1"/>
      <c r="BJ194" s="1"/>
      <c r="BK194" s="1"/>
      <c r="BL194" s="1"/>
      <c r="BM194" s="1"/>
      <c r="BN194" s="1"/>
      <c r="BO194" s="1"/>
      <c r="BP194" s="1"/>
      <c r="BQ194" s="1"/>
      <c r="BR194" s="1"/>
      <c r="BS194" s="1"/>
      <c r="BT194" s="1"/>
      <c r="BU194" s="1"/>
      <c r="BV194" s="1"/>
      <c r="BW194" s="1"/>
      <c r="BX194" s="1"/>
      <c r="BY194" s="1"/>
      <c r="BZ194" s="1"/>
      <c r="CA194" s="1"/>
      <c r="CB194" s="1"/>
      <c r="CC194" s="1"/>
      <c r="CD194" s="1"/>
      <c r="CE194" s="1"/>
      <c r="CF194" s="1"/>
      <c r="CG194" s="1"/>
      <c r="CH194" s="1"/>
      <c r="CI194" s="1"/>
      <c r="CJ194" s="1"/>
      <c r="CK194" s="1"/>
      <c r="CL194" s="1"/>
      <c r="CM194" s="1"/>
      <c r="CN194" s="1"/>
      <c r="CO194" s="1"/>
      <c r="CP194" s="1"/>
      <c r="CQ194" s="1"/>
      <c r="CR194" s="1"/>
      <c r="CS194" s="1"/>
      <c r="CT194" s="1"/>
      <c r="CU194" s="1"/>
      <c r="CV194" s="1"/>
      <c r="CW194" s="1"/>
      <c r="CX194" s="1"/>
      <c r="CY194" s="1"/>
      <c r="CZ194" s="1"/>
      <c r="DA194" s="1"/>
      <c r="DB194" s="1"/>
      <c r="DC194" s="1"/>
      <c r="DD194" s="1"/>
      <c r="DE194" s="1"/>
      <c r="DF194" s="1"/>
      <c r="DG194" s="1"/>
      <c r="DH194" s="1"/>
      <c r="DI194" s="1"/>
      <c r="DJ194" s="1"/>
      <c r="DK194" s="1"/>
      <c r="DL194" s="1"/>
      <c r="DM194" s="1"/>
      <c r="DN194" s="1"/>
      <c r="DO194" s="1"/>
      <c r="DP194" s="1"/>
      <c r="DQ194" s="1"/>
      <c r="DR194" s="1"/>
      <c r="DS194" s="1"/>
      <c r="DT194" s="1"/>
      <c r="DU194" s="1"/>
      <c r="DV194" s="1"/>
      <c r="DW194" s="1"/>
      <c r="DX194" s="1"/>
      <c r="DY194" s="1"/>
      <c r="DZ194" s="1"/>
      <c r="EA194" s="1"/>
      <c r="EB194" s="1"/>
      <c r="EC194" s="1"/>
      <c r="ED194" s="1"/>
      <c r="EE194" s="1"/>
    </row>
    <row r="195" spans="1:135" x14ac:dyDescent="0.25">
      <c r="A195" s="1"/>
      <c r="B195" s="1"/>
      <c r="C195" s="1"/>
      <c r="D195" s="1"/>
      <c r="E195" s="1"/>
      <c r="F195" s="1"/>
      <c r="G195" s="1"/>
      <c r="S195" s="1"/>
      <c r="T195" s="1"/>
      <c r="U195" s="1"/>
      <c r="V195" s="1"/>
      <c r="W195" s="1"/>
      <c r="X195" s="1"/>
      <c r="Y195" s="1"/>
      <c r="Z195" s="1"/>
      <c r="AA195" s="1"/>
      <c r="AB195" s="1"/>
      <c r="AC195" s="1"/>
      <c r="AD195" s="1"/>
      <c r="AE195" s="1"/>
      <c r="AF195" s="1"/>
      <c r="AG195" s="1"/>
      <c r="AH195" s="1"/>
      <c r="AI195" s="1"/>
      <c r="AJ195" s="1"/>
      <c r="AK195" s="1"/>
      <c r="AL195" s="1"/>
      <c r="AM195" s="1"/>
      <c r="AN195" s="1"/>
      <c r="AO195" s="1"/>
      <c r="AP195" s="1"/>
      <c r="AQ195" s="1"/>
      <c r="AR195" s="1"/>
      <c r="AS195" s="1"/>
      <c r="AT195" s="1"/>
      <c r="AU195" s="1"/>
      <c r="AV195" s="1"/>
      <c r="AW195" s="1"/>
      <c r="AX195" s="1"/>
      <c r="AY195" s="1"/>
      <c r="AZ195" s="1"/>
      <c r="BA195" s="1"/>
      <c r="BB195" s="1"/>
      <c r="BC195" s="1"/>
      <c r="BD195" s="1"/>
      <c r="BE195" s="1"/>
      <c r="BF195" s="1"/>
      <c r="BG195" s="1"/>
      <c r="BH195" s="1"/>
      <c r="BI195" s="1"/>
      <c r="BJ195" s="1"/>
      <c r="BK195" s="1"/>
      <c r="BL195" s="1"/>
      <c r="BM195" s="1"/>
      <c r="BN195" s="1"/>
      <c r="BO195" s="1"/>
      <c r="BP195" s="1"/>
      <c r="BQ195" s="1"/>
      <c r="BR195" s="1"/>
      <c r="BS195" s="1"/>
      <c r="BT195" s="1"/>
      <c r="BU195" s="1"/>
      <c r="BV195" s="1"/>
      <c r="BW195" s="1"/>
      <c r="BX195" s="1"/>
      <c r="BY195" s="1"/>
      <c r="BZ195" s="1"/>
      <c r="CA195" s="1"/>
      <c r="CB195" s="1"/>
      <c r="CC195" s="1"/>
      <c r="CD195" s="1"/>
      <c r="CE195" s="1"/>
      <c r="CF195" s="1"/>
      <c r="CG195" s="1"/>
      <c r="CH195" s="1"/>
      <c r="CI195" s="1"/>
      <c r="CJ195" s="1"/>
      <c r="CK195" s="1"/>
      <c r="CL195" s="1"/>
      <c r="CM195" s="1"/>
      <c r="CN195" s="1"/>
      <c r="CO195" s="1"/>
      <c r="CP195" s="1"/>
      <c r="CQ195" s="1"/>
      <c r="CR195" s="1"/>
      <c r="CS195" s="1"/>
      <c r="CT195" s="1"/>
      <c r="CU195" s="1"/>
      <c r="CV195" s="1"/>
      <c r="CW195" s="1"/>
      <c r="CX195" s="1"/>
      <c r="CY195" s="1"/>
      <c r="CZ195" s="1"/>
      <c r="DA195" s="1"/>
      <c r="DB195" s="1"/>
      <c r="DC195" s="1"/>
      <c r="DD195" s="1"/>
      <c r="DE195" s="1"/>
      <c r="DF195" s="1"/>
      <c r="DG195" s="1"/>
      <c r="DH195" s="1"/>
      <c r="DI195" s="1"/>
      <c r="DJ195" s="1"/>
      <c r="DK195" s="1"/>
      <c r="DL195" s="1"/>
      <c r="DM195" s="1"/>
      <c r="DN195" s="1"/>
      <c r="DO195" s="1"/>
      <c r="DP195" s="1"/>
      <c r="DQ195" s="1"/>
      <c r="DR195" s="1"/>
      <c r="DS195" s="1"/>
      <c r="DT195" s="1"/>
      <c r="DU195" s="1"/>
      <c r="DV195" s="1"/>
      <c r="DW195" s="1"/>
      <c r="DX195" s="1"/>
      <c r="DY195" s="1"/>
      <c r="DZ195" s="1"/>
      <c r="EA195" s="1"/>
      <c r="EB195" s="1"/>
      <c r="EC195" s="1"/>
      <c r="ED195" s="1"/>
      <c r="EE195" s="1"/>
    </row>
    <row r="196" spans="1:135" x14ac:dyDescent="0.25">
      <c r="A196" s="1"/>
      <c r="B196" s="1"/>
      <c r="C196" s="1"/>
      <c r="D196" s="1"/>
      <c r="E196" s="1"/>
      <c r="F196" s="1"/>
      <c r="G196" s="1"/>
      <c r="S196" s="1"/>
      <c r="T196" s="1"/>
      <c r="U196" s="1"/>
      <c r="V196" s="1"/>
      <c r="W196" s="1"/>
      <c r="X196" s="1"/>
      <c r="Y196" s="1"/>
      <c r="Z196" s="1"/>
      <c r="AA196" s="1"/>
      <c r="AB196" s="1"/>
      <c r="AC196" s="1"/>
      <c r="AD196" s="1"/>
      <c r="AE196" s="1"/>
      <c r="AF196" s="1"/>
      <c r="AG196" s="1"/>
      <c r="AH196" s="1"/>
      <c r="AI196" s="1"/>
      <c r="AJ196" s="1"/>
      <c r="AK196" s="1"/>
      <c r="AL196" s="1"/>
      <c r="AM196" s="1"/>
      <c r="AN196" s="1"/>
      <c r="AO196" s="1"/>
      <c r="AP196" s="1"/>
      <c r="AQ196" s="1"/>
      <c r="AR196" s="1"/>
      <c r="AS196" s="1"/>
      <c r="AT196" s="1"/>
      <c r="AU196" s="1"/>
      <c r="AV196" s="1"/>
      <c r="AW196" s="1"/>
      <c r="AX196" s="1"/>
      <c r="AY196" s="1"/>
      <c r="AZ196" s="1"/>
      <c r="BA196" s="1"/>
      <c r="BB196" s="1"/>
      <c r="BC196" s="1"/>
      <c r="BD196" s="1"/>
      <c r="BE196" s="1"/>
      <c r="BF196" s="1"/>
      <c r="BG196" s="1"/>
      <c r="BH196" s="1"/>
      <c r="BI196" s="1"/>
      <c r="BJ196" s="1"/>
      <c r="BK196" s="1"/>
      <c r="BL196" s="1"/>
      <c r="BM196" s="1"/>
      <c r="BN196" s="1"/>
      <c r="BO196" s="1"/>
      <c r="BP196" s="1"/>
      <c r="BQ196" s="1"/>
      <c r="BR196" s="1"/>
      <c r="BS196" s="1"/>
      <c r="BT196" s="1"/>
      <c r="BU196" s="1"/>
      <c r="BV196" s="1"/>
      <c r="BW196" s="1"/>
      <c r="BX196" s="1"/>
      <c r="BY196" s="1"/>
      <c r="BZ196" s="1"/>
      <c r="CA196" s="1"/>
      <c r="CB196" s="1"/>
      <c r="CC196" s="1"/>
      <c r="CD196" s="1"/>
      <c r="CE196" s="1"/>
      <c r="CF196" s="1"/>
      <c r="CG196" s="1"/>
      <c r="CH196" s="1"/>
      <c r="CI196" s="1"/>
      <c r="CJ196" s="1"/>
      <c r="CK196" s="1"/>
      <c r="CL196" s="1"/>
      <c r="CM196" s="1"/>
      <c r="CN196" s="1"/>
      <c r="CO196" s="1"/>
      <c r="CP196" s="1"/>
      <c r="CQ196" s="1"/>
      <c r="CR196" s="1"/>
      <c r="CS196" s="1"/>
      <c r="CT196" s="1"/>
      <c r="CU196" s="1"/>
      <c r="CV196" s="1"/>
      <c r="CW196" s="1"/>
      <c r="CX196" s="1"/>
      <c r="CY196" s="1"/>
      <c r="CZ196" s="1"/>
      <c r="DA196" s="1"/>
      <c r="DB196" s="1"/>
      <c r="DC196" s="1"/>
      <c r="DD196" s="1"/>
      <c r="DE196" s="1"/>
      <c r="DF196" s="1"/>
      <c r="DG196" s="1"/>
      <c r="DH196" s="1"/>
      <c r="DI196" s="1"/>
      <c r="DJ196" s="1"/>
      <c r="DK196" s="1"/>
      <c r="DL196" s="1"/>
      <c r="DM196" s="1"/>
      <c r="DN196" s="1"/>
      <c r="DO196" s="1"/>
      <c r="DP196" s="1"/>
      <c r="DQ196" s="1"/>
      <c r="DR196" s="1"/>
      <c r="DS196" s="1"/>
      <c r="DT196" s="1"/>
      <c r="DU196" s="1"/>
      <c r="DV196" s="1"/>
      <c r="DW196" s="1"/>
      <c r="DX196" s="1"/>
      <c r="DY196" s="1"/>
      <c r="DZ196" s="1"/>
      <c r="EA196" s="1"/>
      <c r="EB196" s="1"/>
      <c r="EC196" s="1"/>
      <c r="ED196" s="1"/>
      <c r="EE196" s="1"/>
    </row>
    <row r="197" spans="1:135" x14ac:dyDescent="0.25">
      <c r="A197" s="1"/>
      <c r="B197" s="1"/>
      <c r="C197" s="1"/>
      <c r="D197" s="1"/>
      <c r="E197" s="1"/>
      <c r="F197" s="1"/>
      <c r="G197" s="1"/>
      <c r="S197" s="1"/>
      <c r="T197" s="1"/>
      <c r="U197" s="1"/>
      <c r="V197" s="1"/>
      <c r="W197" s="1"/>
      <c r="X197" s="1"/>
      <c r="Y197" s="1"/>
      <c r="Z197" s="1"/>
      <c r="AA197" s="1"/>
      <c r="AB197" s="1"/>
      <c r="AC197" s="1"/>
      <c r="AD197" s="1"/>
      <c r="AE197" s="1"/>
      <c r="AF197" s="1"/>
      <c r="AG197" s="1"/>
      <c r="AH197" s="1"/>
      <c r="AI197" s="1"/>
      <c r="AJ197" s="1"/>
      <c r="AK197" s="1"/>
      <c r="AL197" s="1"/>
      <c r="AM197" s="1"/>
      <c r="AN197" s="1"/>
      <c r="AO197" s="1"/>
      <c r="AP197" s="1"/>
      <c r="AQ197" s="1"/>
      <c r="AR197" s="1"/>
      <c r="AS197" s="1"/>
      <c r="AT197" s="1"/>
      <c r="AU197" s="1"/>
      <c r="AV197" s="1"/>
      <c r="AW197" s="1"/>
      <c r="AX197" s="1"/>
      <c r="AY197" s="1"/>
      <c r="AZ197" s="1"/>
      <c r="BA197" s="1"/>
      <c r="BB197" s="1"/>
      <c r="BC197" s="1"/>
      <c r="BD197" s="1"/>
      <c r="BE197" s="1"/>
      <c r="BF197" s="1"/>
      <c r="BG197" s="1"/>
      <c r="BH197" s="1"/>
      <c r="BI197" s="1"/>
      <c r="BJ197" s="1"/>
      <c r="BK197" s="1"/>
      <c r="BL197" s="1"/>
      <c r="BM197" s="1"/>
      <c r="BN197" s="1"/>
      <c r="BO197" s="1"/>
      <c r="BP197" s="1"/>
      <c r="BQ197" s="1"/>
      <c r="BR197" s="1"/>
      <c r="BS197" s="1"/>
      <c r="BT197" s="1"/>
      <c r="BU197" s="1"/>
      <c r="BV197" s="1"/>
      <c r="BW197" s="1"/>
      <c r="BX197" s="1"/>
      <c r="BY197" s="1"/>
      <c r="BZ197" s="1"/>
      <c r="CA197" s="1"/>
      <c r="CB197" s="1"/>
      <c r="CC197" s="1"/>
      <c r="CD197" s="1"/>
      <c r="CE197" s="1"/>
      <c r="CF197" s="1"/>
      <c r="CG197" s="1"/>
      <c r="CH197" s="1"/>
      <c r="CI197" s="1"/>
      <c r="CJ197" s="1"/>
      <c r="CK197" s="1"/>
      <c r="CL197" s="1"/>
      <c r="CM197" s="1"/>
      <c r="CN197" s="1"/>
      <c r="CO197" s="1"/>
      <c r="CP197" s="1"/>
      <c r="CQ197" s="1"/>
      <c r="CR197" s="1"/>
      <c r="CS197" s="1"/>
      <c r="CT197" s="1"/>
      <c r="CU197" s="1"/>
      <c r="CV197" s="1"/>
      <c r="CW197" s="1"/>
      <c r="CX197" s="1"/>
      <c r="CY197" s="1"/>
      <c r="CZ197" s="1"/>
      <c r="DA197" s="1"/>
      <c r="DB197" s="1"/>
      <c r="DC197" s="1"/>
      <c r="DD197" s="1"/>
      <c r="DE197" s="1"/>
      <c r="DF197" s="1"/>
      <c r="DG197" s="1"/>
      <c r="DH197" s="1"/>
      <c r="DI197" s="1"/>
      <c r="DJ197" s="1"/>
      <c r="DK197" s="1"/>
      <c r="DL197" s="1"/>
      <c r="DM197" s="1"/>
      <c r="DN197" s="1"/>
      <c r="DO197" s="1"/>
      <c r="DP197" s="1"/>
      <c r="DQ197" s="1"/>
      <c r="DR197" s="1"/>
      <c r="DS197" s="1"/>
      <c r="DT197" s="1"/>
      <c r="DU197" s="1"/>
      <c r="DV197" s="1"/>
      <c r="DW197" s="1"/>
      <c r="DX197" s="1"/>
      <c r="DY197" s="1"/>
      <c r="DZ197" s="1"/>
      <c r="EA197" s="1"/>
      <c r="EB197" s="1"/>
      <c r="EC197" s="1"/>
      <c r="ED197" s="1"/>
      <c r="EE197" s="1"/>
    </row>
    <row r="198" spans="1:135" x14ac:dyDescent="0.25">
      <c r="A198" s="1"/>
      <c r="B198" s="1"/>
      <c r="C198" s="1"/>
      <c r="D198" s="1"/>
      <c r="E198" s="1"/>
      <c r="F198" s="1"/>
      <c r="G198" s="1"/>
      <c r="S198" s="1"/>
      <c r="T198" s="1"/>
      <c r="U198" s="1"/>
      <c r="V198" s="1"/>
      <c r="W198" s="1"/>
      <c r="X198" s="1"/>
      <c r="Y198" s="1"/>
      <c r="Z198" s="1"/>
      <c r="AA198" s="1"/>
      <c r="AB198" s="1"/>
      <c r="AC198" s="1"/>
      <c r="AD198" s="1"/>
      <c r="AE198" s="1"/>
      <c r="AF198" s="1"/>
      <c r="AG198" s="1"/>
      <c r="AH198" s="1"/>
      <c r="AI198" s="1"/>
      <c r="AJ198" s="1"/>
      <c r="AK198" s="1"/>
      <c r="AL198" s="1"/>
      <c r="AM198" s="1"/>
      <c r="AN198" s="1"/>
      <c r="AO198" s="1"/>
      <c r="AP198" s="1"/>
      <c r="AQ198" s="1"/>
      <c r="AR198" s="1"/>
      <c r="AS198" s="1"/>
      <c r="AT198" s="1"/>
      <c r="AU198" s="1"/>
      <c r="AV198" s="1"/>
      <c r="AW198" s="1"/>
      <c r="AX198" s="1"/>
      <c r="AY198" s="1"/>
      <c r="AZ198" s="1"/>
      <c r="BA198" s="1"/>
      <c r="BB198" s="1"/>
      <c r="BC198" s="1"/>
      <c r="BD198" s="1"/>
      <c r="BE198" s="1"/>
      <c r="BF198" s="1"/>
      <c r="BG198" s="1"/>
      <c r="BH198" s="1"/>
      <c r="BI198" s="1"/>
      <c r="BJ198" s="1"/>
      <c r="BK198" s="1"/>
      <c r="BL198" s="1"/>
      <c r="BM198" s="1"/>
      <c r="BN198" s="1"/>
      <c r="BO198" s="1"/>
      <c r="BP198" s="1"/>
      <c r="BQ198" s="1"/>
      <c r="BR198" s="1"/>
      <c r="BS198" s="1"/>
      <c r="BT198" s="1"/>
      <c r="BU198" s="1"/>
      <c r="BV198" s="1"/>
      <c r="BW198" s="1"/>
      <c r="BX198" s="1"/>
      <c r="BY198" s="1"/>
      <c r="BZ198" s="1"/>
      <c r="CA198" s="1"/>
      <c r="CB198" s="1"/>
      <c r="CC198" s="1"/>
      <c r="CD198" s="1"/>
      <c r="CE198" s="1"/>
      <c r="CF198" s="1"/>
      <c r="CG198" s="1"/>
      <c r="CH198" s="1"/>
      <c r="CI198" s="1"/>
      <c r="CJ198" s="1"/>
      <c r="CK198" s="1"/>
      <c r="CL198" s="1"/>
      <c r="CM198" s="1"/>
      <c r="CN198" s="1"/>
      <c r="CO198" s="1"/>
      <c r="CP198" s="1"/>
      <c r="CQ198" s="1"/>
      <c r="CR198" s="1"/>
      <c r="CS198" s="1"/>
      <c r="CT198" s="1"/>
      <c r="CU198" s="1"/>
      <c r="CV198" s="1"/>
      <c r="CW198" s="1"/>
      <c r="CX198" s="1"/>
      <c r="CY198" s="1"/>
      <c r="CZ198" s="1"/>
      <c r="DA198" s="1"/>
      <c r="DB198" s="1"/>
      <c r="DC198" s="1"/>
      <c r="DD198" s="1"/>
      <c r="DE198" s="1"/>
      <c r="DF198" s="1"/>
      <c r="DG198" s="1"/>
      <c r="DH198" s="1"/>
      <c r="DI198" s="1"/>
      <c r="DJ198" s="1"/>
      <c r="DK198" s="1"/>
      <c r="DL198" s="1"/>
      <c r="DM198" s="1"/>
      <c r="DN198" s="1"/>
      <c r="DO198" s="1"/>
      <c r="DP198" s="1"/>
      <c r="DQ198" s="1"/>
      <c r="DR198" s="1"/>
      <c r="DS198" s="1"/>
      <c r="DT198" s="1"/>
      <c r="DU198" s="1"/>
      <c r="DV198" s="1"/>
      <c r="DW198" s="1"/>
      <c r="DX198" s="1"/>
      <c r="DY198" s="1"/>
      <c r="DZ198" s="1"/>
      <c r="EA198" s="1"/>
      <c r="EB198" s="1"/>
      <c r="EC198" s="1"/>
      <c r="ED198" s="1"/>
      <c r="EE198" s="1"/>
    </row>
    <row r="199" spans="1:135" x14ac:dyDescent="0.25">
      <c r="A199" s="1"/>
      <c r="B199" s="1"/>
      <c r="C199" s="1"/>
      <c r="D199" s="1"/>
      <c r="E199" s="1"/>
      <c r="F199" s="1"/>
      <c r="G199" s="1"/>
      <c r="S199" s="1"/>
      <c r="T199" s="1"/>
      <c r="U199" s="1"/>
      <c r="V199" s="1"/>
      <c r="W199" s="1"/>
      <c r="X199" s="1"/>
      <c r="Y199" s="1"/>
      <c r="Z199" s="1"/>
      <c r="AA199" s="1"/>
      <c r="AB199" s="1"/>
      <c r="AC199" s="1"/>
      <c r="AD199" s="1"/>
      <c r="AE199" s="1"/>
      <c r="AF199" s="1"/>
      <c r="AG199" s="1"/>
      <c r="AH199" s="1"/>
      <c r="AI199" s="1"/>
      <c r="AJ199" s="1"/>
      <c r="AK199" s="1"/>
      <c r="AL199" s="1"/>
      <c r="AM199" s="1"/>
      <c r="AN199" s="1"/>
      <c r="AO199" s="1"/>
      <c r="AP199" s="1"/>
      <c r="AQ199" s="1"/>
      <c r="AR199" s="1"/>
      <c r="AS199" s="1"/>
      <c r="AT199" s="1"/>
      <c r="AU199" s="1"/>
      <c r="AV199" s="1"/>
      <c r="AW199" s="1"/>
      <c r="AX199" s="1"/>
      <c r="AY199" s="1"/>
      <c r="AZ199" s="1"/>
      <c r="BA199" s="1"/>
      <c r="BB199" s="1"/>
      <c r="BC199" s="1"/>
      <c r="BD199" s="1"/>
      <c r="BE199" s="1"/>
      <c r="BF199" s="1"/>
      <c r="BG199" s="1"/>
      <c r="BH199" s="1"/>
      <c r="BI199" s="1"/>
      <c r="BJ199" s="1"/>
      <c r="BK199" s="1"/>
      <c r="BL199" s="1"/>
      <c r="BM199" s="1"/>
      <c r="BN199" s="1"/>
      <c r="BO199" s="1"/>
      <c r="BP199" s="1"/>
      <c r="BQ199" s="1"/>
      <c r="BR199" s="1"/>
      <c r="BS199" s="1"/>
      <c r="BT199" s="1"/>
      <c r="BU199" s="1"/>
      <c r="BV199" s="1"/>
      <c r="BW199" s="1"/>
      <c r="BX199" s="1"/>
      <c r="BY199" s="1"/>
      <c r="BZ199" s="1"/>
      <c r="CA199" s="1"/>
      <c r="CB199" s="1"/>
      <c r="CC199" s="1"/>
      <c r="CD199" s="1"/>
      <c r="CE199" s="1"/>
      <c r="CF199" s="1"/>
      <c r="CG199" s="1"/>
      <c r="CH199" s="1"/>
      <c r="CI199" s="1"/>
      <c r="CJ199" s="1"/>
      <c r="CK199" s="1"/>
      <c r="CL199" s="1"/>
      <c r="CM199" s="1"/>
      <c r="CN199" s="1"/>
      <c r="CO199" s="1"/>
      <c r="CP199" s="1"/>
      <c r="CQ199" s="1"/>
      <c r="CR199" s="1"/>
      <c r="CS199" s="1"/>
      <c r="CT199" s="1"/>
      <c r="CU199" s="1"/>
      <c r="CV199" s="1"/>
      <c r="CW199" s="1"/>
      <c r="CX199" s="1"/>
      <c r="CY199" s="1"/>
      <c r="CZ199" s="1"/>
      <c r="DA199" s="1"/>
      <c r="DB199" s="1"/>
      <c r="DC199" s="1"/>
      <c r="DD199" s="1"/>
      <c r="DE199" s="1"/>
      <c r="DF199" s="1"/>
      <c r="DG199" s="1"/>
      <c r="DH199" s="1"/>
      <c r="DI199" s="1"/>
      <c r="DJ199" s="1"/>
      <c r="DK199" s="1"/>
      <c r="DL199" s="1"/>
      <c r="DM199" s="1"/>
      <c r="DN199" s="1"/>
      <c r="DO199" s="1"/>
      <c r="DP199" s="1"/>
      <c r="DQ199" s="1"/>
      <c r="DR199" s="1"/>
      <c r="DS199" s="1"/>
      <c r="DT199" s="1"/>
      <c r="DU199" s="1"/>
      <c r="DV199" s="1"/>
      <c r="DW199" s="1"/>
      <c r="DX199" s="1"/>
      <c r="DY199" s="1"/>
      <c r="DZ199" s="1"/>
      <c r="EA199" s="1"/>
      <c r="EB199" s="1"/>
      <c r="EC199" s="1"/>
      <c r="ED199" s="1"/>
      <c r="EE199" s="1"/>
    </row>
    <row r="200" spans="1:135" x14ac:dyDescent="0.25">
      <c r="A200" s="1"/>
      <c r="B200" s="1"/>
      <c r="C200" s="1"/>
      <c r="D200" s="1"/>
      <c r="E200" s="1"/>
      <c r="F200" s="1"/>
      <c r="G200" s="1"/>
      <c r="S200" s="1"/>
      <c r="T200" s="1"/>
      <c r="U200" s="1"/>
      <c r="V200" s="1"/>
      <c r="W200" s="1"/>
      <c r="X200" s="1"/>
      <c r="Y200" s="1"/>
      <c r="Z200" s="1"/>
      <c r="AA200" s="1"/>
      <c r="AB200" s="1"/>
      <c r="AC200" s="1"/>
      <c r="AD200" s="1"/>
      <c r="AE200" s="1"/>
      <c r="AF200" s="1"/>
      <c r="AG200" s="1"/>
      <c r="AH200" s="1"/>
      <c r="AI200" s="1"/>
      <c r="AJ200" s="1"/>
      <c r="AK200" s="1"/>
      <c r="AL200" s="1"/>
      <c r="AM200" s="1"/>
      <c r="AN200" s="1"/>
      <c r="AO200" s="1"/>
      <c r="AP200" s="1"/>
      <c r="AQ200" s="1"/>
      <c r="AR200" s="1"/>
      <c r="AS200" s="1"/>
      <c r="AT200" s="1"/>
      <c r="AU200" s="1"/>
      <c r="AV200" s="1"/>
      <c r="AW200" s="1"/>
      <c r="AX200" s="1"/>
      <c r="AY200" s="1"/>
      <c r="AZ200" s="1"/>
      <c r="BA200" s="1"/>
      <c r="BB200" s="1"/>
      <c r="BC200" s="1"/>
      <c r="BD200" s="1"/>
      <c r="BE200" s="1"/>
      <c r="BF200" s="1"/>
      <c r="BG200" s="1"/>
      <c r="BH200" s="1"/>
      <c r="BI200" s="1"/>
      <c r="BJ200" s="1"/>
      <c r="BK200" s="1"/>
      <c r="BL200" s="1"/>
      <c r="BM200" s="1"/>
      <c r="BN200" s="1"/>
      <c r="BO200" s="1"/>
      <c r="BP200" s="1"/>
      <c r="BQ200" s="1"/>
      <c r="BR200" s="1"/>
      <c r="BS200" s="1"/>
      <c r="BT200" s="1"/>
      <c r="BU200" s="1"/>
      <c r="BV200" s="1"/>
      <c r="BW200" s="1"/>
      <c r="BX200" s="1"/>
      <c r="BY200" s="1"/>
      <c r="BZ200" s="1"/>
      <c r="CA200" s="1"/>
      <c r="CB200" s="1"/>
      <c r="CC200" s="1"/>
      <c r="CD200" s="1"/>
      <c r="CE200" s="1"/>
      <c r="CF200" s="1"/>
      <c r="CG200" s="1"/>
      <c r="CH200" s="1"/>
      <c r="CI200" s="1"/>
      <c r="CJ200" s="1"/>
      <c r="CK200" s="1"/>
      <c r="CL200" s="1"/>
      <c r="CM200" s="1"/>
      <c r="CN200" s="1"/>
      <c r="CO200" s="1"/>
      <c r="CP200" s="1"/>
      <c r="CQ200" s="1"/>
      <c r="CR200" s="1"/>
      <c r="CS200" s="1"/>
      <c r="CT200" s="1"/>
      <c r="CU200" s="1"/>
      <c r="CV200" s="1"/>
      <c r="CW200" s="1"/>
      <c r="CX200" s="1"/>
      <c r="CY200" s="1"/>
      <c r="CZ200" s="1"/>
      <c r="DA200" s="1"/>
      <c r="DB200" s="1"/>
      <c r="DC200" s="1"/>
      <c r="DD200" s="1"/>
      <c r="DE200" s="1"/>
      <c r="DF200" s="1"/>
      <c r="DG200" s="1"/>
      <c r="DH200" s="1"/>
      <c r="DI200" s="1"/>
      <c r="DJ200" s="1"/>
      <c r="DK200" s="1"/>
      <c r="DL200" s="1"/>
      <c r="DM200" s="1"/>
      <c r="DN200" s="1"/>
      <c r="DO200" s="1"/>
      <c r="DP200" s="1"/>
      <c r="DQ200" s="1"/>
      <c r="DR200" s="1"/>
      <c r="DS200" s="1"/>
      <c r="DT200" s="1"/>
      <c r="DU200" s="1"/>
      <c r="DV200" s="1"/>
      <c r="DW200" s="1"/>
      <c r="DX200" s="1"/>
      <c r="DY200" s="1"/>
      <c r="DZ200" s="1"/>
      <c r="EA200" s="1"/>
      <c r="EB200" s="1"/>
      <c r="EC200" s="1"/>
      <c r="ED200" s="1"/>
      <c r="EE200" s="1"/>
    </row>
    <row r="201" spans="1:135" x14ac:dyDescent="0.25">
      <c r="A201" s="1"/>
      <c r="B201" s="1"/>
      <c r="C201" s="1"/>
      <c r="D201" s="1"/>
      <c r="E201" s="1"/>
      <c r="F201" s="1"/>
      <c r="G201" s="1"/>
      <c r="S201" s="1"/>
      <c r="T201" s="1"/>
      <c r="U201" s="1"/>
      <c r="V201" s="1"/>
      <c r="W201" s="1"/>
      <c r="X201" s="1"/>
      <c r="Y201" s="1"/>
      <c r="Z201" s="1"/>
      <c r="AA201" s="1"/>
      <c r="AB201" s="1"/>
      <c r="AC201" s="1"/>
      <c r="AD201" s="1"/>
      <c r="AE201" s="1"/>
      <c r="AF201" s="1"/>
      <c r="AG201" s="1"/>
      <c r="AH201" s="1"/>
      <c r="AI201" s="1"/>
      <c r="AJ201" s="1"/>
      <c r="AK201" s="1"/>
      <c r="AL201" s="1"/>
      <c r="AM201" s="1"/>
      <c r="AN201" s="1"/>
      <c r="AO201" s="1"/>
      <c r="AP201" s="1"/>
      <c r="AQ201" s="1"/>
      <c r="AR201" s="1"/>
      <c r="AS201" s="1"/>
      <c r="AT201" s="1"/>
      <c r="AU201" s="1"/>
      <c r="AV201" s="1"/>
      <c r="AW201" s="1"/>
      <c r="AX201" s="1"/>
      <c r="AY201" s="1"/>
      <c r="AZ201" s="1"/>
      <c r="BA201" s="1"/>
      <c r="BB201" s="1"/>
      <c r="BC201" s="1"/>
      <c r="BD201" s="1"/>
      <c r="BE201" s="1"/>
      <c r="BF201" s="1"/>
      <c r="BG201" s="1"/>
      <c r="BH201" s="1"/>
      <c r="BI201" s="1"/>
      <c r="BJ201" s="1"/>
      <c r="BK201" s="1"/>
      <c r="BL201" s="1"/>
      <c r="BM201" s="1"/>
      <c r="BN201" s="1"/>
      <c r="BO201" s="1"/>
      <c r="BP201" s="1"/>
      <c r="BQ201" s="1"/>
      <c r="BR201" s="1"/>
      <c r="BS201" s="1"/>
      <c r="BT201" s="1"/>
      <c r="BU201" s="1"/>
      <c r="BV201" s="1"/>
      <c r="BW201" s="1"/>
      <c r="BX201" s="1"/>
      <c r="BY201" s="1"/>
      <c r="BZ201" s="1"/>
      <c r="CA201" s="1"/>
      <c r="CB201" s="1"/>
      <c r="CC201" s="1"/>
      <c r="CD201" s="1"/>
      <c r="CE201" s="1"/>
      <c r="CF201" s="1"/>
      <c r="CG201" s="1"/>
      <c r="CH201" s="1"/>
      <c r="CI201" s="1"/>
      <c r="CJ201" s="1"/>
      <c r="CK201" s="1"/>
      <c r="CL201" s="1"/>
      <c r="CM201" s="1"/>
      <c r="CN201" s="1"/>
      <c r="CO201" s="1"/>
      <c r="CP201" s="1"/>
      <c r="CQ201" s="1"/>
      <c r="CR201" s="1"/>
      <c r="CS201" s="1"/>
      <c r="CT201" s="1"/>
      <c r="CU201" s="1"/>
      <c r="CV201" s="1"/>
      <c r="CW201" s="1"/>
      <c r="CX201" s="1"/>
      <c r="CY201" s="1"/>
      <c r="CZ201" s="1"/>
      <c r="DA201" s="1"/>
      <c r="DB201" s="1"/>
      <c r="DC201" s="1"/>
      <c r="DD201" s="1"/>
      <c r="DE201" s="1"/>
      <c r="DF201" s="1"/>
      <c r="DG201" s="1"/>
      <c r="DH201" s="1"/>
      <c r="DI201" s="1"/>
      <c r="DJ201" s="1"/>
      <c r="DK201" s="1"/>
      <c r="DL201" s="1"/>
      <c r="DM201" s="1"/>
      <c r="DN201" s="1"/>
      <c r="DO201" s="1"/>
      <c r="DP201" s="1"/>
      <c r="DQ201" s="1"/>
      <c r="DR201" s="1"/>
      <c r="DS201" s="1"/>
      <c r="DT201" s="1"/>
      <c r="DU201" s="1"/>
      <c r="DV201" s="1"/>
      <c r="DW201" s="1"/>
      <c r="DX201" s="1"/>
      <c r="DY201" s="1"/>
      <c r="DZ201" s="1"/>
      <c r="EA201" s="1"/>
      <c r="EB201" s="1"/>
      <c r="EC201" s="1"/>
      <c r="ED201" s="1"/>
      <c r="EE201" s="1"/>
    </row>
    <row r="202" spans="1:135" x14ac:dyDescent="0.25">
      <c r="A202" s="1"/>
      <c r="B202" s="1"/>
      <c r="C202" s="1"/>
      <c r="D202" s="1"/>
      <c r="E202" s="1"/>
      <c r="F202" s="1"/>
      <c r="G202" s="1"/>
      <c r="S202" s="1"/>
      <c r="T202" s="1"/>
      <c r="U202" s="1"/>
      <c r="V202" s="1"/>
      <c r="W202" s="1"/>
      <c r="X202" s="1"/>
      <c r="Y202" s="1"/>
      <c r="Z202" s="1"/>
      <c r="AA202" s="1"/>
      <c r="AB202" s="1"/>
      <c r="AC202" s="1"/>
      <c r="AD202" s="1"/>
      <c r="AE202" s="1"/>
      <c r="AF202" s="1"/>
      <c r="AG202" s="1"/>
      <c r="AH202" s="1"/>
      <c r="AI202" s="1"/>
      <c r="AJ202" s="1"/>
      <c r="AK202" s="1"/>
      <c r="AL202" s="1"/>
      <c r="AM202" s="1"/>
      <c r="AN202" s="1"/>
      <c r="AO202" s="1"/>
      <c r="AP202" s="1"/>
      <c r="AQ202" s="1"/>
      <c r="AR202" s="1"/>
      <c r="AS202" s="1"/>
      <c r="AT202" s="1"/>
      <c r="AU202" s="1"/>
      <c r="AV202" s="1"/>
      <c r="AW202" s="1"/>
      <c r="AX202" s="1"/>
      <c r="AY202" s="1"/>
      <c r="AZ202" s="1"/>
      <c r="BA202" s="1"/>
      <c r="BB202" s="1"/>
      <c r="BC202" s="1"/>
      <c r="BD202" s="1"/>
      <c r="BE202" s="1"/>
      <c r="BF202" s="1"/>
      <c r="BG202" s="1"/>
      <c r="BH202" s="1"/>
      <c r="BI202" s="1"/>
      <c r="BJ202" s="1"/>
      <c r="BK202" s="1"/>
      <c r="BL202" s="1"/>
      <c r="BM202" s="1"/>
      <c r="BN202" s="1"/>
      <c r="BO202" s="1"/>
      <c r="BP202" s="1"/>
      <c r="BQ202" s="1"/>
      <c r="BR202" s="1"/>
      <c r="BS202" s="1"/>
      <c r="BT202" s="1"/>
      <c r="BU202" s="1"/>
      <c r="BV202" s="1"/>
      <c r="BW202" s="1"/>
      <c r="BX202" s="1"/>
      <c r="BY202" s="1"/>
      <c r="BZ202" s="1"/>
      <c r="CA202" s="1"/>
      <c r="CB202" s="1"/>
      <c r="CC202" s="1"/>
      <c r="CD202" s="1"/>
      <c r="CE202" s="1"/>
      <c r="CF202" s="1"/>
      <c r="CG202" s="1"/>
      <c r="CH202" s="1"/>
      <c r="CI202" s="1"/>
      <c r="CJ202" s="1"/>
      <c r="CK202" s="1"/>
      <c r="CL202" s="1"/>
      <c r="CM202" s="1"/>
      <c r="CN202" s="1"/>
      <c r="CO202" s="1"/>
      <c r="CP202" s="1"/>
      <c r="CQ202" s="1"/>
      <c r="CR202" s="1"/>
      <c r="CS202" s="1"/>
      <c r="CT202" s="1"/>
      <c r="CU202" s="1"/>
      <c r="CV202" s="1"/>
      <c r="CW202" s="1"/>
      <c r="CX202" s="1"/>
      <c r="CY202" s="1"/>
      <c r="CZ202" s="1"/>
      <c r="DA202" s="1"/>
      <c r="DB202" s="1"/>
      <c r="DC202" s="1"/>
      <c r="DD202" s="1"/>
      <c r="DE202" s="1"/>
      <c r="DF202" s="1"/>
      <c r="DG202" s="1"/>
      <c r="DH202" s="1"/>
      <c r="DI202" s="1"/>
      <c r="DJ202" s="1"/>
      <c r="DK202" s="1"/>
      <c r="DL202" s="1"/>
      <c r="DM202" s="1"/>
      <c r="DN202" s="1"/>
      <c r="DO202" s="1"/>
      <c r="DP202" s="1"/>
      <c r="DQ202" s="1"/>
      <c r="DR202" s="1"/>
      <c r="DS202" s="1"/>
      <c r="DT202" s="1"/>
      <c r="DU202" s="1"/>
      <c r="DV202" s="1"/>
      <c r="DW202" s="1"/>
      <c r="DX202" s="1"/>
      <c r="DY202" s="1"/>
      <c r="DZ202" s="1"/>
      <c r="EA202" s="1"/>
      <c r="EB202" s="1"/>
      <c r="EC202" s="1"/>
      <c r="ED202" s="1"/>
      <c r="EE202" s="1"/>
    </row>
    <row r="203" spans="1:135" x14ac:dyDescent="0.25">
      <c r="A203" s="1"/>
      <c r="B203" s="1"/>
      <c r="C203" s="1"/>
      <c r="D203" s="1"/>
      <c r="E203" s="1"/>
      <c r="F203" s="1"/>
      <c r="G203" s="1"/>
      <c r="S203" s="1"/>
      <c r="T203" s="1"/>
      <c r="U203" s="1"/>
      <c r="V203" s="1"/>
      <c r="W203" s="1"/>
      <c r="X203" s="1"/>
      <c r="Y203" s="1"/>
      <c r="Z203" s="1"/>
      <c r="AA203" s="1"/>
      <c r="AB203" s="1"/>
      <c r="AC203" s="1"/>
      <c r="AD203" s="1"/>
      <c r="AE203" s="1"/>
      <c r="AF203" s="1"/>
      <c r="AG203" s="1"/>
      <c r="AH203" s="1"/>
      <c r="AI203" s="1"/>
      <c r="AJ203" s="1"/>
      <c r="AK203" s="1"/>
      <c r="AL203" s="1"/>
      <c r="AM203" s="1"/>
      <c r="AN203" s="1"/>
      <c r="AO203" s="1"/>
      <c r="AP203" s="1"/>
      <c r="AQ203" s="1"/>
      <c r="AR203" s="1"/>
      <c r="AS203" s="1"/>
      <c r="AT203" s="1"/>
      <c r="AU203" s="1"/>
      <c r="AV203" s="1"/>
      <c r="AW203" s="1"/>
      <c r="AX203" s="1"/>
      <c r="AY203" s="1"/>
      <c r="AZ203" s="1"/>
      <c r="BA203" s="1"/>
      <c r="BB203" s="1"/>
      <c r="BC203" s="1"/>
      <c r="BD203" s="1"/>
      <c r="BE203" s="1"/>
      <c r="BF203" s="1"/>
      <c r="BG203" s="1"/>
      <c r="BH203" s="1"/>
      <c r="BI203" s="1"/>
      <c r="BJ203" s="1"/>
      <c r="BK203" s="1"/>
      <c r="BL203" s="1"/>
      <c r="BM203" s="1"/>
      <c r="BN203" s="1"/>
      <c r="BO203" s="1"/>
      <c r="BP203" s="1"/>
      <c r="BQ203" s="1"/>
      <c r="BR203" s="1"/>
      <c r="BS203" s="1"/>
      <c r="BT203" s="1"/>
      <c r="BU203" s="1"/>
      <c r="BV203" s="1"/>
      <c r="BW203" s="1"/>
      <c r="BX203" s="1"/>
      <c r="BY203" s="1"/>
      <c r="BZ203" s="1"/>
      <c r="CA203" s="1"/>
      <c r="CB203" s="1"/>
      <c r="CC203" s="1"/>
      <c r="CD203" s="1"/>
      <c r="CE203" s="1"/>
      <c r="CF203" s="1"/>
      <c r="CG203" s="1"/>
      <c r="CH203" s="1"/>
      <c r="CI203" s="1"/>
      <c r="CJ203" s="1"/>
      <c r="CK203" s="1"/>
      <c r="CL203" s="1"/>
      <c r="CM203" s="1"/>
      <c r="CN203" s="1"/>
      <c r="CO203" s="1"/>
      <c r="CP203" s="1"/>
      <c r="CQ203" s="1"/>
      <c r="CR203" s="1"/>
      <c r="CS203" s="1"/>
      <c r="CT203" s="1"/>
      <c r="CU203" s="1"/>
      <c r="CV203" s="1"/>
      <c r="CW203" s="1"/>
      <c r="CX203" s="1"/>
      <c r="CY203" s="1"/>
      <c r="CZ203" s="1"/>
      <c r="DA203" s="1"/>
      <c r="DB203" s="1"/>
      <c r="DC203" s="1"/>
      <c r="DD203" s="1"/>
      <c r="DE203" s="1"/>
      <c r="DF203" s="1"/>
      <c r="DG203" s="1"/>
      <c r="DH203" s="1"/>
      <c r="DI203" s="1"/>
      <c r="DJ203" s="1"/>
      <c r="DK203" s="1"/>
      <c r="DL203" s="1"/>
      <c r="DM203" s="1"/>
      <c r="DN203" s="1"/>
      <c r="DO203" s="1"/>
      <c r="DP203" s="1"/>
      <c r="DQ203" s="1"/>
      <c r="DR203" s="1"/>
      <c r="DS203" s="1"/>
      <c r="DT203" s="1"/>
      <c r="DU203" s="1"/>
      <c r="DV203" s="1"/>
      <c r="DW203" s="1"/>
      <c r="DX203" s="1"/>
      <c r="DY203" s="1"/>
      <c r="DZ203" s="1"/>
      <c r="EA203" s="1"/>
      <c r="EB203" s="1"/>
      <c r="EC203" s="1"/>
      <c r="ED203" s="1"/>
      <c r="EE203" s="1"/>
    </row>
    <row r="204" spans="1:135" x14ac:dyDescent="0.25">
      <c r="A204" s="1"/>
      <c r="B204" s="1"/>
      <c r="C204" s="1"/>
      <c r="D204" s="1"/>
      <c r="E204" s="1"/>
      <c r="F204" s="1"/>
      <c r="G204" s="1"/>
      <c r="S204" s="1"/>
      <c r="T204" s="1"/>
      <c r="U204" s="1"/>
      <c r="V204" s="1"/>
      <c r="W204" s="1"/>
      <c r="X204" s="1"/>
      <c r="Y204" s="1"/>
      <c r="Z204" s="1"/>
      <c r="AA204" s="1"/>
      <c r="AB204" s="1"/>
      <c r="AC204" s="1"/>
      <c r="AD204" s="1"/>
      <c r="AE204" s="1"/>
      <c r="AF204" s="1"/>
      <c r="AG204" s="1"/>
      <c r="AH204" s="1"/>
      <c r="AI204" s="1"/>
      <c r="AJ204" s="1"/>
      <c r="AK204" s="1"/>
      <c r="AL204" s="1"/>
      <c r="AM204" s="1"/>
      <c r="AN204" s="1"/>
      <c r="AO204" s="1"/>
      <c r="AP204" s="1"/>
      <c r="AQ204" s="1"/>
      <c r="AR204" s="1"/>
      <c r="AS204" s="1"/>
      <c r="AT204" s="1"/>
      <c r="AU204" s="1"/>
      <c r="AV204" s="1"/>
      <c r="AW204" s="1"/>
      <c r="AX204" s="1"/>
      <c r="AY204" s="1"/>
      <c r="AZ204" s="1"/>
      <c r="BA204" s="1"/>
      <c r="BB204" s="1"/>
      <c r="BC204" s="1"/>
      <c r="BD204" s="1"/>
      <c r="BE204" s="1"/>
      <c r="BF204" s="1"/>
      <c r="BG204" s="1"/>
      <c r="BH204" s="1"/>
      <c r="BI204" s="1"/>
      <c r="BJ204" s="1"/>
      <c r="BK204" s="1"/>
      <c r="BL204" s="1"/>
      <c r="BM204" s="1"/>
      <c r="BN204" s="1"/>
      <c r="BO204" s="1"/>
      <c r="BP204" s="1"/>
      <c r="BQ204" s="1"/>
      <c r="BR204" s="1"/>
      <c r="BS204" s="1"/>
      <c r="BT204" s="1"/>
      <c r="BU204" s="1"/>
      <c r="BV204" s="1"/>
      <c r="BW204" s="1"/>
      <c r="BX204" s="1"/>
      <c r="BY204" s="1"/>
      <c r="BZ204" s="1"/>
      <c r="CA204" s="1"/>
      <c r="CB204" s="1"/>
      <c r="CC204" s="1"/>
      <c r="CD204" s="1"/>
      <c r="CE204" s="1"/>
      <c r="CF204" s="1"/>
      <c r="CG204" s="1"/>
      <c r="CH204" s="1"/>
      <c r="CI204" s="1"/>
      <c r="CJ204" s="1"/>
      <c r="CK204" s="1"/>
      <c r="CL204" s="1"/>
      <c r="CM204" s="1"/>
      <c r="CN204" s="1"/>
      <c r="CO204" s="1"/>
      <c r="CP204" s="1"/>
      <c r="CQ204" s="1"/>
      <c r="CR204" s="1"/>
      <c r="CS204" s="1"/>
      <c r="CT204" s="1"/>
      <c r="CU204" s="1"/>
      <c r="CV204" s="1"/>
      <c r="CW204" s="1"/>
      <c r="CX204" s="1"/>
      <c r="CY204" s="1"/>
      <c r="CZ204" s="1"/>
      <c r="DA204" s="1"/>
      <c r="DB204" s="1"/>
      <c r="DC204" s="1"/>
      <c r="DD204" s="1"/>
      <c r="DE204" s="1"/>
      <c r="DF204" s="1"/>
      <c r="DG204" s="1"/>
      <c r="DH204" s="1"/>
      <c r="DI204" s="1"/>
      <c r="DJ204" s="1"/>
      <c r="DK204" s="1"/>
      <c r="DL204" s="1"/>
      <c r="DM204" s="1"/>
      <c r="DN204" s="1"/>
      <c r="DO204" s="1"/>
      <c r="DP204" s="1"/>
      <c r="DQ204" s="1"/>
      <c r="DR204" s="1"/>
      <c r="DS204" s="1"/>
      <c r="DT204" s="1"/>
      <c r="DU204" s="1"/>
      <c r="DV204" s="1"/>
      <c r="DW204" s="1"/>
      <c r="DX204" s="1"/>
      <c r="DY204" s="1"/>
      <c r="DZ204" s="1"/>
      <c r="EA204" s="1"/>
      <c r="EB204" s="1"/>
      <c r="EC204" s="1"/>
      <c r="ED204" s="1"/>
      <c r="EE204" s="1"/>
    </row>
    <row r="205" spans="1:135" x14ac:dyDescent="0.25">
      <c r="A205" s="1"/>
      <c r="B205" s="1"/>
      <c r="C205" s="1"/>
      <c r="D205" s="1"/>
      <c r="E205" s="1"/>
      <c r="F205" s="1"/>
      <c r="G205" s="1"/>
      <c r="S205" s="1"/>
      <c r="T205" s="1"/>
      <c r="U205" s="1"/>
      <c r="V205" s="1"/>
      <c r="W205" s="1"/>
      <c r="X205" s="1"/>
      <c r="Y205" s="1"/>
      <c r="Z205" s="1"/>
      <c r="AA205" s="1"/>
      <c r="AB205" s="1"/>
      <c r="AC205" s="1"/>
      <c r="AD205" s="1"/>
      <c r="AE205" s="1"/>
      <c r="AF205" s="1"/>
      <c r="AG205" s="1"/>
      <c r="AH205" s="1"/>
      <c r="AI205" s="1"/>
      <c r="AJ205" s="1"/>
      <c r="AK205" s="1"/>
      <c r="AL205" s="1"/>
      <c r="AM205" s="1"/>
      <c r="AN205" s="1"/>
      <c r="AO205" s="1"/>
      <c r="AP205" s="1"/>
      <c r="AQ205" s="1"/>
      <c r="AR205" s="1"/>
      <c r="AS205" s="1"/>
      <c r="AT205" s="1"/>
      <c r="AU205" s="1"/>
      <c r="AV205" s="1"/>
      <c r="AW205" s="1"/>
      <c r="AX205" s="1"/>
      <c r="AY205" s="1"/>
      <c r="AZ205" s="1"/>
      <c r="BA205" s="1"/>
      <c r="BB205" s="1"/>
      <c r="BC205" s="1"/>
      <c r="BD205" s="1"/>
      <c r="BE205" s="1"/>
      <c r="BF205" s="1"/>
      <c r="BG205" s="1"/>
      <c r="BH205" s="1"/>
      <c r="BI205" s="1"/>
      <c r="BJ205" s="1"/>
      <c r="BK205" s="1"/>
      <c r="BL205" s="1"/>
      <c r="BM205" s="1"/>
      <c r="BN205" s="1"/>
      <c r="BO205" s="1"/>
      <c r="BP205" s="1"/>
      <c r="BQ205" s="1"/>
      <c r="BR205" s="1"/>
      <c r="BS205" s="1"/>
      <c r="BT205" s="1"/>
      <c r="BU205" s="1"/>
      <c r="BV205" s="1"/>
      <c r="BW205" s="1"/>
      <c r="BX205" s="1"/>
      <c r="BY205" s="1"/>
      <c r="BZ205" s="1"/>
      <c r="CA205" s="1"/>
      <c r="CB205" s="1"/>
      <c r="CC205" s="1"/>
      <c r="CD205" s="1"/>
      <c r="CE205" s="1"/>
      <c r="CF205" s="1"/>
      <c r="CG205" s="1"/>
      <c r="CH205" s="1"/>
      <c r="CI205" s="1"/>
      <c r="CJ205" s="1"/>
      <c r="CK205" s="1"/>
      <c r="CL205" s="1"/>
      <c r="CM205" s="1"/>
      <c r="CN205" s="1"/>
      <c r="CO205" s="1"/>
      <c r="CP205" s="1"/>
      <c r="CQ205" s="1"/>
      <c r="CR205" s="1"/>
      <c r="CS205" s="1"/>
      <c r="CT205" s="1"/>
      <c r="CU205" s="1"/>
      <c r="CV205" s="1"/>
      <c r="CW205" s="1"/>
      <c r="CX205" s="1"/>
      <c r="CY205" s="1"/>
      <c r="CZ205" s="1"/>
      <c r="DA205" s="1"/>
      <c r="DB205" s="1"/>
      <c r="DC205" s="1"/>
      <c r="DD205" s="1"/>
      <c r="DE205" s="1"/>
      <c r="DF205" s="1"/>
      <c r="DG205" s="1"/>
      <c r="DH205" s="1"/>
      <c r="DI205" s="1"/>
      <c r="DJ205" s="1"/>
      <c r="DK205" s="1"/>
      <c r="DL205" s="1"/>
      <c r="DM205" s="1"/>
      <c r="DN205" s="1"/>
      <c r="DO205" s="1"/>
      <c r="DP205" s="1"/>
      <c r="DQ205" s="1"/>
      <c r="DR205" s="1"/>
      <c r="DS205" s="1"/>
      <c r="DT205" s="1"/>
      <c r="DU205" s="1"/>
      <c r="DV205" s="1"/>
      <c r="DW205" s="1"/>
      <c r="DX205" s="1"/>
      <c r="DY205" s="1"/>
      <c r="DZ205" s="1"/>
      <c r="EA205" s="1"/>
      <c r="EB205" s="1"/>
      <c r="EC205" s="1"/>
      <c r="ED205" s="1"/>
      <c r="EE205" s="1"/>
    </row>
    <row r="206" spans="1:135" x14ac:dyDescent="0.25">
      <c r="A206" s="1"/>
      <c r="B206" s="1"/>
      <c r="C206" s="1"/>
      <c r="D206" s="1"/>
      <c r="E206" s="1"/>
      <c r="F206" s="1"/>
      <c r="G206" s="1"/>
      <c r="S206" s="1"/>
      <c r="T206" s="1"/>
      <c r="U206" s="1"/>
      <c r="V206" s="1"/>
      <c r="W206" s="1"/>
      <c r="X206" s="1"/>
      <c r="Y206" s="1"/>
      <c r="Z206" s="1"/>
      <c r="AA206" s="1"/>
      <c r="AB206" s="1"/>
      <c r="AC206" s="1"/>
      <c r="AD206" s="1"/>
      <c r="AE206" s="1"/>
      <c r="AF206" s="1"/>
      <c r="AG206" s="1"/>
      <c r="AH206" s="1"/>
      <c r="AI206" s="1"/>
      <c r="AJ206" s="1"/>
      <c r="AK206" s="1"/>
      <c r="AL206" s="1"/>
      <c r="AM206" s="1"/>
      <c r="AN206" s="1"/>
      <c r="AO206" s="1"/>
      <c r="AP206" s="1"/>
      <c r="AQ206" s="1"/>
      <c r="AR206" s="1"/>
      <c r="AS206" s="1"/>
      <c r="AT206" s="1"/>
      <c r="AU206" s="1"/>
      <c r="AV206" s="1"/>
      <c r="AW206" s="1"/>
      <c r="AX206" s="1"/>
      <c r="AY206" s="1"/>
      <c r="AZ206" s="1"/>
      <c r="BA206" s="1"/>
      <c r="BB206" s="1"/>
      <c r="BC206" s="1"/>
      <c r="BD206" s="1"/>
      <c r="BE206" s="1"/>
      <c r="BF206" s="1"/>
      <c r="BG206" s="1"/>
      <c r="BH206" s="1"/>
      <c r="BI206" s="1"/>
      <c r="BJ206" s="1"/>
      <c r="BK206" s="1"/>
      <c r="BL206" s="1"/>
      <c r="BM206" s="1"/>
      <c r="BN206" s="1"/>
      <c r="BO206" s="1"/>
      <c r="BP206" s="1"/>
      <c r="BQ206" s="1"/>
      <c r="BR206" s="1"/>
      <c r="BS206" s="1"/>
      <c r="BT206" s="1"/>
      <c r="BU206" s="1"/>
      <c r="BV206" s="1"/>
      <c r="BW206" s="1"/>
      <c r="BX206" s="1"/>
      <c r="BY206" s="1"/>
      <c r="BZ206" s="1"/>
      <c r="CA206" s="1"/>
      <c r="CB206" s="1"/>
      <c r="CC206" s="1"/>
      <c r="CD206" s="1"/>
      <c r="CE206" s="1"/>
      <c r="CF206" s="1"/>
      <c r="CG206" s="1"/>
      <c r="CH206" s="1"/>
      <c r="CI206" s="1"/>
      <c r="CJ206" s="1"/>
      <c r="CK206" s="1"/>
      <c r="CL206" s="1"/>
      <c r="CM206" s="1"/>
      <c r="CN206" s="1"/>
      <c r="CO206" s="1"/>
      <c r="CP206" s="1"/>
      <c r="CQ206" s="1"/>
      <c r="CR206" s="1"/>
      <c r="CS206" s="1"/>
      <c r="CT206" s="1"/>
      <c r="CU206" s="1"/>
      <c r="CV206" s="1"/>
      <c r="CW206" s="1"/>
      <c r="CX206" s="1"/>
      <c r="CY206" s="1"/>
      <c r="CZ206" s="1"/>
      <c r="DA206" s="1"/>
      <c r="DB206" s="1"/>
      <c r="DC206" s="1"/>
      <c r="DD206" s="1"/>
      <c r="DE206" s="1"/>
      <c r="DF206" s="1"/>
      <c r="DG206" s="1"/>
      <c r="DH206" s="1"/>
      <c r="DI206" s="1"/>
      <c r="DJ206" s="1"/>
      <c r="DK206" s="1"/>
      <c r="DL206" s="1"/>
      <c r="DM206" s="1"/>
      <c r="DN206" s="1"/>
      <c r="DO206" s="1"/>
      <c r="DP206" s="1"/>
      <c r="DQ206" s="1"/>
      <c r="DR206" s="1"/>
      <c r="DS206" s="1"/>
      <c r="DT206" s="1"/>
      <c r="DU206" s="1"/>
      <c r="DV206" s="1"/>
      <c r="DW206" s="1"/>
      <c r="DX206" s="1"/>
      <c r="DY206" s="1"/>
      <c r="DZ206" s="1"/>
      <c r="EA206" s="1"/>
      <c r="EB206" s="1"/>
      <c r="EC206" s="1"/>
      <c r="ED206" s="1"/>
      <c r="EE206" s="1"/>
    </row>
    <row r="207" spans="1:135" x14ac:dyDescent="0.25">
      <c r="A207" s="1"/>
      <c r="B207" s="1"/>
      <c r="C207" s="1"/>
      <c r="D207" s="1"/>
      <c r="E207" s="1"/>
      <c r="F207" s="1"/>
      <c r="G207" s="1"/>
      <c r="S207" s="1"/>
      <c r="T207" s="1"/>
      <c r="U207" s="1"/>
      <c r="V207" s="1"/>
      <c r="W207" s="1"/>
      <c r="X207" s="1"/>
      <c r="Y207" s="1"/>
      <c r="Z207" s="1"/>
      <c r="AA207" s="1"/>
      <c r="AB207" s="1"/>
      <c r="AC207" s="1"/>
      <c r="AD207" s="1"/>
      <c r="AE207" s="1"/>
      <c r="AF207" s="1"/>
      <c r="AG207" s="1"/>
      <c r="AH207" s="1"/>
      <c r="AI207" s="1"/>
      <c r="AJ207" s="1"/>
      <c r="AK207" s="1"/>
      <c r="AL207" s="1"/>
      <c r="AM207" s="1"/>
      <c r="AN207" s="1"/>
      <c r="AO207" s="1"/>
      <c r="AP207" s="1"/>
      <c r="AQ207" s="1"/>
      <c r="AR207" s="1"/>
      <c r="AS207" s="1"/>
      <c r="AT207" s="1"/>
      <c r="AU207" s="1"/>
      <c r="AV207" s="1"/>
      <c r="AW207" s="1"/>
      <c r="AX207" s="1"/>
      <c r="AY207" s="1"/>
      <c r="AZ207" s="1"/>
      <c r="BA207" s="1"/>
      <c r="BB207" s="1"/>
      <c r="BC207" s="1"/>
      <c r="BD207" s="1"/>
      <c r="BE207" s="1"/>
      <c r="BF207" s="1"/>
      <c r="BG207" s="1"/>
      <c r="BH207" s="1"/>
      <c r="BI207" s="1"/>
      <c r="BJ207" s="1"/>
      <c r="BK207" s="1"/>
      <c r="BL207" s="1"/>
      <c r="BM207" s="1"/>
      <c r="BN207" s="1"/>
      <c r="BO207" s="1"/>
      <c r="BP207" s="1"/>
      <c r="BQ207" s="1"/>
      <c r="BR207" s="1"/>
      <c r="BS207" s="1"/>
      <c r="BT207" s="1"/>
      <c r="BU207" s="1"/>
      <c r="BV207" s="1"/>
      <c r="BW207" s="1"/>
      <c r="BX207" s="1"/>
      <c r="BY207" s="1"/>
      <c r="BZ207" s="1"/>
      <c r="CA207" s="1"/>
      <c r="CB207" s="1"/>
      <c r="CC207" s="1"/>
      <c r="CD207" s="1"/>
      <c r="CE207" s="1"/>
      <c r="CF207" s="1"/>
      <c r="CG207" s="1"/>
      <c r="CH207" s="1"/>
      <c r="CI207" s="1"/>
      <c r="CJ207" s="1"/>
      <c r="CK207" s="1"/>
      <c r="CL207" s="1"/>
      <c r="CM207" s="1"/>
      <c r="CN207" s="1"/>
      <c r="CO207" s="1"/>
      <c r="CP207" s="1"/>
      <c r="CQ207" s="1"/>
      <c r="CR207" s="1"/>
      <c r="CS207" s="1"/>
      <c r="CT207" s="1"/>
      <c r="CU207" s="1"/>
      <c r="CV207" s="1"/>
      <c r="CW207" s="1"/>
      <c r="CX207" s="1"/>
      <c r="CY207" s="1"/>
      <c r="CZ207" s="1"/>
      <c r="DA207" s="1"/>
      <c r="DB207" s="1"/>
      <c r="DC207" s="1"/>
      <c r="DD207" s="1"/>
      <c r="DE207" s="1"/>
      <c r="DF207" s="1"/>
      <c r="DG207" s="1"/>
      <c r="DH207" s="1"/>
      <c r="DI207" s="1"/>
      <c r="DJ207" s="1"/>
      <c r="DK207" s="1"/>
      <c r="DL207" s="1"/>
      <c r="DM207" s="1"/>
      <c r="DN207" s="1"/>
      <c r="DO207" s="1"/>
      <c r="DP207" s="1"/>
      <c r="DQ207" s="1"/>
      <c r="DR207" s="1"/>
      <c r="DS207" s="1"/>
      <c r="DT207" s="1"/>
      <c r="DU207" s="1"/>
      <c r="DV207" s="1"/>
      <c r="DW207" s="1"/>
      <c r="DX207" s="1"/>
      <c r="DY207" s="1"/>
      <c r="DZ207" s="1"/>
      <c r="EA207" s="1"/>
      <c r="EB207" s="1"/>
      <c r="EC207" s="1"/>
      <c r="ED207" s="1"/>
      <c r="EE207" s="1"/>
    </row>
    <row r="208" spans="1:135" x14ac:dyDescent="0.25">
      <c r="A208" s="1"/>
      <c r="B208" s="1"/>
      <c r="C208" s="1"/>
      <c r="D208" s="1"/>
      <c r="E208" s="1"/>
      <c r="F208" s="1"/>
      <c r="G208" s="1"/>
      <c r="S208" s="1"/>
      <c r="T208" s="1"/>
      <c r="U208" s="1"/>
      <c r="V208" s="1"/>
      <c r="W208" s="1"/>
      <c r="X208" s="1"/>
      <c r="Y208" s="1"/>
      <c r="Z208" s="1"/>
      <c r="AA208" s="1"/>
      <c r="AB208" s="1"/>
      <c r="AC208" s="1"/>
      <c r="AD208" s="1"/>
      <c r="AE208" s="1"/>
      <c r="AF208" s="1"/>
      <c r="AG208" s="1"/>
      <c r="AH208" s="1"/>
      <c r="AI208" s="1"/>
      <c r="AJ208" s="1"/>
      <c r="AK208" s="1"/>
      <c r="AL208" s="1"/>
      <c r="AM208" s="1"/>
      <c r="AN208" s="1"/>
      <c r="AO208" s="1"/>
      <c r="AP208" s="1"/>
      <c r="AQ208" s="1"/>
      <c r="AR208" s="1"/>
      <c r="AS208" s="1"/>
      <c r="AT208" s="1"/>
      <c r="AU208" s="1"/>
      <c r="AV208" s="1"/>
      <c r="AW208" s="1"/>
      <c r="AX208" s="1"/>
      <c r="AY208" s="1"/>
      <c r="AZ208" s="1"/>
      <c r="BA208" s="1"/>
      <c r="BB208" s="1"/>
      <c r="BC208" s="1"/>
      <c r="BD208" s="1"/>
      <c r="BE208" s="1"/>
      <c r="BF208" s="1"/>
      <c r="BG208" s="1"/>
      <c r="BH208" s="1"/>
      <c r="BI208" s="1"/>
      <c r="BJ208" s="1"/>
      <c r="BK208" s="1"/>
      <c r="BL208" s="1"/>
      <c r="BM208" s="1"/>
      <c r="BN208" s="1"/>
      <c r="BO208" s="1"/>
      <c r="BP208" s="1"/>
      <c r="BQ208" s="1"/>
      <c r="BR208" s="1"/>
      <c r="BS208" s="1"/>
      <c r="BT208" s="1"/>
      <c r="BU208" s="1"/>
      <c r="BV208" s="1"/>
      <c r="BW208" s="1"/>
      <c r="BX208" s="1"/>
      <c r="BY208" s="1"/>
      <c r="BZ208" s="1"/>
      <c r="CA208" s="1"/>
      <c r="CB208" s="1"/>
      <c r="CC208" s="1"/>
      <c r="CD208" s="1"/>
      <c r="CE208" s="1"/>
      <c r="CF208" s="1"/>
      <c r="CG208" s="1"/>
      <c r="CH208" s="1"/>
      <c r="CI208" s="1"/>
      <c r="CJ208" s="1"/>
      <c r="CK208" s="1"/>
      <c r="CL208" s="1"/>
      <c r="CM208" s="1"/>
      <c r="CN208" s="1"/>
      <c r="CO208" s="1"/>
      <c r="CP208" s="1"/>
      <c r="CQ208" s="1"/>
      <c r="CR208" s="1"/>
      <c r="CS208" s="1"/>
      <c r="CT208" s="1"/>
      <c r="CU208" s="1"/>
      <c r="CV208" s="1"/>
      <c r="CW208" s="1"/>
      <c r="CX208" s="1"/>
      <c r="CY208" s="1"/>
      <c r="CZ208" s="1"/>
      <c r="DA208" s="1"/>
      <c r="DB208" s="1"/>
      <c r="DC208" s="1"/>
      <c r="DD208" s="1"/>
      <c r="DE208" s="1"/>
      <c r="DF208" s="1"/>
      <c r="DG208" s="1"/>
      <c r="DH208" s="1"/>
      <c r="DI208" s="1"/>
      <c r="DJ208" s="1"/>
      <c r="DK208" s="1"/>
      <c r="DL208" s="1"/>
      <c r="DM208" s="1"/>
      <c r="DN208" s="1"/>
      <c r="DO208" s="1"/>
      <c r="DP208" s="1"/>
      <c r="DQ208" s="1"/>
      <c r="DR208" s="1"/>
      <c r="DS208" s="1"/>
      <c r="DT208" s="1"/>
      <c r="DU208" s="1"/>
      <c r="DV208" s="1"/>
      <c r="DW208" s="1"/>
      <c r="DX208" s="1"/>
      <c r="DY208" s="1"/>
      <c r="DZ208" s="1"/>
      <c r="EA208" s="1"/>
      <c r="EB208" s="1"/>
      <c r="EC208" s="1"/>
      <c r="ED208" s="1"/>
      <c r="EE208" s="1"/>
    </row>
    <row r="209" spans="1:135" x14ac:dyDescent="0.25">
      <c r="A209" s="1"/>
      <c r="B209" s="1"/>
      <c r="C209" s="1"/>
      <c r="D209" s="1"/>
      <c r="E209" s="1"/>
      <c r="F209" s="1"/>
      <c r="G209" s="1"/>
      <c r="S209" s="1"/>
      <c r="T209" s="1"/>
      <c r="U209" s="1"/>
      <c r="V209" s="1"/>
      <c r="W209" s="1"/>
      <c r="X209" s="1"/>
      <c r="Y209" s="1"/>
      <c r="Z209" s="1"/>
      <c r="AA209" s="1"/>
      <c r="AB209" s="1"/>
      <c r="AC209" s="1"/>
      <c r="AD209" s="1"/>
      <c r="AE209" s="1"/>
      <c r="AF209" s="1"/>
      <c r="AG209" s="1"/>
      <c r="AH209" s="1"/>
      <c r="AI209" s="1"/>
      <c r="AJ209" s="1"/>
      <c r="AK209" s="1"/>
      <c r="AL209" s="1"/>
      <c r="AM209" s="1"/>
      <c r="AN209" s="1"/>
      <c r="AO209" s="1"/>
      <c r="AP209" s="1"/>
      <c r="AQ209" s="1"/>
      <c r="AR209" s="1"/>
      <c r="AS209" s="1"/>
      <c r="AT209" s="1"/>
      <c r="AU209" s="1"/>
      <c r="AV209" s="1"/>
      <c r="AW209" s="1"/>
      <c r="AX209" s="1"/>
      <c r="AY209" s="1"/>
      <c r="AZ209" s="1"/>
      <c r="BA209" s="1"/>
      <c r="BB209" s="1"/>
      <c r="BC209" s="1"/>
      <c r="BD209" s="1"/>
      <c r="BE209" s="1"/>
      <c r="BF209" s="1"/>
      <c r="BG209" s="1"/>
      <c r="BH209" s="1"/>
      <c r="BI209" s="1"/>
      <c r="BJ209" s="1"/>
      <c r="BK209" s="1"/>
      <c r="BL209" s="1"/>
      <c r="BM209" s="1"/>
      <c r="BN209" s="1"/>
      <c r="BO209" s="1"/>
      <c r="BP209" s="1"/>
      <c r="BQ209" s="1"/>
      <c r="BR209" s="1"/>
      <c r="BS209" s="1"/>
      <c r="BT209" s="1"/>
      <c r="BU209" s="1"/>
      <c r="BV209" s="1"/>
      <c r="BW209" s="1"/>
      <c r="BX209" s="1"/>
      <c r="BY209" s="1"/>
      <c r="BZ209" s="1"/>
      <c r="CA209" s="1"/>
      <c r="CB209" s="1"/>
      <c r="CC209" s="1"/>
      <c r="CD209" s="1"/>
      <c r="CE209" s="1"/>
      <c r="CF209" s="1"/>
      <c r="CG209" s="1"/>
      <c r="CH209" s="1"/>
      <c r="CI209" s="1"/>
      <c r="CJ209" s="1"/>
      <c r="CK209" s="1"/>
      <c r="CL209" s="1"/>
      <c r="CM209" s="1"/>
      <c r="CN209" s="1"/>
      <c r="CO209" s="1"/>
      <c r="CP209" s="1"/>
      <c r="CQ209" s="1"/>
      <c r="CR209" s="1"/>
      <c r="CS209" s="1"/>
      <c r="CT209" s="1"/>
      <c r="CU209" s="1"/>
      <c r="CV209" s="1"/>
      <c r="CW209" s="1"/>
      <c r="CX209" s="1"/>
      <c r="CY209" s="1"/>
      <c r="CZ209" s="1"/>
      <c r="DA209" s="1"/>
      <c r="DB209" s="1"/>
      <c r="DC209" s="1"/>
      <c r="DD209" s="1"/>
      <c r="DE209" s="1"/>
      <c r="DF209" s="1"/>
      <c r="DG209" s="1"/>
      <c r="DH209" s="1"/>
      <c r="DI209" s="1"/>
      <c r="DJ209" s="1"/>
      <c r="DK209" s="1"/>
      <c r="DL209" s="1"/>
      <c r="DM209" s="1"/>
      <c r="DN209" s="1"/>
      <c r="DO209" s="1"/>
      <c r="DP209" s="1"/>
      <c r="DQ209" s="1"/>
      <c r="DR209" s="1"/>
      <c r="DS209" s="1"/>
      <c r="DT209" s="1"/>
      <c r="DU209" s="1"/>
      <c r="DV209" s="1"/>
      <c r="DW209" s="1"/>
      <c r="DX209" s="1"/>
      <c r="DY209" s="1"/>
      <c r="DZ209" s="1"/>
      <c r="EA209" s="1"/>
      <c r="EB209" s="1"/>
      <c r="EC209" s="1"/>
      <c r="ED209" s="1"/>
      <c r="EE209" s="1"/>
    </row>
    <row r="210" spans="1:135" x14ac:dyDescent="0.25">
      <c r="A210" s="1"/>
      <c r="B210" s="1"/>
      <c r="C210" s="1"/>
      <c r="D210" s="1"/>
      <c r="E210" s="1"/>
      <c r="F210" s="1"/>
      <c r="G210" s="1"/>
      <c r="S210" s="1"/>
      <c r="T210" s="1"/>
      <c r="U210" s="1"/>
      <c r="V210" s="1"/>
      <c r="W210" s="1"/>
      <c r="X210" s="1"/>
      <c r="Y210" s="1"/>
      <c r="Z210" s="1"/>
      <c r="AA210" s="1"/>
      <c r="AB210" s="1"/>
      <c r="AC210" s="1"/>
      <c r="AD210" s="1"/>
      <c r="AE210" s="1"/>
      <c r="AF210" s="1"/>
      <c r="AG210" s="1"/>
      <c r="AH210" s="1"/>
      <c r="AI210" s="1"/>
      <c r="AJ210" s="1"/>
      <c r="AK210" s="1"/>
      <c r="AL210" s="1"/>
      <c r="AM210" s="1"/>
      <c r="AN210" s="1"/>
      <c r="AO210" s="1"/>
      <c r="AP210" s="1"/>
      <c r="AQ210" s="1"/>
      <c r="AR210" s="1"/>
      <c r="AS210" s="1"/>
      <c r="AT210" s="1"/>
      <c r="AU210" s="1"/>
      <c r="AV210" s="1"/>
      <c r="AW210" s="1"/>
      <c r="AX210" s="1"/>
      <c r="AY210" s="1"/>
      <c r="AZ210" s="1"/>
      <c r="BA210" s="1"/>
      <c r="BB210" s="1"/>
      <c r="BC210" s="1"/>
      <c r="BD210" s="1"/>
      <c r="BE210" s="1"/>
      <c r="BF210" s="1"/>
      <c r="BG210" s="1"/>
      <c r="BH210" s="1"/>
      <c r="BI210" s="1"/>
      <c r="BJ210" s="1"/>
      <c r="BK210" s="1"/>
      <c r="BL210" s="1"/>
      <c r="BM210" s="1"/>
      <c r="BN210" s="1"/>
      <c r="BO210" s="1"/>
      <c r="BP210" s="1"/>
      <c r="BQ210" s="1"/>
      <c r="BR210" s="1"/>
      <c r="BS210" s="1"/>
      <c r="BT210" s="1"/>
      <c r="BU210" s="1"/>
      <c r="BV210" s="1"/>
      <c r="BW210" s="1"/>
      <c r="BX210" s="1"/>
      <c r="BY210" s="1"/>
      <c r="BZ210" s="1"/>
      <c r="CA210" s="1"/>
      <c r="CB210" s="1"/>
      <c r="CC210" s="1"/>
      <c r="CD210" s="1"/>
      <c r="CE210" s="1"/>
      <c r="CF210" s="1"/>
      <c r="CG210" s="1"/>
      <c r="CH210" s="1"/>
      <c r="CI210" s="1"/>
      <c r="CJ210" s="1"/>
      <c r="CK210" s="1"/>
      <c r="CL210" s="1"/>
      <c r="CM210" s="1"/>
      <c r="CN210" s="1"/>
      <c r="CO210" s="1"/>
      <c r="CP210" s="1"/>
      <c r="CQ210" s="1"/>
      <c r="CR210" s="1"/>
      <c r="CS210" s="1"/>
      <c r="CT210" s="1"/>
      <c r="CU210" s="1"/>
      <c r="CV210" s="1"/>
      <c r="CW210" s="1"/>
      <c r="CX210" s="1"/>
      <c r="CY210" s="1"/>
      <c r="CZ210" s="1"/>
      <c r="DA210" s="1"/>
      <c r="DB210" s="1"/>
      <c r="DC210" s="1"/>
      <c r="DD210" s="1"/>
      <c r="DE210" s="1"/>
      <c r="DF210" s="1"/>
      <c r="DG210" s="1"/>
      <c r="DH210" s="1"/>
      <c r="DI210" s="1"/>
      <c r="DJ210" s="1"/>
      <c r="DK210" s="1"/>
      <c r="DL210" s="1"/>
      <c r="DM210" s="1"/>
      <c r="DN210" s="1"/>
      <c r="DO210" s="1"/>
      <c r="DP210" s="1"/>
      <c r="DQ210" s="1"/>
      <c r="DR210" s="1"/>
      <c r="DS210" s="1"/>
      <c r="DT210" s="1"/>
      <c r="DU210" s="1"/>
      <c r="DV210" s="1"/>
      <c r="DW210" s="1"/>
      <c r="DX210" s="1"/>
      <c r="DY210" s="1"/>
      <c r="DZ210" s="1"/>
      <c r="EA210" s="1"/>
      <c r="EB210" s="1"/>
      <c r="EC210" s="1"/>
      <c r="ED210" s="1"/>
      <c r="EE210" s="1"/>
    </row>
    <row r="211" spans="1:135" x14ac:dyDescent="0.25">
      <c r="A211" s="1"/>
      <c r="B211" s="1"/>
      <c r="C211" s="1"/>
      <c r="D211" s="1"/>
      <c r="E211" s="1"/>
      <c r="F211" s="1"/>
      <c r="G211" s="1"/>
      <c r="S211" s="1"/>
      <c r="T211" s="1"/>
      <c r="U211" s="1"/>
      <c r="V211" s="1"/>
      <c r="W211" s="1"/>
      <c r="X211" s="1"/>
      <c r="Y211" s="1"/>
      <c r="Z211" s="1"/>
      <c r="AA211" s="1"/>
      <c r="AB211" s="1"/>
      <c r="AC211" s="1"/>
      <c r="AD211" s="1"/>
      <c r="AE211" s="1"/>
      <c r="AF211" s="1"/>
      <c r="AG211" s="1"/>
      <c r="AH211" s="1"/>
      <c r="AI211" s="1"/>
      <c r="AJ211" s="1"/>
      <c r="AK211" s="1"/>
      <c r="AL211" s="1"/>
      <c r="AM211" s="1"/>
      <c r="AN211" s="1"/>
      <c r="AO211" s="1"/>
      <c r="AP211" s="1"/>
      <c r="AQ211" s="1"/>
      <c r="AR211" s="1"/>
      <c r="AS211" s="1"/>
      <c r="AT211" s="1"/>
      <c r="AU211" s="1"/>
      <c r="AV211" s="1"/>
      <c r="AW211" s="1"/>
      <c r="AX211" s="1"/>
      <c r="AY211" s="1"/>
      <c r="AZ211" s="1"/>
      <c r="BA211" s="1"/>
      <c r="BB211" s="1"/>
      <c r="BC211" s="1"/>
      <c r="BD211" s="1"/>
      <c r="BE211" s="1"/>
      <c r="BF211" s="1"/>
      <c r="BG211" s="1"/>
      <c r="BH211" s="1"/>
      <c r="BI211" s="1"/>
      <c r="BJ211" s="1"/>
      <c r="BK211" s="1"/>
      <c r="BL211" s="1"/>
      <c r="BM211" s="1"/>
      <c r="BN211" s="1"/>
      <c r="BO211" s="1"/>
      <c r="BP211" s="1"/>
      <c r="BQ211" s="1"/>
      <c r="BR211" s="1"/>
      <c r="BS211" s="1"/>
      <c r="BT211" s="1"/>
      <c r="BU211" s="1"/>
      <c r="BV211" s="1"/>
      <c r="BW211" s="1"/>
      <c r="BX211" s="1"/>
      <c r="BY211" s="1"/>
      <c r="BZ211" s="1"/>
      <c r="CA211" s="1"/>
      <c r="CB211" s="1"/>
      <c r="CC211" s="1"/>
      <c r="CD211" s="1"/>
      <c r="CE211" s="1"/>
      <c r="CF211" s="1"/>
      <c r="CG211" s="1"/>
      <c r="CH211" s="1"/>
      <c r="CI211" s="1"/>
      <c r="CJ211" s="1"/>
      <c r="CK211" s="1"/>
      <c r="CL211" s="1"/>
      <c r="CM211" s="1"/>
      <c r="CN211" s="1"/>
      <c r="CO211" s="1"/>
      <c r="CP211" s="1"/>
      <c r="CQ211" s="1"/>
      <c r="CR211" s="1"/>
      <c r="CS211" s="1"/>
      <c r="CT211" s="1"/>
      <c r="CU211" s="1"/>
      <c r="CV211" s="1"/>
      <c r="CW211" s="1"/>
      <c r="CX211" s="1"/>
      <c r="CY211" s="1"/>
      <c r="CZ211" s="1"/>
      <c r="DA211" s="1"/>
      <c r="DB211" s="1"/>
      <c r="DC211" s="1"/>
      <c r="DD211" s="1"/>
      <c r="DE211" s="1"/>
      <c r="DF211" s="1"/>
      <c r="DG211" s="1"/>
      <c r="DH211" s="1"/>
      <c r="DI211" s="1"/>
      <c r="DJ211" s="1"/>
      <c r="DK211" s="1"/>
      <c r="DL211" s="1"/>
      <c r="DM211" s="1"/>
      <c r="DN211" s="1"/>
      <c r="DO211" s="1"/>
      <c r="DP211" s="1"/>
      <c r="DQ211" s="1"/>
      <c r="DR211" s="1"/>
      <c r="DS211" s="1"/>
      <c r="DT211" s="1"/>
      <c r="DU211" s="1"/>
      <c r="DV211" s="1"/>
      <c r="DW211" s="1"/>
      <c r="DX211" s="1"/>
      <c r="DY211" s="1"/>
      <c r="DZ211" s="1"/>
      <c r="EA211" s="1"/>
      <c r="EB211" s="1"/>
      <c r="EC211" s="1"/>
      <c r="ED211" s="1"/>
      <c r="EE211" s="1"/>
    </row>
    <row r="212" spans="1:135" x14ac:dyDescent="0.25">
      <c r="A212" s="1"/>
      <c r="B212" s="1"/>
      <c r="C212" s="1"/>
      <c r="D212" s="1"/>
      <c r="E212" s="1"/>
      <c r="F212" s="1"/>
      <c r="G212" s="1"/>
      <c r="S212" s="1"/>
      <c r="T212" s="1"/>
      <c r="U212" s="1"/>
      <c r="V212" s="1"/>
      <c r="W212" s="1"/>
      <c r="X212" s="1"/>
      <c r="Y212" s="1"/>
      <c r="Z212" s="1"/>
      <c r="AA212" s="1"/>
      <c r="AB212" s="1"/>
      <c r="AC212" s="1"/>
      <c r="AD212" s="1"/>
      <c r="AE212" s="1"/>
      <c r="AF212" s="1"/>
      <c r="AG212" s="1"/>
      <c r="AH212" s="1"/>
      <c r="AI212" s="1"/>
      <c r="AJ212" s="1"/>
      <c r="AK212" s="1"/>
      <c r="AL212" s="1"/>
      <c r="AM212" s="1"/>
      <c r="AN212" s="1"/>
      <c r="AO212" s="1"/>
      <c r="AP212" s="1"/>
      <c r="AQ212" s="1"/>
      <c r="AR212" s="1"/>
      <c r="AS212" s="1"/>
      <c r="AT212" s="1"/>
      <c r="AU212" s="1"/>
      <c r="AV212" s="1"/>
      <c r="AW212" s="1"/>
      <c r="AX212" s="1"/>
      <c r="AY212" s="1"/>
      <c r="AZ212" s="1"/>
      <c r="BA212" s="1"/>
      <c r="BB212" s="1"/>
      <c r="BC212" s="1"/>
      <c r="BD212" s="1"/>
      <c r="BE212" s="1"/>
      <c r="BF212" s="1"/>
      <c r="BG212" s="1"/>
      <c r="BH212" s="1"/>
      <c r="BI212" s="1"/>
      <c r="BJ212" s="1"/>
      <c r="BK212" s="1"/>
      <c r="BL212" s="1"/>
      <c r="BM212" s="1"/>
      <c r="BN212" s="1"/>
      <c r="BO212" s="1"/>
      <c r="BP212" s="1"/>
      <c r="BQ212" s="1"/>
      <c r="BR212" s="1"/>
      <c r="BS212" s="1"/>
      <c r="BT212" s="1"/>
      <c r="BU212" s="1"/>
      <c r="BV212" s="1"/>
      <c r="BW212" s="1"/>
      <c r="BX212" s="1"/>
      <c r="BY212" s="1"/>
      <c r="BZ212" s="1"/>
      <c r="CA212" s="1"/>
      <c r="CB212" s="1"/>
      <c r="CC212" s="1"/>
      <c r="CD212" s="1"/>
      <c r="CE212" s="1"/>
      <c r="CF212" s="1"/>
      <c r="CG212" s="1"/>
      <c r="CH212" s="1"/>
      <c r="CI212" s="1"/>
      <c r="CJ212" s="1"/>
      <c r="CK212" s="1"/>
      <c r="CL212" s="1"/>
      <c r="CM212" s="1"/>
      <c r="CN212" s="1"/>
      <c r="CO212" s="1"/>
      <c r="CP212" s="1"/>
      <c r="CQ212" s="1"/>
      <c r="CR212" s="1"/>
      <c r="CS212" s="1"/>
      <c r="CT212" s="1"/>
      <c r="CU212" s="1"/>
      <c r="CV212" s="1"/>
      <c r="CW212" s="1"/>
      <c r="CX212" s="1"/>
      <c r="CY212" s="1"/>
      <c r="CZ212" s="1"/>
      <c r="DA212" s="1"/>
      <c r="DB212" s="1"/>
      <c r="DC212" s="1"/>
      <c r="DD212" s="1"/>
      <c r="DE212" s="1"/>
      <c r="DF212" s="1"/>
      <c r="DG212" s="1"/>
      <c r="DH212" s="1"/>
      <c r="DI212" s="1"/>
      <c r="DJ212" s="1"/>
      <c r="DK212" s="1"/>
      <c r="DL212" s="1"/>
      <c r="DM212" s="1"/>
      <c r="DN212" s="1"/>
      <c r="DO212" s="1"/>
      <c r="DP212" s="1"/>
      <c r="DQ212" s="1"/>
      <c r="DR212" s="1"/>
      <c r="DS212" s="1"/>
      <c r="DT212" s="1"/>
      <c r="DU212" s="1"/>
      <c r="DV212" s="1"/>
      <c r="DW212" s="1"/>
      <c r="DX212" s="1"/>
      <c r="DY212" s="1"/>
      <c r="DZ212" s="1"/>
      <c r="EA212" s="1"/>
      <c r="EB212" s="1"/>
      <c r="EC212" s="1"/>
      <c r="ED212" s="1"/>
      <c r="EE212" s="1"/>
    </row>
    <row r="213" spans="1:135" x14ac:dyDescent="0.25">
      <c r="A213" s="1"/>
      <c r="B213" s="1"/>
      <c r="C213" s="1"/>
      <c r="D213" s="1"/>
      <c r="E213" s="1"/>
      <c r="F213" s="1"/>
      <c r="G213" s="1"/>
      <c r="S213" s="1"/>
      <c r="T213" s="1"/>
      <c r="U213" s="1"/>
      <c r="V213" s="1"/>
      <c r="W213" s="1"/>
      <c r="X213" s="1"/>
      <c r="Y213" s="1"/>
      <c r="Z213" s="1"/>
      <c r="AA213" s="1"/>
      <c r="AB213" s="1"/>
      <c r="AC213" s="1"/>
      <c r="AD213" s="1"/>
      <c r="AE213" s="1"/>
      <c r="AF213" s="1"/>
      <c r="AG213" s="1"/>
      <c r="AH213" s="1"/>
      <c r="AI213" s="1"/>
      <c r="AJ213" s="1"/>
      <c r="AK213" s="1"/>
      <c r="AL213" s="1"/>
      <c r="AM213" s="1"/>
      <c r="AN213" s="1"/>
      <c r="AO213" s="1"/>
      <c r="AP213" s="1"/>
      <c r="AQ213" s="1"/>
      <c r="AR213" s="1"/>
      <c r="AS213" s="1"/>
      <c r="AT213" s="1"/>
      <c r="AU213" s="1"/>
      <c r="AV213" s="1"/>
      <c r="AW213" s="1"/>
      <c r="AX213" s="1"/>
      <c r="AY213" s="1"/>
      <c r="AZ213" s="1"/>
      <c r="BA213" s="1"/>
      <c r="BB213" s="1"/>
      <c r="BC213" s="1"/>
      <c r="BD213" s="1"/>
      <c r="BE213" s="1"/>
      <c r="BF213" s="1"/>
      <c r="BG213" s="1"/>
      <c r="BH213" s="1"/>
      <c r="BI213" s="1"/>
      <c r="BJ213" s="1"/>
      <c r="BK213" s="1"/>
      <c r="BL213" s="1"/>
      <c r="BM213" s="1"/>
      <c r="BN213" s="1"/>
      <c r="BO213" s="1"/>
      <c r="BP213" s="1"/>
      <c r="BQ213" s="1"/>
      <c r="BR213" s="1"/>
      <c r="BS213" s="1"/>
      <c r="BT213" s="1"/>
      <c r="BU213" s="1"/>
      <c r="BV213" s="1"/>
      <c r="BW213" s="1"/>
      <c r="BX213" s="1"/>
      <c r="BY213" s="1"/>
      <c r="BZ213" s="1"/>
      <c r="CA213" s="1"/>
      <c r="CB213" s="1"/>
      <c r="CC213" s="1"/>
      <c r="CD213" s="1"/>
      <c r="CE213" s="1"/>
      <c r="CF213" s="1"/>
      <c r="CG213" s="1"/>
      <c r="CH213" s="1"/>
      <c r="CI213" s="1"/>
      <c r="CJ213" s="1"/>
      <c r="CK213" s="1"/>
      <c r="CL213" s="1"/>
      <c r="CM213" s="1"/>
      <c r="CN213" s="1"/>
      <c r="CO213" s="1"/>
      <c r="CP213" s="1"/>
      <c r="CQ213" s="1"/>
      <c r="CR213" s="1"/>
      <c r="CS213" s="1"/>
      <c r="CT213" s="1"/>
      <c r="CU213" s="1"/>
      <c r="CV213" s="1"/>
      <c r="CW213" s="1"/>
      <c r="CX213" s="1"/>
      <c r="CY213" s="1"/>
      <c r="CZ213" s="1"/>
      <c r="DA213" s="1"/>
      <c r="DB213" s="1"/>
      <c r="DC213" s="1"/>
      <c r="DD213" s="1"/>
      <c r="DE213" s="1"/>
      <c r="DF213" s="1"/>
      <c r="DG213" s="1"/>
      <c r="DH213" s="1"/>
      <c r="DI213" s="1"/>
      <c r="DJ213" s="1"/>
      <c r="DK213" s="1"/>
      <c r="DL213" s="1"/>
      <c r="DM213" s="1"/>
      <c r="DN213" s="1"/>
      <c r="DO213" s="1"/>
      <c r="DP213" s="1"/>
      <c r="DQ213" s="1"/>
      <c r="DR213" s="1"/>
      <c r="DS213" s="1"/>
      <c r="DT213" s="1"/>
      <c r="DU213" s="1"/>
      <c r="DV213" s="1"/>
      <c r="DW213" s="1"/>
      <c r="DX213" s="1"/>
      <c r="DY213" s="1"/>
      <c r="DZ213" s="1"/>
      <c r="EA213" s="1"/>
      <c r="EB213" s="1"/>
      <c r="EC213" s="1"/>
      <c r="ED213" s="1"/>
      <c r="EE213" s="1"/>
    </row>
    <row r="214" spans="1:135" x14ac:dyDescent="0.25">
      <c r="A214" s="1"/>
      <c r="B214" s="1"/>
      <c r="C214" s="1"/>
      <c r="D214" s="1"/>
      <c r="E214" s="1"/>
      <c r="F214" s="1"/>
      <c r="G214" s="1"/>
      <c r="S214" s="1"/>
      <c r="T214" s="1"/>
      <c r="U214" s="1"/>
      <c r="V214" s="1"/>
      <c r="W214" s="1"/>
      <c r="X214" s="1"/>
      <c r="Y214" s="1"/>
      <c r="Z214" s="1"/>
      <c r="AA214" s="1"/>
      <c r="AB214" s="1"/>
      <c r="AC214" s="1"/>
      <c r="AD214" s="1"/>
      <c r="AE214" s="1"/>
      <c r="AF214" s="1"/>
      <c r="AG214" s="1"/>
      <c r="AH214" s="1"/>
      <c r="AI214" s="1"/>
      <c r="AJ214" s="1"/>
      <c r="AK214" s="1"/>
      <c r="AL214" s="1"/>
      <c r="AM214" s="1"/>
      <c r="AN214" s="1"/>
      <c r="AO214" s="1"/>
      <c r="AP214" s="1"/>
      <c r="AQ214" s="1"/>
      <c r="AR214" s="1"/>
      <c r="AS214" s="1"/>
      <c r="AT214" s="1"/>
      <c r="AU214" s="1"/>
      <c r="AV214" s="1"/>
      <c r="AW214" s="1"/>
      <c r="AX214" s="1"/>
      <c r="AY214" s="1"/>
      <c r="AZ214" s="1"/>
      <c r="BA214" s="1"/>
      <c r="BB214" s="1"/>
      <c r="BC214" s="1"/>
      <c r="BD214" s="1"/>
      <c r="BE214" s="1"/>
      <c r="BF214" s="1"/>
      <c r="BG214" s="1"/>
      <c r="BH214" s="1"/>
      <c r="BI214" s="1"/>
      <c r="BJ214" s="1"/>
      <c r="BK214" s="1"/>
      <c r="BL214" s="1"/>
      <c r="BM214" s="1"/>
      <c r="BN214" s="1"/>
      <c r="BO214" s="1"/>
      <c r="BP214" s="1"/>
      <c r="BQ214" s="1"/>
      <c r="BR214" s="1"/>
      <c r="BS214" s="1"/>
      <c r="BT214" s="1"/>
      <c r="BU214" s="1"/>
      <c r="BV214" s="1"/>
      <c r="BW214" s="1"/>
      <c r="BX214" s="1"/>
      <c r="BY214" s="1"/>
      <c r="BZ214" s="1"/>
      <c r="CA214" s="1"/>
      <c r="CB214" s="1"/>
      <c r="CC214" s="1"/>
      <c r="CD214" s="1"/>
      <c r="CE214" s="1"/>
      <c r="CF214" s="1"/>
      <c r="CG214" s="1"/>
      <c r="CH214" s="1"/>
      <c r="CI214" s="1"/>
      <c r="CJ214" s="1"/>
      <c r="CK214" s="1"/>
      <c r="CL214" s="1"/>
      <c r="CM214" s="1"/>
      <c r="CN214" s="1"/>
      <c r="CO214" s="1"/>
      <c r="CP214" s="1"/>
      <c r="CQ214" s="1"/>
      <c r="CR214" s="1"/>
      <c r="CS214" s="1"/>
      <c r="CT214" s="1"/>
      <c r="CU214" s="1"/>
      <c r="CV214" s="1"/>
      <c r="CW214" s="1"/>
      <c r="CX214" s="1"/>
      <c r="CY214" s="1"/>
      <c r="CZ214" s="1"/>
      <c r="DA214" s="1"/>
      <c r="DB214" s="1"/>
      <c r="DC214" s="1"/>
      <c r="DD214" s="1"/>
      <c r="DE214" s="1"/>
      <c r="DF214" s="1"/>
      <c r="DG214" s="1"/>
      <c r="DH214" s="1"/>
      <c r="DI214" s="1"/>
      <c r="DJ214" s="1"/>
      <c r="DK214" s="1"/>
      <c r="DL214" s="1"/>
      <c r="DM214" s="1"/>
      <c r="DN214" s="1"/>
      <c r="DO214" s="1"/>
      <c r="DP214" s="1"/>
      <c r="DQ214" s="1"/>
      <c r="DR214" s="1"/>
      <c r="DS214" s="1"/>
      <c r="DT214" s="1"/>
      <c r="DU214" s="1"/>
      <c r="DV214" s="1"/>
      <c r="DW214" s="1"/>
      <c r="DX214" s="1"/>
      <c r="DY214" s="1"/>
      <c r="DZ214" s="1"/>
      <c r="EA214" s="1"/>
      <c r="EB214" s="1"/>
      <c r="EC214" s="1"/>
      <c r="ED214" s="1"/>
      <c r="EE214" s="1"/>
    </row>
    <row r="215" spans="1:135" x14ac:dyDescent="0.25">
      <c r="A215" s="1"/>
      <c r="B215" s="1"/>
      <c r="C215" s="1"/>
      <c r="D215" s="1"/>
      <c r="E215" s="1"/>
      <c r="F215" s="1"/>
      <c r="G215" s="1"/>
      <c r="S215" s="1"/>
      <c r="T215" s="1"/>
      <c r="U215" s="1"/>
      <c r="V215" s="1"/>
      <c r="W215" s="1"/>
      <c r="X215" s="1"/>
      <c r="Y215" s="1"/>
      <c r="Z215" s="1"/>
      <c r="AA215" s="1"/>
      <c r="AB215" s="1"/>
      <c r="AC215" s="1"/>
      <c r="AD215" s="1"/>
      <c r="AE215" s="1"/>
      <c r="AF215" s="1"/>
      <c r="AG215" s="1"/>
      <c r="AH215" s="1"/>
      <c r="AI215" s="1"/>
      <c r="AJ215" s="1"/>
      <c r="AK215" s="1"/>
      <c r="AL215" s="1"/>
      <c r="AM215" s="1"/>
      <c r="AN215" s="1"/>
      <c r="AO215" s="1"/>
      <c r="AP215" s="1"/>
      <c r="AQ215" s="1"/>
      <c r="AR215" s="1"/>
      <c r="AS215" s="1"/>
      <c r="AT215" s="1"/>
      <c r="AU215" s="1"/>
      <c r="AV215" s="1"/>
      <c r="AW215" s="1"/>
      <c r="AX215" s="1"/>
      <c r="AY215" s="1"/>
      <c r="AZ215" s="1"/>
      <c r="BA215" s="1"/>
      <c r="BB215" s="1"/>
      <c r="BC215" s="1"/>
      <c r="BD215" s="1"/>
      <c r="BE215" s="1"/>
      <c r="BF215" s="1"/>
      <c r="BG215" s="1"/>
      <c r="BH215" s="1"/>
      <c r="BI215" s="1"/>
      <c r="BJ215" s="1"/>
      <c r="BK215" s="1"/>
      <c r="BL215" s="1"/>
      <c r="BM215" s="1"/>
      <c r="BN215" s="1"/>
      <c r="BO215" s="1"/>
      <c r="BP215" s="1"/>
      <c r="BQ215" s="1"/>
      <c r="BR215" s="1"/>
      <c r="BS215" s="1"/>
      <c r="BT215" s="1"/>
      <c r="BU215" s="1"/>
      <c r="BV215" s="1"/>
      <c r="BW215" s="1"/>
      <c r="BX215" s="1"/>
      <c r="BY215" s="1"/>
      <c r="BZ215" s="1"/>
      <c r="CA215" s="1"/>
      <c r="CB215" s="1"/>
      <c r="CC215" s="1"/>
      <c r="CD215" s="1"/>
      <c r="CE215" s="1"/>
      <c r="CF215" s="1"/>
      <c r="CG215" s="1"/>
      <c r="CH215" s="1"/>
      <c r="CI215" s="1"/>
      <c r="CJ215" s="1"/>
      <c r="CK215" s="1"/>
      <c r="CL215" s="1"/>
      <c r="CM215" s="1"/>
      <c r="CN215" s="1"/>
      <c r="CO215" s="1"/>
      <c r="CP215" s="1"/>
      <c r="CQ215" s="1"/>
      <c r="CR215" s="1"/>
      <c r="CS215" s="1"/>
      <c r="CT215" s="1"/>
      <c r="CU215" s="1"/>
      <c r="CV215" s="1"/>
      <c r="CW215" s="1"/>
      <c r="CX215" s="1"/>
      <c r="CY215" s="1"/>
      <c r="CZ215" s="1"/>
      <c r="DA215" s="1"/>
      <c r="DB215" s="1"/>
      <c r="DC215" s="1"/>
      <c r="DD215" s="1"/>
      <c r="DE215" s="1"/>
      <c r="DF215" s="1"/>
      <c r="DG215" s="1"/>
      <c r="DH215" s="1"/>
      <c r="DI215" s="1"/>
      <c r="DJ215" s="1"/>
      <c r="DK215" s="1"/>
      <c r="DL215" s="1"/>
      <c r="DM215" s="1"/>
      <c r="DN215" s="1"/>
      <c r="DO215" s="1"/>
      <c r="DP215" s="1"/>
      <c r="DQ215" s="1"/>
      <c r="DR215" s="1"/>
      <c r="DS215" s="1"/>
      <c r="DT215" s="1"/>
      <c r="DU215" s="1"/>
      <c r="DV215" s="1"/>
      <c r="DW215" s="1"/>
      <c r="DX215" s="1"/>
      <c r="DY215" s="1"/>
      <c r="DZ215" s="1"/>
      <c r="EA215" s="1"/>
      <c r="EB215" s="1"/>
      <c r="EC215" s="1"/>
      <c r="ED215" s="1"/>
      <c r="EE215" s="1"/>
    </row>
    <row r="216" spans="1:135" x14ac:dyDescent="0.25">
      <c r="A216" s="1"/>
      <c r="B216" s="1"/>
      <c r="C216" s="1"/>
      <c r="D216" s="1"/>
      <c r="E216" s="1"/>
      <c r="F216" s="1"/>
      <c r="G216" s="1"/>
      <c r="S216" s="1"/>
      <c r="T216" s="1"/>
      <c r="U216" s="1"/>
      <c r="V216" s="1"/>
      <c r="W216" s="1"/>
      <c r="X216" s="1"/>
      <c r="Y216" s="1"/>
      <c r="Z216" s="1"/>
      <c r="AA216" s="1"/>
      <c r="AB216" s="1"/>
      <c r="AC216" s="1"/>
      <c r="AD216" s="1"/>
      <c r="AE216" s="1"/>
      <c r="AF216" s="1"/>
      <c r="AG216" s="1"/>
      <c r="AH216" s="1"/>
      <c r="AI216" s="1"/>
      <c r="AJ216" s="1"/>
      <c r="AK216" s="1"/>
      <c r="AL216" s="1"/>
      <c r="AM216" s="1"/>
      <c r="AN216" s="1"/>
      <c r="AO216" s="1"/>
      <c r="AP216" s="1"/>
      <c r="AQ216" s="1"/>
      <c r="AR216" s="1"/>
      <c r="AS216" s="1"/>
      <c r="AT216" s="1"/>
      <c r="AU216" s="1"/>
      <c r="AV216" s="1"/>
      <c r="AW216" s="1"/>
      <c r="AX216" s="1"/>
      <c r="AY216" s="1"/>
      <c r="AZ216" s="1"/>
      <c r="BA216" s="1"/>
      <c r="BB216" s="1"/>
      <c r="BC216" s="1"/>
      <c r="BD216" s="1"/>
      <c r="BE216" s="1"/>
      <c r="BF216" s="1"/>
      <c r="BG216" s="1"/>
      <c r="BH216" s="1"/>
      <c r="BI216" s="1"/>
      <c r="BJ216" s="1"/>
      <c r="BK216" s="1"/>
      <c r="BL216" s="1"/>
      <c r="BM216" s="1"/>
      <c r="BN216" s="1"/>
      <c r="BO216" s="1"/>
      <c r="BP216" s="1"/>
      <c r="BQ216" s="1"/>
      <c r="BR216" s="1"/>
      <c r="BS216" s="1"/>
      <c r="BT216" s="1"/>
      <c r="BU216" s="1"/>
      <c r="BV216" s="1"/>
      <c r="BW216" s="1"/>
      <c r="BX216" s="1"/>
      <c r="BY216" s="1"/>
      <c r="BZ216" s="1"/>
      <c r="CA216" s="1"/>
      <c r="CB216" s="1"/>
      <c r="CC216" s="1"/>
      <c r="CD216" s="1"/>
      <c r="CE216" s="1"/>
      <c r="CF216" s="1"/>
      <c r="CG216" s="1"/>
      <c r="CH216" s="1"/>
      <c r="CI216" s="1"/>
      <c r="CJ216" s="1"/>
      <c r="CK216" s="1"/>
      <c r="CL216" s="1"/>
      <c r="CM216" s="1"/>
      <c r="CN216" s="1"/>
      <c r="CO216" s="1"/>
      <c r="CP216" s="1"/>
      <c r="CQ216" s="1"/>
      <c r="CR216" s="1"/>
      <c r="CS216" s="1"/>
      <c r="CT216" s="1"/>
      <c r="CU216" s="1"/>
      <c r="CV216" s="1"/>
      <c r="CW216" s="1"/>
      <c r="CX216" s="1"/>
      <c r="CY216" s="1"/>
      <c r="CZ216" s="1"/>
      <c r="DA216" s="1"/>
      <c r="DB216" s="1"/>
      <c r="DC216" s="1"/>
      <c r="DD216" s="1"/>
      <c r="DE216" s="1"/>
      <c r="DF216" s="1"/>
      <c r="DG216" s="1"/>
      <c r="DH216" s="1"/>
      <c r="DI216" s="1"/>
      <c r="DJ216" s="1"/>
      <c r="DK216" s="1"/>
      <c r="DL216" s="1"/>
      <c r="DM216" s="1"/>
      <c r="DN216" s="1"/>
      <c r="DO216" s="1"/>
      <c r="DP216" s="1"/>
      <c r="DQ216" s="1"/>
      <c r="DR216" s="1"/>
      <c r="DS216" s="1"/>
      <c r="DT216" s="1"/>
      <c r="DU216" s="1"/>
      <c r="DV216" s="1"/>
      <c r="DW216" s="1"/>
      <c r="DX216" s="1"/>
      <c r="DY216" s="1"/>
      <c r="DZ216" s="1"/>
      <c r="EA216" s="1"/>
      <c r="EB216" s="1"/>
      <c r="EC216" s="1"/>
      <c r="ED216" s="1"/>
      <c r="EE216" s="1"/>
    </row>
    <row r="217" spans="1:135" x14ac:dyDescent="0.25">
      <c r="A217" s="1"/>
      <c r="B217" s="1"/>
      <c r="C217" s="1"/>
      <c r="D217" s="1"/>
      <c r="E217" s="1"/>
      <c r="F217" s="1"/>
      <c r="G217" s="1"/>
      <c r="S217" s="1"/>
      <c r="T217" s="1"/>
      <c r="U217" s="1"/>
      <c r="V217" s="1"/>
      <c r="W217" s="1"/>
      <c r="X217" s="1"/>
      <c r="Y217" s="1"/>
      <c r="Z217" s="1"/>
      <c r="AA217" s="1"/>
      <c r="AB217" s="1"/>
      <c r="AC217" s="1"/>
      <c r="AD217" s="1"/>
      <c r="AE217" s="1"/>
      <c r="AF217" s="1"/>
      <c r="AG217" s="1"/>
      <c r="AH217" s="1"/>
      <c r="AI217" s="1"/>
      <c r="AJ217" s="1"/>
      <c r="AK217" s="1"/>
      <c r="AL217" s="1"/>
      <c r="AM217" s="1"/>
      <c r="AN217" s="1"/>
      <c r="AO217" s="1"/>
      <c r="AP217" s="1"/>
      <c r="AQ217" s="1"/>
      <c r="AR217" s="1"/>
      <c r="AS217" s="1"/>
      <c r="AT217" s="1"/>
      <c r="AU217" s="1"/>
      <c r="AV217" s="1"/>
      <c r="AW217" s="1"/>
      <c r="AX217" s="1"/>
      <c r="AY217" s="1"/>
      <c r="AZ217" s="1"/>
      <c r="BA217" s="1"/>
      <c r="BB217" s="1"/>
      <c r="BC217" s="1"/>
      <c r="BD217" s="1"/>
      <c r="BE217" s="1"/>
      <c r="BF217" s="1"/>
      <c r="BG217" s="1"/>
      <c r="BH217" s="1"/>
      <c r="BI217" s="1"/>
      <c r="BJ217" s="1"/>
      <c r="BK217" s="1"/>
      <c r="BL217" s="1"/>
      <c r="BM217" s="1"/>
      <c r="BN217" s="1"/>
      <c r="BO217" s="1"/>
      <c r="BP217" s="1"/>
      <c r="BQ217" s="1"/>
      <c r="BR217" s="1"/>
      <c r="BS217" s="1"/>
      <c r="BT217" s="1"/>
      <c r="BU217" s="1"/>
      <c r="BV217" s="1"/>
      <c r="BW217" s="1"/>
      <c r="BX217" s="1"/>
      <c r="BY217" s="1"/>
      <c r="BZ217" s="1"/>
      <c r="CA217" s="1"/>
      <c r="CB217" s="1"/>
      <c r="CC217" s="1"/>
      <c r="CD217" s="1"/>
      <c r="CE217" s="1"/>
      <c r="CF217" s="1"/>
      <c r="CG217" s="1"/>
      <c r="CH217" s="1"/>
      <c r="CI217" s="1"/>
      <c r="CJ217" s="1"/>
      <c r="CK217" s="1"/>
      <c r="CL217" s="1"/>
      <c r="CM217" s="1"/>
      <c r="CN217" s="1"/>
      <c r="CO217" s="1"/>
      <c r="CP217" s="1"/>
      <c r="CQ217" s="1"/>
      <c r="CR217" s="1"/>
      <c r="CS217" s="1"/>
      <c r="CT217" s="1"/>
      <c r="CU217" s="1"/>
      <c r="CV217" s="1"/>
      <c r="CW217" s="1"/>
      <c r="CX217" s="1"/>
      <c r="CY217" s="1"/>
      <c r="CZ217" s="1"/>
      <c r="DA217" s="1"/>
      <c r="DB217" s="1"/>
      <c r="DC217" s="1"/>
      <c r="DD217" s="1"/>
      <c r="DE217" s="1"/>
      <c r="DF217" s="1"/>
      <c r="DG217" s="1"/>
      <c r="DH217" s="1"/>
      <c r="DI217" s="1"/>
      <c r="DJ217" s="1"/>
      <c r="DK217" s="1"/>
      <c r="DL217" s="1"/>
      <c r="DM217" s="1"/>
      <c r="DN217" s="1"/>
      <c r="DO217" s="1"/>
      <c r="DP217" s="1"/>
      <c r="DQ217" s="1"/>
      <c r="DR217" s="1"/>
      <c r="DS217" s="1"/>
      <c r="DT217" s="1"/>
      <c r="DU217" s="1"/>
      <c r="DV217" s="1"/>
      <c r="DW217" s="1"/>
      <c r="DX217" s="1"/>
      <c r="DY217" s="1"/>
      <c r="DZ217" s="1"/>
      <c r="EA217" s="1"/>
      <c r="EB217" s="1"/>
      <c r="EC217" s="1"/>
      <c r="ED217" s="1"/>
      <c r="EE217" s="1"/>
    </row>
    <row r="218" spans="1:135" x14ac:dyDescent="0.25">
      <c r="A218" s="1"/>
      <c r="B218" s="1"/>
      <c r="C218" s="1"/>
      <c r="D218" s="1"/>
      <c r="E218" s="1"/>
      <c r="F218" s="1"/>
      <c r="G218" s="1"/>
      <c r="S218" s="1"/>
      <c r="T218" s="1"/>
      <c r="U218" s="1"/>
      <c r="V218" s="1"/>
      <c r="W218" s="1"/>
      <c r="X218" s="1"/>
      <c r="Y218" s="1"/>
      <c r="Z218" s="1"/>
      <c r="AA218" s="1"/>
      <c r="AB218" s="1"/>
      <c r="AC218" s="1"/>
      <c r="AD218" s="1"/>
      <c r="AE218" s="1"/>
      <c r="AF218" s="1"/>
      <c r="AG218" s="1"/>
      <c r="AH218" s="1"/>
      <c r="AI218" s="1"/>
      <c r="AJ218" s="1"/>
      <c r="AK218" s="1"/>
      <c r="AL218" s="1"/>
      <c r="AM218" s="1"/>
      <c r="AN218" s="1"/>
      <c r="AO218" s="1"/>
      <c r="AP218" s="1"/>
      <c r="AQ218" s="1"/>
      <c r="AR218" s="1"/>
      <c r="AS218" s="1"/>
      <c r="AT218" s="1"/>
      <c r="AU218" s="1"/>
      <c r="AV218" s="1"/>
      <c r="AW218" s="1"/>
      <c r="AX218" s="1"/>
      <c r="AY218" s="1"/>
      <c r="AZ218" s="1"/>
      <c r="BA218" s="1"/>
      <c r="BB218" s="1"/>
      <c r="BC218" s="1"/>
      <c r="BD218" s="1"/>
      <c r="BE218" s="1"/>
      <c r="BF218" s="1"/>
      <c r="BG218" s="1"/>
      <c r="BH218" s="1"/>
      <c r="BI218" s="1"/>
      <c r="BJ218" s="1"/>
      <c r="BK218" s="1"/>
      <c r="BL218" s="1"/>
      <c r="BM218" s="1"/>
      <c r="BN218" s="1"/>
      <c r="BO218" s="1"/>
      <c r="BP218" s="1"/>
      <c r="BQ218" s="1"/>
      <c r="BR218" s="1"/>
      <c r="BS218" s="1"/>
      <c r="BT218" s="1"/>
      <c r="BU218" s="1"/>
      <c r="BV218" s="1"/>
      <c r="BW218" s="1"/>
      <c r="BX218" s="1"/>
      <c r="BY218" s="1"/>
      <c r="BZ218" s="1"/>
      <c r="CA218" s="1"/>
      <c r="CB218" s="1"/>
      <c r="CC218" s="1"/>
      <c r="CD218" s="1"/>
      <c r="CE218" s="1"/>
      <c r="CF218" s="1"/>
      <c r="CG218" s="1"/>
      <c r="CH218" s="1"/>
      <c r="CI218" s="1"/>
      <c r="CJ218" s="1"/>
      <c r="CK218" s="1"/>
      <c r="CL218" s="1"/>
      <c r="CM218" s="1"/>
      <c r="CN218" s="1"/>
      <c r="CO218" s="1"/>
      <c r="CP218" s="1"/>
      <c r="CQ218" s="1"/>
      <c r="CR218" s="1"/>
      <c r="CS218" s="1"/>
      <c r="CT218" s="1"/>
      <c r="CU218" s="1"/>
      <c r="CV218" s="1"/>
      <c r="CW218" s="1"/>
      <c r="CX218" s="1"/>
      <c r="CY218" s="1"/>
      <c r="CZ218" s="1"/>
      <c r="DA218" s="1"/>
      <c r="DB218" s="1"/>
      <c r="DC218" s="1"/>
      <c r="DD218" s="1"/>
      <c r="DE218" s="1"/>
      <c r="DF218" s="1"/>
      <c r="DG218" s="1"/>
      <c r="DH218" s="1"/>
      <c r="DI218" s="1"/>
      <c r="DJ218" s="1"/>
      <c r="DK218" s="1"/>
      <c r="DL218" s="1"/>
      <c r="DM218" s="1"/>
      <c r="DN218" s="1"/>
      <c r="DO218" s="1"/>
      <c r="DP218" s="1"/>
      <c r="DQ218" s="1"/>
      <c r="DR218" s="1"/>
      <c r="DS218" s="1"/>
      <c r="DT218" s="1"/>
      <c r="DU218" s="1"/>
      <c r="DV218" s="1"/>
      <c r="DW218" s="1"/>
      <c r="DX218" s="1"/>
      <c r="DY218" s="1"/>
      <c r="DZ218" s="1"/>
      <c r="EA218" s="1"/>
      <c r="EB218" s="1"/>
      <c r="EC218" s="1"/>
      <c r="ED218" s="1"/>
      <c r="EE218" s="1"/>
    </row>
    <row r="219" spans="1:135" x14ac:dyDescent="0.25">
      <c r="A219" s="1"/>
      <c r="B219" s="1"/>
      <c r="C219" s="1"/>
      <c r="D219" s="1"/>
      <c r="E219" s="1"/>
      <c r="F219" s="1"/>
      <c r="G219" s="1"/>
      <c r="S219" s="1"/>
      <c r="T219" s="1"/>
      <c r="U219" s="1"/>
      <c r="V219" s="1"/>
      <c r="W219" s="1"/>
      <c r="X219" s="1"/>
      <c r="Y219" s="1"/>
      <c r="Z219" s="1"/>
      <c r="AA219" s="1"/>
      <c r="AB219" s="1"/>
      <c r="AC219" s="1"/>
      <c r="AD219" s="1"/>
      <c r="AE219" s="1"/>
      <c r="AF219" s="1"/>
      <c r="AG219" s="1"/>
      <c r="AH219" s="1"/>
      <c r="AI219" s="1"/>
      <c r="AJ219" s="1"/>
      <c r="AK219" s="1"/>
      <c r="AL219" s="1"/>
      <c r="AM219" s="1"/>
      <c r="AN219" s="1"/>
      <c r="AO219" s="1"/>
      <c r="AP219" s="1"/>
      <c r="AQ219" s="1"/>
      <c r="AR219" s="1"/>
      <c r="AS219" s="1"/>
      <c r="AT219" s="1"/>
      <c r="AU219" s="1"/>
      <c r="AV219" s="1"/>
      <c r="AW219" s="1"/>
      <c r="AX219" s="1"/>
      <c r="AY219" s="1"/>
      <c r="AZ219" s="1"/>
      <c r="BA219" s="1"/>
      <c r="BB219" s="1"/>
      <c r="BC219" s="1"/>
      <c r="BD219" s="1"/>
      <c r="BE219" s="1"/>
      <c r="BF219" s="1"/>
      <c r="BG219" s="1"/>
      <c r="BH219" s="1"/>
      <c r="BI219" s="1"/>
      <c r="BJ219" s="1"/>
      <c r="BK219" s="1"/>
      <c r="BL219" s="1"/>
      <c r="BM219" s="1"/>
      <c r="BN219" s="1"/>
      <c r="BO219" s="1"/>
      <c r="BP219" s="1"/>
      <c r="BQ219" s="1"/>
      <c r="BR219" s="1"/>
      <c r="BS219" s="1"/>
      <c r="BT219" s="1"/>
      <c r="BU219" s="1"/>
      <c r="BV219" s="1"/>
      <c r="BW219" s="1"/>
      <c r="BX219" s="1"/>
      <c r="BY219" s="1"/>
      <c r="BZ219" s="1"/>
      <c r="CA219" s="1"/>
      <c r="CB219" s="1"/>
      <c r="CC219" s="1"/>
      <c r="CD219" s="1"/>
      <c r="CE219" s="1"/>
      <c r="CF219" s="1"/>
      <c r="CG219" s="1"/>
      <c r="CH219" s="1"/>
      <c r="CI219" s="1"/>
      <c r="CJ219" s="1"/>
      <c r="CK219" s="1"/>
      <c r="CL219" s="1"/>
      <c r="CM219" s="1"/>
      <c r="CN219" s="1"/>
      <c r="CO219" s="1"/>
      <c r="CP219" s="1"/>
      <c r="CQ219" s="1"/>
      <c r="CR219" s="1"/>
      <c r="CS219" s="1"/>
      <c r="CT219" s="1"/>
      <c r="CU219" s="1"/>
      <c r="CV219" s="1"/>
      <c r="CW219" s="1"/>
      <c r="CX219" s="1"/>
      <c r="CY219" s="1"/>
      <c r="CZ219" s="1"/>
      <c r="DA219" s="1"/>
      <c r="DB219" s="1"/>
      <c r="DC219" s="1"/>
      <c r="DD219" s="1"/>
      <c r="DE219" s="1"/>
      <c r="DF219" s="1"/>
      <c r="DG219" s="1"/>
      <c r="DH219" s="1"/>
      <c r="DI219" s="1"/>
      <c r="DJ219" s="1"/>
      <c r="DK219" s="1"/>
      <c r="DL219" s="1"/>
      <c r="DM219" s="1"/>
      <c r="DN219" s="1"/>
      <c r="DO219" s="1"/>
      <c r="DP219" s="1"/>
      <c r="DQ219" s="1"/>
      <c r="DR219" s="1"/>
      <c r="DS219" s="1"/>
      <c r="DT219" s="1"/>
      <c r="DU219" s="1"/>
      <c r="DV219" s="1"/>
      <c r="DW219" s="1"/>
      <c r="DX219" s="1"/>
      <c r="DY219" s="1"/>
      <c r="DZ219" s="1"/>
      <c r="EA219" s="1"/>
      <c r="EB219" s="1"/>
      <c r="EC219" s="1"/>
      <c r="ED219" s="1"/>
      <c r="EE219" s="1"/>
    </row>
    <row r="220" spans="1:135" x14ac:dyDescent="0.25">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c r="AK220" s="1"/>
      <c r="AL220" s="1"/>
      <c r="AM220" s="1"/>
      <c r="AN220" s="1"/>
      <c r="AO220" s="1"/>
      <c r="AP220" s="1"/>
      <c r="AQ220" s="1"/>
      <c r="AR220" s="1"/>
      <c r="AS220" s="1"/>
      <c r="AT220" s="1"/>
      <c r="AU220" s="1"/>
      <c r="AV220" s="1"/>
      <c r="AW220" s="1"/>
      <c r="AX220" s="1"/>
      <c r="AY220" s="1"/>
      <c r="AZ220" s="1"/>
      <c r="BA220" s="1"/>
      <c r="BB220" s="1"/>
      <c r="BC220" s="1"/>
      <c r="BD220" s="1"/>
      <c r="BE220" s="1"/>
      <c r="BF220" s="1"/>
      <c r="BG220" s="1"/>
      <c r="BH220" s="1"/>
      <c r="BI220" s="1"/>
      <c r="BJ220" s="1"/>
      <c r="BK220" s="1"/>
      <c r="BL220" s="1"/>
      <c r="BM220" s="1"/>
      <c r="BN220" s="1"/>
      <c r="BO220" s="1"/>
      <c r="BP220" s="1"/>
      <c r="BQ220" s="1"/>
      <c r="BR220" s="1"/>
      <c r="BS220" s="1"/>
      <c r="BT220" s="1"/>
      <c r="BU220" s="1"/>
      <c r="BV220" s="1"/>
      <c r="BW220" s="1"/>
      <c r="BX220" s="1"/>
      <c r="BY220" s="1"/>
      <c r="BZ220" s="1"/>
      <c r="CA220" s="1"/>
      <c r="CB220" s="1"/>
      <c r="CC220" s="1"/>
      <c r="CD220" s="1"/>
      <c r="CE220" s="1"/>
      <c r="CF220" s="1"/>
      <c r="CG220" s="1"/>
      <c r="CH220" s="1"/>
      <c r="CI220" s="1"/>
      <c r="CJ220" s="1"/>
      <c r="CK220" s="1"/>
      <c r="CL220" s="1"/>
      <c r="CM220" s="1"/>
      <c r="CN220" s="1"/>
      <c r="CO220" s="1"/>
      <c r="CP220" s="1"/>
      <c r="CQ220" s="1"/>
      <c r="CR220" s="1"/>
      <c r="CS220" s="1"/>
      <c r="CT220" s="1"/>
      <c r="CU220" s="1"/>
      <c r="CV220" s="1"/>
      <c r="CW220" s="1"/>
      <c r="CX220" s="1"/>
      <c r="CY220" s="1"/>
      <c r="CZ220" s="1"/>
      <c r="DA220" s="1"/>
      <c r="DB220" s="1"/>
      <c r="DC220" s="1"/>
      <c r="DD220" s="1"/>
      <c r="DE220" s="1"/>
      <c r="DF220" s="1"/>
      <c r="DG220" s="1"/>
      <c r="DH220" s="1"/>
      <c r="DI220" s="1"/>
      <c r="DJ220" s="1"/>
      <c r="DK220" s="1"/>
      <c r="DL220" s="1"/>
      <c r="DM220" s="1"/>
      <c r="DN220" s="1"/>
      <c r="DO220" s="1"/>
      <c r="DP220" s="1"/>
      <c r="DQ220" s="1"/>
      <c r="DR220" s="1"/>
      <c r="DS220" s="1"/>
      <c r="DT220" s="1"/>
      <c r="DU220" s="1"/>
      <c r="DV220" s="1"/>
      <c r="DW220" s="1"/>
      <c r="DX220" s="1"/>
      <c r="DY220" s="1"/>
      <c r="DZ220" s="1"/>
      <c r="EA220" s="1"/>
      <c r="EB220" s="1"/>
      <c r="EC220" s="1"/>
      <c r="ED220" s="1"/>
      <c r="EE220" s="1"/>
    </row>
    <row r="221" spans="1:135" x14ac:dyDescent="0.25">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c r="AK221" s="1"/>
      <c r="AL221" s="1"/>
      <c r="AM221" s="1"/>
      <c r="AN221" s="1"/>
      <c r="AO221" s="1"/>
      <c r="AP221" s="1"/>
      <c r="AQ221" s="1"/>
      <c r="AR221" s="1"/>
      <c r="AS221" s="1"/>
      <c r="AT221" s="1"/>
      <c r="AU221" s="1"/>
      <c r="AV221" s="1"/>
      <c r="AW221" s="1"/>
      <c r="AX221" s="1"/>
      <c r="AY221" s="1"/>
      <c r="AZ221" s="1"/>
      <c r="BA221" s="1"/>
      <c r="BB221" s="1"/>
      <c r="BC221" s="1"/>
      <c r="BD221" s="1"/>
      <c r="BE221" s="1"/>
      <c r="BF221" s="1"/>
      <c r="BG221" s="1"/>
      <c r="BH221" s="1"/>
      <c r="BI221" s="1"/>
      <c r="BJ221" s="1"/>
      <c r="BK221" s="1"/>
      <c r="BL221" s="1"/>
      <c r="BM221" s="1"/>
      <c r="BN221" s="1"/>
      <c r="BO221" s="1"/>
      <c r="BP221" s="1"/>
      <c r="BQ221" s="1"/>
      <c r="BR221" s="1"/>
      <c r="BS221" s="1"/>
      <c r="BT221" s="1"/>
      <c r="BU221" s="1"/>
      <c r="BV221" s="1"/>
      <c r="BW221" s="1"/>
      <c r="BX221" s="1"/>
      <c r="BY221" s="1"/>
      <c r="BZ221" s="1"/>
      <c r="CA221" s="1"/>
      <c r="CB221" s="1"/>
      <c r="CC221" s="1"/>
      <c r="CD221" s="1"/>
      <c r="CE221" s="1"/>
      <c r="CF221" s="1"/>
      <c r="CG221" s="1"/>
      <c r="CH221" s="1"/>
      <c r="CI221" s="1"/>
      <c r="CJ221" s="1"/>
      <c r="CK221" s="1"/>
      <c r="CL221" s="1"/>
      <c r="CM221" s="1"/>
      <c r="CN221" s="1"/>
      <c r="CO221" s="1"/>
      <c r="CP221" s="1"/>
      <c r="CQ221" s="1"/>
      <c r="CR221" s="1"/>
      <c r="CS221" s="1"/>
      <c r="CT221" s="1"/>
      <c r="CU221" s="1"/>
      <c r="CV221" s="1"/>
      <c r="CW221" s="1"/>
      <c r="CX221" s="1"/>
      <c r="CY221" s="1"/>
      <c r="CZ221" s="1"/>
      <c r="DA221" s="1"/>
      <c r="DB221" s="1"/>
      <c r="DC221" s="1"/>
      <c r="DD221" s="1"/>
      <c r="DE221" s="1"/>
      <c r="DF221" s="1"/>
      <c r="DG221" s="1"/>
      <c r="DH221" s="1"/>
      <c r="DI221" s="1"/>
      <c r="DJ221" s="1"/>
      <c r="DK221" s="1"/>
      <c r="DL221" s="1"/>
      <c r="DM221" s="1"/>
      <c r="DN221" s="1"/>
      <c r="DO221" s="1"/>
      <c r="DP221" s="1"/>
      <c r="DQ221" s="1"/>
      <c r="DR221" s="1"/>
      <c r="DS221" s="1"/>
      <c r="DT221" s="1"/>
      <c r="DU221" s="1"/>
      <c r="DV221" s="1"/>
      <c r="DW221" s="1"/>
      <c r="DX221" s="1"/>
      <c r="DY221" s="1"/>
      <c r="DZ221" s="1"/>
      <c r="EA221" s="1"/>
      <c r="EB221" s="1"/>
      <c r="EC221" s="1"/>
      <c r="ED221" s="1"/>
      <c r="EE221" s="1"/>
    </row>
    <row r="222" spans="1:135" x14ac:dyDescent="0.25">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c r="AK222" s="1"/>
      <c r="AL222" s="1"/>
      <c r="AM222" s="1"/>
      <c r="AN222" s="1"/>
      <c r="AO222" s="1"/>
      <c r="AP222" s="1"/>
      <c r="AQ222" s="1"/>
      <c r="AR222" s="1"/>
      <c r="AS222" s="1"/>
      <c r="AT222" s="1"/>
      <c r="AU222" s="1"/>
      <c r="AV222" s="1"/>
      <c r="AW222" s="1"/>
      <c r="AX222" s="1"/>
      <c r="AY222" s="1"/>
      <c r="AZ222" s="1"/>
      <c r="BA222" s="1"/>
      <c r="BB222" s="1"/>
      <c r="BC222" s="1"/>
      <c r="BD222" s="1"/>
      <c r="BE222" s="1"/>
      <c r="BF222" s="1"/>
      <c r="BG222" s="1"/>
      <c r="BH222" s="1"/>
      <c r="BI222" s="1"/>
      <c r="BJ222" s="1"/>
      <c r="BK222" s="1"/>
      <c r="BL222" s="1"/>
      <c r="BM222" s="1"/>
      <c r="BN222" s="1"/>
      <c r="BO222" s="1"/>
      <c r="BP222" s="1"/>
      <c r="BQ222" s="1"/>
      <c r="BR222" s="1"/>
      <c r="BS222" s="1"/>
      <c r="BT222" s="1"/>
      <c r="BU222" s="1"/>
      <c r="BV222" s="1"/>
      <c r="BW222" s="1"/>
      <c r="BX222" s="1"/>
      <c r="BY222" s="1"/>
      <c r="BZ222" s="1"/>
      <c r="CA222" s="1"/>
      <c r="CB222" s="1"/>
      <c r="CC222" s="1"/>
      <c r="CD222" s="1"/>
      <c r="CE222" s="1"/>
      <c r="CF222" s="1"/>
      <c r="CG222" s="1"/>
      <c r="CH222" s="1"/>
      <c r="CI222" s="1"/>
      <c r="CJ222" s="1"/>
      <c r="CK222" s="1"/>
      <c r="CL222" s="1"/>
      <c r="CM222" s="1"/>
      <c r="CN222" s="1"/>
      <c r="CO222" s="1"/>
      <c r="CP222" s="1"/>
      <c r="CQ222" s="1"/>
      <c r="CR222" s="1"/>
      <c r="CS222" s="1"/>
      <c r="CT222" s="1"/>
      <c r="CU222" s="1"/>
      <c r="CV222" s="1"/>
      <c r="CW222" s="1"/>
      <c r="CX222" s="1"/>
      <c r="CY222" s="1"/>
      <c r="CZ222" s="1"/>
      <c r="DA222" s="1"/>
      <c r="DB222" s="1"/>
      <c r="DC222" s="1"/>
      <c r="DD222" s="1"/>
      <c r="DE222" s="1"/>
      <c r="DF222" s="1"/>
      <c r="DG222" s="1"/>
      <c r="DH222" s="1"/>
      <c r="DI222" s="1"/>
      <c r="DJ222" s="1"/>
      <c r="DK222" s="1"/>
      <c r="DL222" s="1"/>
      <c r="DM222" s="1"/>
      <c r="DN222" s="1"/>
      <c r="DO222" s="1"/>
      <c r="DP222" s="1"/>
      <c r="DQ222" s="1"/>
      <c r="DR222" s="1"/>
      <c r="DS222" s="1"/>
      <c r="DT222" s="1"/>
      <c r="DU222" s="1"/>
      <c r="DV222" s="1"/>
      <c r="DW222" s="1"/>
      <c r="DX222" s="1"/>
      <c r="DY222" s="1"/>
      <c r="DZ222" s="1"/>
      <c r="EA222" s="1"/>
      <c r="EB222" s="1"/>
      <c r="EC222" s="1"/>
      <c r="ED222" s="1"/>
      <c r="EE222" s="1"/>
    </row>
    <row r="223" spans="1:135" x14ac:dyDescent="0.25">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c r="AK223" s="1"/>
      <c r="AL223" s="1"/>
      <c r="AM223" s="1"/>
      <c r="AN223" s="1"/>
      <c r="AO223" s="1"/>
      <c r="AP223" s="1"/>
      <c r="AQ223" s="1"/>
      <c r="AR223" s="1"/>
      <c r="AS223" s="1"/>
      <c r="AT223" s="1"/>
      <c r="AU223" s="1"/>
      <c r="AV223" s="1"/>
      <c r="AW223" s="1"/>
      <c r="AX223" s="1"/>
      <c r="AY223" s="1"/>
      <c r="AZ223" s="1"/>
      <c r="BA223" s="1"/>
      <c r="BB223" s="1"/>
      <c r="BC223" s="1"/>
      <c r="BD223" s="1"/>
      <c r="BE223" s="1"/>
      <c r="BF223" s="1"/>
      <c r="BG223" s="1"/>
      <c r="BH223" s="1"/>
      <c r="BI223" s="1"/>
      <c r="BJ223" s="1"/>
      <c r="BK223" s="1"/>
      <c r="BL223" s="1"/>
      <c r="BM223" s="1"/>
      <c r="BN223" s="1"/>
      <c r="BO223" s="1"/>
      <c r="BP223" s="1"/>
      <c r="BQ223" s="1"/>
      <c r="BR223" s="1"/>
      <c r="BS223" s="1"/>
      <c r="BT223" s="1"/>
      <c r="BU223" s="1"/>
      <c r="BV223" s="1"/>
      <c r="BW223" s="1"/>
      <c r="BX223" s="1"/>
      <c r="BY223" s="1"/>
      <c r="BZ223" s="1"/>
      <c r="CA223" s="1"/>
      <c r="CB223" s="1"/>
      <c r="CC223" s="1"/>
      <c r="CD223" s="1"/>
      <c r="CE223" s="1"/>
      <c r="CF223" s="1"/>
      <c r="CG223" s="1"/>
      <c r="CH223" s="1"/>
      <c r="CI223" s="1"/>
      <c r="CJ223" s="1"/>
      <c r="CK223" s="1"/>
      <c r="CL223" s="1"/>
      <c r="CM223" s="1"/>
      <c r="CN223" s="1"/>
      <c r="CO223" s="1"/>
      <c r="CP223" s="1"/>
      <c r="CQ223" s="1"/>
      <c r="CR223" s="1"/>
      <c r="CS223" s="1"/>
      <c r="CT223" s="1"/>
      <c r="CU223" s="1"/>
      <c r="CV223" s="1"/>
      <c r="CW223" s="1"/>
      <c r="CX223" s="1"/>
      <c r="CY223" s="1"/>
      <c r="CZ223" s="1"/>
      <c r="DA223" s="1"/>
      <c r="DB223" s="1"/>
      <c r="DC223" s="1"/>
      <c r="DD223" s="1"/>
      <c r="DE223" s="1"/>
      <c r="DF223" s="1"/>
      <c r="DG223" s="1"/>
      <c r="DH223" s="1"/>
      <c r="DI223" s="1"/>
      <c r="DJ223" s="1"/>
      <c r="DK223" s="1"/>
      <c r="DL223" s="1"/>
      <c r="DM223" s="1"/>
      <c r="DN223" s="1"/>
      <c r="DO223" s="1"/>
      <c r="DP223" s="1"/>
      <c r="DQ223" s="1"/>
      <c r="DR223" s="1"/>
      <c r="DS223" s="1"/>
      <c r="DT223" s="1"/>
      <c r="DU223" s="1"/>
      <c r="DV223" s="1"/>
      <c r="DW223" s="1"/>
      <c r="DX223" s="1"/>
      <c r="DY223" s="1"/>
      <c r="DZ223" s="1"/>
      <c r="EA223" s="1"/>
      <c r="EB223" s="1"/>
      <c r="EC223" s="1"/>
      <c r="ED223" s="1"/>
      <c r="EE223" s="1"/>
    </row>
    <row r="224" spans="1:135" x14ac:dyDescent="0.25">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c r="AK224" s="1"/>
      <c r="AL224" s="1"/>
      <c r="AM224" s="1"/>
      <c r="AN224" s="1"/>
      <c r="AO224" s="1"/>
      <c r="AP224" s="1"/>
      <c r="AQ224" s="1"/>
      <c r="AR224" s="1"/>
      <c r="AS224" s="1"/>
      <c r="AT224" s="1"/>
      <c r="AU224" s="1"/>
      <c r="AV224" s="1"/>
      <c r="AW224" s="1"/>
      <c r="AX224" s="1"/>
      <c r="AY224" s="1"/>
      <c r="AZ224" s="1"/>
      <c r="BA224" s="1"/>
      <c r="BB224" s="1"/>
      <c r="BC224" s="1"/>
      <c r="BD224" s="1"/>
      <c r="BE224" s="1"/>
      <c r="BF224" s="1"/>
      <c r="BG224" s="1"/>
      <c r="BH224" s="1"/>
      <c r="BI224" s="1"/>
      <c r="BJ224" s="1"/>
      <c r="BK224" s="1"/>
      <c r="BL224" s="1"/>
      <c r="BM224" s="1"/>
      <c r="BN224" s="1"/>
      <c r="BO224" s="1"/>
      <c r="BP224" s="1"/>
      <c r="BQ224" s="1"/>
      <c r="BR224" s="1"/>
      <c r="BS224" s="1"/>
      <c r="BT224" s="1"/>
      <c r="BU224" s="1"/>
      <c r="BV224" s="1"/>
      <c r="BW224" s="1"/>
      <c r="BX224" s="1"/>
      <c r="BY224" s="1"/>
      <c r="BZ224" s="1"/>
      <c r="CA224" s="1"/>
      <c r="CB224" s="1"/>
      <c r="CC224" s="1"/>
      <c r="CD224" s="1"/>
      <c r="CE224" s="1"/>
      <c r="CF224" s="1"/>
      <c r="CG224" s="1"/>
      <c r="CH224" s="1"/>
      <c r="CI224" s="1"/>
      <c r="CJ224" s="1"/>
      <c r="CK224" s="1"/>
      <c r="CL224" s="1"/>
      <c r="CM224" s="1"/>
      <c r="CN224" s="1"/>
      <c r="CO224" s="1"/>
      <c r="CP224" s="1"/>
      <c r="CQ224" s="1"/>
      <c r="CR224" s="1"/>
      <c r="CS224" s="1"/>
      <c r="CT224" s="1"/>
      <c r="CU224" s="1"/>
      <c r="CV224" s="1"/>
      <c r="CW224" s="1"/>
      <c r="CX224" s="1"/>
      <c r="CY224" s="1"/>
      <c r="CZ224" s="1"/>
      <c r="DA224" s="1"/>
      <c r="DB224" s="1"/>
      <c r="DC224" s="1"/>
      <c r="DD224" s="1"/>
      <c r="DE224" s="1"/>
      <c r="DF224" s="1"/>
      <c r="DG224" s="1"/>
      <c r="DH224" s="1"/>
      <c r="DI224" s="1"/>
      <c r="DJ224" s="1"/>
      <c r="DK224" s="1"/>
      <c r="DL224" s="1"/>
      <c r="DM224" s="1"/>
      <c r="DN224" s="1"/>
      <c r="DO224" s="1"/>
      <c r="DP224" s="1"/>
      <c r="DQ224" s="1"/>
      <c r="DR224" s="1"/>
      <c r="DS224" s="1"/>
      <c r="DT224" s="1"/>
      <c r="DU224" s="1"/>
      <c r="DV224" s="1"/>
      <c r="DW224" s="1"/>
      <c r="DX224" s="1"/>
      <c r="DY224" s="1"/>
      <c r="DZ224" s="1"/>
      <c r="EA224" s="1"/>
      <c r="EB224" s="1"/>
      <c r="EC224" s="1"/>
      <c r="ED224" s="1"/>
      <c r="EE224" s="1"/>
    </row>
    <row r="225" spans="1:135" x14ac:dyDescent="0.25">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c r="AK225" s="1"/>
      <c r="AL225" s="1"/>
      <c r="AM225" s="1"/>
      <c r="AN225" s="1"/>
      <c r="AO225" s="1"/>
      <c r="AP225" s="1"/>
      <c r="AQ225" s="1"/>
      <c r="AR225" s="1"/>
      <c r="AS225" s="1"/>
      <c r="AT225" s="1"/>
      <c r="AU225" s="1"/>
      <c r="AV225" s="1"/>
      <c r="AW225" s="1"/>
      <c r="AX225" s="1"/>
      <c r="AY225" s="1"/>
      <c r="AZ225" s="1"/>
      <c r="BA225" s="1"/>
      <c r="BB225" s="1"/>
      <c r="BC225" s="1"/>
      <c r="BD225" s="1"/>
      <c r="BE225" s="1"/>
      <c r="BF225" s="1"/>
      <c r="BG225" s="1"/>
      <c r="BH225" s="1"/>
      <c r="BI225" s="1"/>
      <c r="BJ225" s="1"/>
      <c r="BK225" s="1"/>
      <c r="BL225" s="1"/>
      <c r="BM225" s="1"/>
      <c r="BN225" s="1"/>
      <c r="BO225" s="1"/>
      <c r="BP225" s="1"/>
      <c r="BQ225" s="1"/>
      <c r="BR225" s="1"/>
      <c r="BS225" s="1"/>
      <c r="BT225" s="1"/>
      <c r="BU225" s="1"/>
      <c r="BV225" s="1"/>
      <c r="BW225" s="1"/>
      <c r="BX225" s="1"/>
      <c r="BY225" s="1"/>
      <c r="BZ225" s="1"/>
      <c r="CA225" s="1"/>
      <c r="CB225" s="1"/>
      <c r="CC225" s="1"/>
      <c r="CD225" s="1"/>
      <c r="CE225" s="1"/>
      <c r="CF225" s="1"/>
      <c r="CG225" s="1"/>
      <c r="CH225" s="1"/>
      <c r="CI225" s="1"/>
      <c r="CJ225" s="1"/>
      <c r="CK225" s="1"/>
      <c r="CL225" s="1"/>
      <c r="CM225" s="1"/>
      <c r="CN225" s="1"/>
      <c r="CO225" s="1"/>
      <c r="CP225" s="1"/>
      <c r="CQ225" s="1"/>
      <c r="CR225" s="1"/>
      <c r="CS225" s="1"/>
      <c r="CT225" s="1"/>
      <c r="CU225" s="1"/>
      <c r="CV225" s="1"/>
      <c r="CW225" s="1"/>
      <c r="CX225" s="1"/>
      <c r="CY225" s="1"/>
      <c r="CZ225" s="1"/>
      <c r="DA225" s="1"/>
      <c r="DB225" s="1"/>
      <c r="DC225" s="1"/>
      <c r="DD225" s="1"/>
      <c r="DE225" s="1"/>
      <c r="DF225" s="1"/>
      <c r="DG225" s="1"/>
      <c r="DH225" s="1"/>
      <c r="DI225" s="1"/>
      <c r="DJ225" s="1"/>
      <c r="DK225" s="1"/>
      <c r="DL225" s="1"/>
      <c r="DM225" s="1"/>
      <c r="DN225" s="1"/>
      <c r="DO225" s="1"/>
      <c r="DP225" s="1"/>
      <c r="DQ225" s="1"/>
      <c r="DR225" s="1"/>
      <c r="DS225" s="1"/>
      <c r="DT225" s="1"/>
      <c r="DU225" s="1"/>
      <c r="DV225" s="1"/>
      <c r="DW225" s="1"/>
      <c r="DX225" s="1"/>
      <c r="DY225" s="1"/>
      <c r="DZ225" s="1"/>
      <c r="EA225" s="1"/>
      <c r="EB225" s="1"/>
      <c r="EC225" s="1"/>
      <c r="ED225" s="1"/>
      <c r="EE225" s="1"/>
    </row>
    <row r="226" spans="1:135" x14ac:dyDescent="0.25">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c r="AK226" s="1"/>
      <c r="AL226" s="1"/>
      <c r="AM226" s="1"/>
      <c r="AN226" s="1"/>
      <c r="AO226" s="1"/>
      <c r="AP226" s="1"/>
      <c r="AQ226" s="1"/>
      <c r="AR226" s="1"/>
      <c r="AS226" s="1"/>
      <c r="AT226" s="1"/>
      <c r="AU226" s="1"/>
      <c r="AV226" s="1"/>
      <c r="AW226" s="1"/>
      <c r="AX226" s="1"/>
      <c r="AY226" s="1"/>
      <c r="AZ226" s="1"/>
      <c r="BA226" s="1"/>
      <c r="BB226" s="1"/>
      <c r="BC226" s="1"/>
      <c r="BD226" s="1"/>
      <c r="BE226" s="1"/>
      <c r="BF226" s="1"/>
      <c r="BG226" s="1"/>
      <c r="BH226" s="1"/>
      <c r="BI226" s="1"/>
      <c r="BJ226" s="1"/>
      <c r="BK226" s="1"/>
      <c r="BL226" s="1"/>
      <c r="BM226" s="1"/>
      <c r="BN226" s="1"/>
      <c r="BO226" s="1"/>
      <c r="BP226" s="1"/>
      <c r="BQ226" s="1"/>
      <c r="BR226" s="1"/>
      <c r="BS226" s="1"/>
      <c r="BT226" s="1"/>
      <c r="BU226" s="1"/>
      <c r="BV226" s="1"/>
      <c r="BW226" s="1"/>
      <c r="BX226" s="1"/>
      <c r="BY226" s="1"/>
      <c r="BZ226" s="1"/>
      <c r="CA226" s="1"/>
      <c r="CB226" s="1"/>
      <c r="CC226" s="1"/>
      <c r="CD226" s="1"/>
      <c r="CE226" s="1"/>
      <c r="CF226" s="1"/>
      <c r="CG226" s="1"/>
      <c r="CH226" s="1"/>
      <c r="CI226" s="1"/>
      <c r="CJ226" s="1"/>
      <c r="CK226" s="1"/>
      <c r="CL226" s="1"/>
      <c r="CM226" s="1"/>
      <c r="CN226" s="1"/>
      <c r="CO226" s="1"/>
      <c r="CP226" s="1"/>
      <c r="CQ226" s="1"/>
      <c r="CR226" s="1"/>
      <c r="CS226" s="1"/>
      <c r="CT226" s="1"/>
      <c r="CU226" s="1"/>
      <c r="CV226" s="1"/>
      <c r="CW226" s="1"/>
      <c r="CX226" s="1"/>
      <c r="CY226" s="1"/>
      <c r="CZ226" s="1"/>
      <c r="DA226" s="1"/>
      <c r="DB226" s="1"/>
      <c r="DC226" s="1"/>
      <c r="DD226" s="1"/>
      <c r="DE226" s="1"/>
      <c r="DF226" s="1"/>
      <c r="DG226" s="1"/>
      <c r="DH226" s="1"/>
      <c r="DI226" s="1"/>
      <c r="DJ226" s="1"/>
      <c r="DK226" s="1"/>
      <c r="DL226" s="1"/>
      <c r="DM226" s="1"/>
      <c r="DN226" s="1"/>
      <c r="DO226" s="1"/>
      <c r="DP226" s="1"/>
      <c r="DQ226" s="1"/>
      <c r="DR226" s="1"/>
      <c r="DS226" s="1"/>
      <c r="DT226" s="1"/>
      <c r="DU226" s="1"/>
      <c r="DV226" s="1"/>
      <c r="DW226" s="1"/>
      <c r="DX226" s="1"/>
      <c r="DY226" s="1"/>
      <c r="DZ226" s="1"/>
      <c r="EA226" s="1"/>
      <c r="EB226" s="1"/>
      <c r="EC226" s="1"/>
      <c r="ED226" s="1"/>
      <c r="EE226" s="1"/>
    </row>
    <row r="227" spans="1:135" x14ac:dyDescent="0.25">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c r="AK227" s="1"/>
      <c r="AL227" s="1"/>
      <c r="AM227" s="1"/>
      <c r="AN227" s="1"/>
      <c r="AO227" s="1"/>
      <c r="AP227" s="1"/>
      <c r="AQ227" s="1"/>
      <c r="AR227" s="1"/>
      <c r="AS227" s="1"/>
      <c r="AT227" s="1"/>
      <c r="AU227" s="1"/>
      <c r="AV227" s="1"/>
      <c r="AW227" s="1"/>
      <c r="AX227" s="1"/>
      <c r="AY227" s="1"/>
      <c r="AZ227" s="1"/>
      <c r="BA227" s="1"/>
      <c r="BB227" s="1"/>
      <c r="BC227" s="1"/>
      <c r="BD227" s="1"/>
      <c r="BE227" s="1"/>
      <c r="BF227" s="1"/>
      <c r="BG227" s="1"/>
      <c r="BH227" s="1"/>
      <c r="BI227" s="1"/>
      <c r="BJ227" s="1"/>
      <c r="BK227" s="1"/>
      <c r="BL227" s="1"/>
      <c r="BM227" s="1"/>
      <c r="BN227" s="1"/>
      <c r="BO227" s="1"/>
      <c r="BP227" s="1"/>
      <c r="BQ227" s="1"/>
      <c r="BR227" s="1"/>
      <c r="BS227" s="1"/>
      <c r="BT227" s="1"/>
      <c r="BU227" s="1"/>
      <c r="BV227" s="1"/>
      <c r="BW227" s="1"/>
      <c r="BX227" s="1"/>
      <c r="BY227" s="1"/>
      <c r="BZ227" s="1"/>
      <c r="CA227" s="1"/>
      <c r="CB227" s="1"/>
      <c r="CC227" s="1"/>
      <c r="CD227" s="1"/>
      <c r="CE227" s="1"/>
      <c r="CF227" s="1"/>
      <c r="CG227" s="1"/>
      <c r="CH227" s="1"/>
      <c r="CI227" s="1"/>
      <c r="CJ227" s="1"/>
      <c r="CK227" s="1"/>
      <c r="CL227" s="1"/>
      <c r="CM227" s="1"/>
      <c r="CN227" s="1"/>
      <c r="CO227" s="1"/>
      <c r="CP227" s="1"/>
      <c r="CQ227" s="1"/>
      <c r="CR227" s="1"/>
      <c r="CS227" s="1"/>
      <c r="CT227" s="1"/>
      <c r="CU227" s="1"/>
      <c r="CV227" s="1"/>
      <c r="CW227" s="1"/>
      <c r="CX227" s="1"/>
      <c r="CY227" s="1"/>
      <c r="CZ227" s="1"/>
      <c r="DA227" s="1"/>
      <c r="DB227" s="1"/>
      <c r="DC227" s="1"/>
      <c r="DD227" s="1"/>
      <c r="DE227" s="1"/>
      <c r="DF227" s="1"/>
      <c r="DG227" s="1"/>
      <c r="DH227" s="1"/>
      <c r="DI227" s="1"/>
      <c r="DJ227" s="1"/>
      <c r="DK227" s="1"/>
      <c r="DL227" s="1"/>
      <c r="DM227" s="1"/>
      <c r="DN227" s="1"/>
      <c r="DO227" s="1"/>
      <c r="DP227" s="1"/>
      <c r="DQ227" s="1"/>
      <c r="DR227" s="1"/>
      <c r="DS227" s="1"/>
      <c r="DT227" s="1"/>
      <c r="DU227" s="1"/>
      <c r="DV227" s="1"/>
      <c r="DW227" s="1"/>
      <c r="DX227" s="1"/>
      <c r="DY227" s="1"/>
      <c r="DZ227" s="1"/>
      <c r="EA227" s="1"/>
      <c r="EB227" s="1"/>
      <c r="EC227" s="1"/>
      <c r="ED227" s="1"/>
      <c r="EE227" s="1"/>
    </row>
    <row r="228" spans="1:135" x14ac:dyDescent="0.25">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c r="AK228" s="1"/>
      <c r="AL228" s="1"/>
      <c r="AM228" s="1"/>
      <c r="AN228" s="1"/>
      <c r="AO228" s="1"/>
      <c r="AP228" s="1"/>
      <c r="AQ228" s="1"/>
      <c r="AR228" s="1"/>
      <c r="AS228" s="1"/>
      <c r="AT228" s="1"/>
      <c r="AU228" s="1"/>
      <c r="AV228" s="1"/>
      <c r="AW228" s="1"/>
      <c r="AX228" s="1"/>
      <c r="AY228" s="1"/>
      <c r="AZ228" s="1"/>
      <c r="BA228" s="1"/>
      <c r="BB228" s="1"/>
      <c r="BC228" s="1"/>
      <c r="BD228" s="1"/>
      <c r="BE228" s="1"/>
      <c r="BF228" s="1"/>
      <c r="BG228" s="1"/>
      <c r="BH228" s="1"/>
      <c r="BI228" s="1"/>
      <c r="BJ228" s="1"/>
      <c r="BK228" s="1"/>
      <c r="BL228" s="1"/>
      <c r="BM228" s="1"/>
      <c r="BN228" s="1"/>
      <c r="BO228" s="1"/>
      <c r="BP228" s="1"/>
      <c r="BQ228" s="1"/>
      <c r="BR228" s="1"/>
      <c r="BS228" s="1"/>
      <c r="BT228" s="1"/>
      <c r="BU228" s="1"/>
      <c r="BV228" s="1"/>
      <c r="BW228" s="1"/>
      <c r="BX228" s="1"/>
      <c r="BY228" s="1"/>
      <c r="BZ228" s="1"/>
      <c r="CA228" s="1"/>
      <c r="CB228" s="1"/>
      <c r="CC228" s="1"/>
      <c r="CD228" s="1"/>
      <c r="CE228" s="1"/>
      <c r="CF228" s="1"/>
      <c r="CG228" s="1"/>
      <c r="CH228" s="1"/>
      <c r="CI228" s="1"/>
      <c r="CJ228" s="1"/>
      <c r="CK228" s="1"/>
      <c r="CL228" s="1"/>
      <c r="CM228" s="1"/>
      <c r="CN228" s="1"/>
      <c r="CO228" s="1"/>
      <c r="CP228" s="1"/>
      <c r="CQ228" s="1"/>
      <c r="CR228" s="1"/>
      <c r="CS228" s="1"/>
      <c r="CT228" s="1"/>
      <c r="CU228" s="1"/>
      <c r="CV228" s="1"/>
      <c r="CW228" s="1"/>
      <c r="CX228" s="1"/>
      <c r="CY228" s="1"/>
      <c r="CZ228" s="1"/>
      <c r="DA228" s="1"/>
      <c r="DB228" s="1"/>
      <c r="DC228" s="1"/>
      <c r="DD228" s="1"/>
      <c r="DE228" s="1"/>
      <c r="DF228" s="1"/>
      <c r="DG228" s="1"/>
      <c r="DH228" s="1"/>
      <c r="DI228" s="1"/>
      <c r="DJ228" s="1"/>
      <c r="DK228" s="1"/>
      <c r="DL228" s="1"/>
      <c r="DM228" s="1"/>
      <c r="DN228" s="1"/>
      <c r="DO228" s="1"/>
      <c r="DP228" s="1"/>
      <c r="DQ228" s="1"/>
      <c r="DR228" s="1"/>
      <c r="DS228" s="1"/>
      <c r="DT228" s="1"/>
      <c r="DU228" s="1"/>
      <c r="DV228" s="1"/>
      <c r="DW228" s="1"/>
      <c r="DX228" s="1"/>
      <c r="DY228" s="1"/>
      <c r="DZ228" s="1"/>
      <c r="EA228" s="1"/>
      <c r="EB228" s="1"/>
      <c r="EC228" s="1"/>
      <c r="ED228" s="1"/>
      <c r="EE228" s="1"/>
    </row>
    <row r="229" spans="1:135" x14ac:dyDescent="0.25">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c r="AK229" s="1"/>
      <c r="AL229" s="1"/>
      <c r="AM229" s="1"/>
      <c r="AN229" s="1"/>
      <c r="AO229" s="1"/>
      <c r="AP229" s="1"/>
      <c r="AQ229" s="1"/>
      <c r="AR229" s="1"/>
      <c r="AS229" s="1"/>
      <c r="AT229" s="1"/>
      <c r="AU229" s="1"/>
      <c r="AV229" s="1"/>
      <c r="AW229" s="1"/>
      <c r="AX229" s="1"/>
      <c r="AY229" s="1"/>
      <c r="AZ229" s="1"/>
      <c r="BA229" s="1"/>
      <c r="BB229" s="1"/>
      <c r="BC229" s="1"/>
      <c r="BD229" s="1"/>
      <c r="BE229" s="1"/>
      <c r="BF229" s="1"/>
      <c r="BG229" s="1"/>
      <c r="BH229" s="1"/>
      <c r="BI229" s="1"/>
      <c r="BJ229" s="1"/>
      <c r="BK229" s="1"/>
      <c r="BL229" s="1"/>
      <c r="BM229" s="1"/>
      <c r="BN229" s="1"/>
      <c r="BO229" s="1"/>
      <c r="BP229" s="1"/>
      <c r="BQ229" s="1"/>
      <c r="BR229" s="1"/>
      <c r="BS229" s="1"/>
      <c r="BT229" s="1"/>
      <c r="BU229" s="1"/>
      <c r="BV229" s="1"/>
      <c r="BW229" s="1"/>
      <c r="BX229" s="1"/>
      <c r="BY229" s="1"/>
      <c r="BZ229" s="1"/>
      <c r="CA229" s="1"/>
      <c r="CB229" s="1"/>
      <c r="CC229" s="1"/>
      <c r="CD229" s="1"/>
      <c r="CE229" s="1"/>
      <c r="CF229" s="1"/>
      <c r="CG229" s="1"/>
      <c r="CH229" s="1"/>
      <c r="CI229" s="1"/>
      <c r="CJ229" s="1"/>
      <c r="CK229" s="1"/>
      <c r="CL229" s="1"/>
      <c r="CM229" s="1"/>
      <c r="CN229" s="1"/>
      <c r="CO229" s="1"/>
      <c r="CP229" s="1"/>
      <c r="CQ229" s="1"/>
      <c r="CR229" s="1"/>
      <c r="CS229" s="1"/>
      <c r="CT229" s="1"/>
      <c r="CU229" s="1"/>
      <c r="CV229" s="1"/>
      <c r="CW229" s="1"/>
      <c r="CX229" s="1"/>
      <c r="CY229" s="1"/>
      <c r="CZ229" s="1"/>
      <c r="DA229" s="1"/>
      <c r="DB229" s="1"/>
      <c r="DC229" s="1"/>
      <c r="DD229" s="1"/>
      <c r="DE229" s="1"/>
      <c r="DF229" s="1"/>
      <c r="DG229" s="1"/>
      <c r="DH229" s="1"/>
      <c r="DI229" s="1"/>
      <c r="DJ229" s="1"/>
      <c r="DK229" s="1"/>
      <c r="DL229" s="1"/>
      <c r="DM229" s="1"/>
      <c r="DN229" s="1"/>
      <c r="DO229" s="1"/>
      <c r="DP229" s="1"/>
      <c r="DQ229" s="1"/>
      <c r="DR229" s="1"/>
      <c r="DS229" s="1"/>
      <c r="DT229" s="1"/>
      <c r="DU229" s="1"/>
      <c r="DV229" s="1"/>
      <c r="DW229" s="1"/>
      <c r="DX229" s="1"/>
      <c r="DY229" s="1"/>
      <c r="DZ229" s="1"/>
      <c r="EA229" s="1"/>
      <c r="EB229" s="1"/>
      <c r="EC229" s="1"/>
      <c r="ED229" s="1"/>
      <c r="EE229" s="1"/>
    </row>
    <row r="230" spans="1:135" x14ac:dyDescent="0.25">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c r="AK230" s="1"/>
      <c r="AL230" s="1"/>
      <c r="AM230" s="1"/>
      <c r="AN230" s="1"/>
      <c r="AO230" s="1"/>
      <c r="AP230" s="1"/>
      <c r="AQ230" s="1"/>
      <c r="AR230" s="1"/>
      <c r="AS230" s="1"/>
      <c r="AT230" s="1"/>
      <c r="AU230" s="1"/>
      <c r="AV230" s="1"/>
      <c r="AW230" s="1"/>
      <c r="AX230" s="1"/>
      <c r="AY230" s="1"/>
      <c r="AZ230" s="1"/>
      <c r="BA230" s="1"/>
      <c r="BB230" s="1"/>
      <c r="BC230" s="1"/>
      <c r="BD230" s="1"/>
      <c r="BE230" s="1"/>
      <c r="BF230" s="1"/>
      <c r="BG230" s="1"/>
      <c r="BH230" s="1"/>
      <c r="BI230" s="1"/>
      <c r="BJ230" s="1"/>
      <c r="BK230" s="1"/>
      <c r="BL230" s="1"/>
      <c r="BM230" s="1"/>
      <c r="BN230" s="1"/>
      <c r="BO230" s="1"/>
      <c r="BP230" s="1"/>
      <c r="BQ230" s="1"/>
      <c r="BR230" s="1"/>
      <c r="BS230" s="1"/>
      <c r="BT230" s="1"/>
      <c r="BU230" s="1"/>
      <c r="BV230" s="1"/>
      <c r="BW230" s="1"/>
      <c r="BX230" s="1"/>
      <c r="BY230" s="1"/>
      <c r="BZ230" s="1"/>
      <c r="CA230" s="1"/>
      <c r="CB230" s="1"/>
      <c r="CC230" s="1"/>
      <c r="CD230" s="1"/>
      <c r="CE230" s="1"/>
      <c r="CF230" s="1"/>
      <c r="CG230" s="1"/>
      <c r="CH230" s="1"/>
      <c r="CI230" s="1"/>
      <c r="CJ230" s="1"/>
      <c r="CK230" s="1"/>
      <c r="CL230" s="1"/>
      <c r="CM230" s="1"/>
      <c r="CN230" s="1"/>
      <c r="CO230" s="1"/>
      <c r="CP230" s="1"/>
      <c r="CQ230" s="1"/>
      <c r="CR230" s="1"/>
      <c r="CS230" s="1"/>
      <c r="CT230" s="1"/>
      <c r="CU230" s="1"/>
      <c r="CV230" s="1"/>
      <c r="CW230" s="1"/>
      <c r="CX230" s="1"/>
      <c r="CY230" s="1"/>
      <c r="CZ230" s="1"/>
      <c r="DA230" s="1"/>
      <c r="DB230" s="1"/>
      <c r="DC230" s="1"/>
      <c r="DD230" s="1"/>
      <c r="DE230" s="1"/>
      <c r="DF230" s="1"/>
      <c r="DG230" s="1"/>
      <c r="DH230" s="1"/>
      <c r="DI230" s="1"/>
      <c r="DJ230" s="1"/>
      <c r="DK230" s="1"/>
      <c r="DL230" s="1"/>
      <c r="DM230" s="1"/>
      <c r="DN230" s="1"/>
      <c r="DO230" s="1"/>
      <c r="DP230" s="1"/>
      <c r="DQ230" s="1"/>
      <c r="DR230" s="1"/>
      <c r="DS230" s="1"/>
      <c r="DT230" s="1"/>
      <c r="DU230" s="1"/>
      <c r="DV230" s="1"/>
      <c r="DW230" s="1"/>
      <c r="DX230" s="1"/>
      <c r="DY230" s="1"/>
      <c r="DZ230" s="1"/>
      <c r="EA230" s="1"/>
      <c r="EB230" s="1"/>
      <c r="EC230" s="1"/>
      <c r="ED230" s="1"/>
      <c r="EE230" s="1"/>
    </row>
    <row r="231" spans="1:135" x14ac:dyDescent="0.25">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c r="AK231" s="1"/>
      <c r="AL231" s="1"/>
      <c r="AM231" s="1"/>
      <c r="AN231" s="1"/>
      <c r="AO231" s="1"/>
      <c r="AP231" s="1"/>
      <c r="AQ231" s="1"/>
      <c r="AR231" s="1"/>
      <c r="AS231" s="1"/>
      <c r="AT231" s="1"/>
      <c r="AU231" s="1"/>
      <c r="AV231" s="1"/>
      <c r="AW231" s="1"/>
      <c r="AX231" s="1"/>
      <c r="AY231" s="1"/>
      <c r="AZ231" s="1"/>
      <c r="BA231" s="1"/>
      <c r="BB231" s="1"/>
      <c r="BC231" s="1"/>
      <c r="BD231" s="1"/>
      <c r="BE231" s="1"/>
      <c r="BF231" s="1"/>
      <c r="BG231" s="1"/>
      <c r="BH231" s="1"/>
      <c r="BI231" s="1"/>
      <c r="BJ231" s="1"/>
      <c r="BK231" s="1"/>
      <c r="BL231" s="1"/>
      <c r="BM231" s="1"/>
      <c r="BN231" s="1"/>
      <c r="BO231" s="1"/>
      <c r="BP231" s="1"/>
      <c r="BQ231" s="1"/>
      <c r="BR231" s="1"/>
      <c r="BS231" s="1"/>
      <c r="BT231" s="1"/>
      <c r="BU231" s="1"/>
      <c r="BV231" s="1"/>
      <c r="BW231" s="1"/>
      <c r="BX231" s="1"/>
      <c r="BY231" s="1"/>
      <c r="BZ231" s="1"/>
      <c r="CA231" s="1"/>
      <c r="CB231" s="1"/>
      <c r="CC231" s="1"/>
      <c r="CD231" s="1"/>
      <c r="CE231" s="1"/>
      <c r="CF231" s="1"/>
      <c r="CG231" s="1"/>
      <c r="CH231" s="1"/>
      <c r="CI231" s="1"/>
      <c r="CJ231" s="1"/>
      <c r="CK231" s="1"/>
      <c r="CL231" s="1"/>
      <c r="CM231" s="1"/>
      <c r="CN231" s="1"/>
      <c r="CO231" s="1"/>
      <c r="CP231" s="1"/>
      <c r="CQ231" s="1"/>
      <c r="CR231" s="1"/>
      <c r="CS231" s="1"/>
      <c r="CT231" s="1"/>
      <c r="CU231" s="1"/>
      <c r="CV231" s="1"/>
      <c r="CW231" s="1"/>
      <c r="CX231" s="1"/>
      <c r="CY231" s="1"/>
      <c r="CZ231" s="1"/>
      <c r="DA231" s="1"/>
      <c r="DB231" s="1"/>
      <c r="DC231" s="1"/>
      <c r="DD231" s="1"/>
      <c r="DE231" s="1"/>
      <c r="DF231" s="1"/>
      <c r="DG231" s="1"/>
      <c r="DH231" s="1"/>
      <c r="DI231" s="1"/>
      <c r="DJ231" s="1"/>
      <c r="DK231" s="1"/>
      <c r="DL231" s="1"/>
      <c r="DM231" s="1"/>
      <c r="DN231" s="1"/>
      <c r="DO231" s="1"/>
      <c r="DP231" s="1"/>
      <c r="DQ231" s="1"/>
      <c r="DR231" s="1"/>
      <c r="DS231" s="1"/>
      <c r="DT231" s="1"/>
      <c r="DU231" s="1"/>
      <c r="DV231" s="1"/>
      <c r="DW231" s="1"/>
      <c r="DX231" s="1"/>
      <c r="DY231" s="1"/>
      <c r="DZ231" s="1"/>
      <c r="EA231" s="1"/>
      <c r="EB231" s="1"/>
      <c r="EC231" s="1"/>
      <c r="ED231" s="1"/>
      <c r="EE231" s="1"/>
    </row>
    <row r="232" spans="1:135" x14ac:dyDescent="0.25">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c r="AK232" s="1"/>
      <c r="AL232" s="1"/>
      <c r="AM232" s="1"/>
      <c r="AN232" s="1"/>
      <c r="AO232" s="1"/>
      <c r="AP232" s="1"/>
      <c r="AQ232" s="1"/>
      <c r="AR232" s="1"/>
      <c r="AS232" s="1"/>
      <c r="AT232" s="1"/>
      <c r="AU232" s="1"/>
      <c r="AV232" s="1"/>
      <c r="AW232" s="1"/>
      <c r="AX232" s="1"/>
      <c r="AY232" s="1"/>
      <c r="AZ232" s="1"/>
      <c r="BA232" s="1"/>
      <c r="BB232" s="1"/>
      <c r="BC232" s="1"/>
      <c r="BD232" s="1"/>
      <c r="BE232" s="1"/>
      <c r="BF232" s="1"/>
      <c r="BG232" s="1"/>
      <c r="BH232" s="1"/>
      <c r="BI232" s="1"/>
      <c r="BJ232" s="1"/>
      <c r="BK232" s="1"/>
      <c r="BL232" s="1"/>
      <c r="BM232" s="1"/>
      <c r="BN232" s="1"/>
      <c r="BO232" s="1"/>
      <c r="BP232" s="1"/>
      <c r="BQ232" s="1"/>
      <c r="BR232" s="1"/>
      <c r="BS232" s="1"/>
      <c r="BT232" s="1"/>
      <c r="BU232" s="1"/>
      <c r="BV232" s="1"/>
      <c r="BW232" s="1"/>
      <c r="BX232" s="1"/>
      <c r="BY232" s="1"/>
      <c r="BZ232" s="1"/>
      <c r="CA232" s="1"/>
      <c r="CB232" s="1"/>
      <c r="CC232" s="1"/>
      <c r="CD232" s="1"/>
      <c r="CE232" s="1"/>
      <c r="CF232" s="1"/>
      <c r="CG232" s="1"/>
      <c r="CH232" s="1"/>
      <c r="CI232" s="1"/>
      <c r="CJ232" s="1"/>
      <c r="CK232" s="1"/>
      <c r="CL232" s="1"/>
      <c r="CM232" s="1"/>
      <c r="CN232" s="1"/>
      <c r="CO232" s="1"/>
      <c r="CP232" s="1"/>
      <c r="CQ232" s="1"/>
      <c r="CR232" s="1"/>
      <c r="CS232" s="1"/>
      <c r="CT232" s="1"/>
      <c r="CU232" s="1"/>
      <c r="CV232" s="1"/>
      <c r="CW232" s="1"/>
      <c r="CX232" s="1"/>
      <c r="CY232" s="1"/>
      <c r="CZ232" s="1"/>
      <c r="DA232" s="1"/>
      <c r="DB232" s="1"/>
      <c r="DC232" s="1"/>
      <c r="DD232" s="1"/>
      <c r="DE232" s="1"/>
      <c r="DF232" s="1"/>
      <c r="DG232" s="1"/>
      <c r="DH232" s="1"/>
      <c r="DI232" s="1"/>
      <c r="DJ232" s="1"/>
      <c r="DK232" s="1"/>
      <c r="DL232" s="1"/>
      <c r="DM232" s="1"/>
      <c r="DN232" s="1"/>
      <c r="DO232" s="1"/>
      <c r="DP232" s="1"/>
      <c r="DQ232" s="1"/>
      <c r="DR232" s="1"/>
      <c r="DS232" s="1"/>
      <c r="DT232" s="1"/>
      <c r="DU232" s="1"/>
      <c r="DV232" s="1"/>
      <c r="DW232" s="1"/>
      <c r="DX232" s="1"/>
      <c r="DY232" s="1"/>
      <c r="DZ232" s="1"/>
      <c r="EA232" s="1"/>
      <c r="EB232" s="1"/>
      <c r="EC232" s="1"/>
      <c r="ED232" s="1"/>
      <c r="EE232" s="1"/>
    </row>
    <row r="233" spans="1:135" x14ac:dyDescent="0.25">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c r="AK233" s="1"/>
      <c r="AL233" s="1"/>
      <c r="AM233" s="1"/>
      <c r="AN233" s="1"/>
      <c r="AO233" s="1"/>
      <c r="AP233" s="1"/>
      <c r="AQ233" s="1"/>
      <c r="AR233" s="1"/>
      <c r="AS233" s="1"/>
      <c r="AT233" s="1"/>
      <c r="AU233" s="1"/>
      <c r="AV233" s="1"/>
      <c r="AW233" s="1"/>
      <c r="AX233" s="1"/>
      <c r="AY233" s="1"/>
      <c r="AZ233" s="1"/>
      <c r="BA233" s="1"/>
      <c r="BB233" s="1"/>
      <c r="BC233" s="1"/>
      <c r="BD233" s="1"/>
      <c r="BE233" s="1"/>
      <c r="BF233" s="1"/>
      <c r="BG233" s="1"/>
      <c r="BH233" s="1"/>
      <c r="BI233" s="1"/>
      <c r="BJ233" s="1"/>
      <c r="BK233" s="1"/>
      <c r="BL233" s="1"/>
      <c r="BM233" s="1"/>
      <c r="BN233" s="1"/>
      <c r="BO233" s="1"/>
      <c r="BP233" s="1"/>
      <c r="BQ233" s="1"/>
      <c r="BR233" s="1"/>
      <c r="BS233" s="1"/>
      <c r="BT233" s="1"/>
      <c r="BU233" s="1"/>
      <c r="BV233" s="1"/>
      <c r="BW233" s="1"/>
      <c r="BX233" s="1"/>
      <c r="BY233" s="1"/>
      <c r="BZ233" s="1"/>
      <c r="CA233" s="1"/>
      <c r="CB233" s="1"/>
      <c r="CC233" s="1"/>
      <c r="CD233" s="1"/>
      <c r="CE233" s="1"/>
      <c r="CF233" s="1"/>
      <c r="CG233" s="1"/>
      <c r="CH233" s="1"/>
      <c r="CI233" s="1"/>
      <c r="CJ233" s="1"/>
      <c r="CK233" s="1"/>
      <c r="CL233" s="1"/>
      <c r="CM233" s="1"/>
      <c r="CN233" s="1"/>
      <c r="CO233" s="1"/>
      <c r="CP233" s="1"/>
      <c r="CQ233" s="1"/>
      <c r="CR233" s="1"/>
      <c r="CS233" s="1"/>
      <c r="CT233" s="1"/>
      <c r="CU233" s="1"/>
      <c r="CV233" s="1"/>
      <c r="CW233" s="1"/>
      <c r="CX233" s="1"/>
      <c r="CY233" s="1"/>
      <c r="CZ233" s="1"/>
      <c r="DA233" s="1"/>
      <c r="DB233" s="1"/>
      <c r="DC233" s="1"/>
      <c r="DD233" s="1"/>
      <c r="DE233" s="1"/>
      <c r="DF233" s="1"/>
      <c r="DG233" s="1"/>
      <c r="DH233" s="1"/>
      <c r="DI233" s="1"/>
      <c r="DJ233" s="1"/>
      <c r="DK233" s="1"/>
      <c r="DL233" s="1"/>
      <c r="DM233" s="1"/>
      <c r="DN233" s="1"/>
      <c r="DO233" s="1"/>
      <c r="DP233" s="1"/>
      <c r="DQ233" s="1"/>
      <c r="DR233" s="1"/>
      <c r="DS233" s="1"/>
      <c r="DT233" s="1"/>
      <c r="DU233" s="1"/>
      <c r="DV233" s="1"/>
      <c r="DW233" s="1"/>
      <c r="DX233" s="1"/>
      <c r="DY233" s="1"/>
      <c r="DZ233" s="1"/>
      <c r="EA233" s="1"/>
      <c r="EB233" s="1"/>
      <c r="EC233" s="1"/>
      <c r="ED233" s="1"/>
      <c r="EE233" s="1"/>
    </row>
    <row r="234" spans="1:135" x14ac:dyDescent="0.25">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c r="AK234" s="1"/>
      <c r="AL234" s="1"/>
      <c r="AM234" s="1"/>
      <c r="AN234" s="1"/>
      <c r="AO234" s="1"/>
      <c r="AP234" s="1"/>
      <c r="AQ234" s="1"/>
      <c r="AR234" s="1"/>
      <c r="AS234" s="1"/>
      <c r="AT234" s="1"/>
      <c r="AU234" s="1"/>
      <c r="AV234" s="1"/>
      <c r="AW234" s="1"/>
      <c r="AX234" s="1"/>
      <c r="AY234" s="1"/>
      <c r="AZ234" s="1"/>
      <c r="BA234" s="1"/>
      <c r="BB234" s="1"/>
      <c r="BC234" s="1"/>
      <c r="BD234" s="1"/>
      <c r="BE234" s="1"/>
      <c r="BF234" s="1"/>
      <c r="BG234" s="1"/>
      <c r="BH234" s="1"/>
      <c r="BI234" s="1"/>
      <c r="BJ234" s="1"/>
      <c r="BK234" s="1"/>
      <c r="BL234" s="1"/>
      <c r="BM234" s="1"/>
      <c r="BN234" s="1"/>
      <c r="BO234" s="1"/>
      <c r="BP234" s="1"/>
      <c r="BQ234" s="1"/>
      <c r="BR234" s="1"/>
      <c r="BS234" s="1"/>
      <c r="BT234" s="1"/>
      <c r="BU234" s="1"/>
      <c r="BV234" s="1"/>
      <c r="BW234" s="1"/>
      <c r="BX234" s="1"/>
      <c r="BY234" s="1"/>
      <c r="BZ234" s="1"/>
      <c r="CA234" s="1"/>
      <c r="CB234" s="1"/>
      <c r="CC234" s="1"/>
      <c r="CD234" s="1"/>
      <c r="CE234" s="1"/>
      <c r="CF234" s="1"/>
      <c r="CG234" s="1"/>
      <c r="CH234" s="1"/>
      <c r="CI234" s="1"/>
      <c r="CJ234" s="1"/>
      <c r="CK234" s="1"/>
      <c r="CL234" s="1"/>
      <c r="CM234" s="1"/>
      <c r="CN234" s="1"/>
      <c r="CO234" s="1"/>
      <c r="CP234" s="1"/>
      <c r="CQ234" s="1"/>
      <c r="CR234" s="1"/>
      <c r="CS234" s="1"/>
      <c r="CT234" s="1"/>
      <c r="CU234" s="1"/>
      <c r="CV234" s="1"/>
      <c r="CW234" s="1"/>
      <c r="CX234" s="1"/>
      <c r="CY234" s="1"/>
      <c r="CZ234" s="1"/>
      <c r="DA234" s="1"/>
      <c r="DB234" s="1"/>
      <c r="DC234" s="1"/>
      <c r="DD234" s="1"/>
      <c r="DE234" s="1"/>
      <c r="DF234" s="1"/>
      <c r="DG234" s="1"/>
      <c r="DH234" s="1"/>
      <c r="DI234" s="1"/>
      <c r="DJ234" s="1"/>
      <c r="DK234" s="1"/>
      <c r="DL234" s="1"/>
      <c r="DM234" s="1"/>
      <c r="DN234" s="1"/>
      <c r="DO234" s="1"/>
      <c r="DP234" s="1"/>
      <c r="DQ234" s="1"/>
      <c r="DR234" s="1"/>
      <c r="DS234" s="1"/>
      <c r="DT234" s="1"/>
      <c r="DU234" s="1"/>
      <c r="DV234" s="1"/>
      <c r="DW234" s="1"/>
      <c r="DX234" s="1"/>
      <c r="DY234" s="1"/>
      <c r="DZ234" s="1"/>
      <c r="EA234" s="1"/>
      <c r="EB234" s="1"/>
      <c r="EC234" s="1"/>
      <c r="ED234" s="1"/>
      <c r="EE234" s="1"/>
    </row>
    <row r="235" spans="1:135" x14ac:dyDescent="0.25">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c r="AK235" s="1"/>
      <c r="AL235" s="1"/>
      <c r="AM235" s="1"/>
      <c r="AN235" s="1"/>
      <c r="AO235" s="1"/>
      <c r="AP235" s="1"/>
      <c r="AQ235" s="1"/>
      <c r="AR235" s="1"/>
      <c r="AS235" s="1"/>
      <c r="AT235" s="1"/>
      <c r="AU235" s="1"/>
      <c r="AV235" s="1"/>
      <c r="AW235" s="1"/>
      <c r="AX235" s="1"/>
      <c r="AY235" s="1"/>
      <c r="AZ235" s="1"/>
      <c r="BA235" s="1"/>
      <c r="BB235" s="1"/>
      <c r="BC235" s="1"/>
      <c r="BD235" s="1"/>
      <c r="BE235" s="1"/>
      <c r="BF235" s="1"/>
      <c r="BG235" s="1"/>
      <c r="BH235" s="1"/>
      <c r="BI235" s="1"/>
      <c r="BJ235" s="1"/>
      <c r="BK235" s="1"/>
      <c r="BL235" s="1"/>
      <c r="BM235" s="1"/>
      <c r="BN235" s="1"/>
      <c r="BO235" s="1"/>
      <c r="BP235" s="1"/>
      <c r="BQ235" s="1"/>
      <c r="BR235" s="1"/>
      <c r="BS235" s="1"/>
      <c r="BT235" s="1"/>
      <c r="BU235" s="1"/>
      <c r="BV235" s="1"/>
      <c r="BW235" s="1"/>
      <c r="BX235" s="1"/>
      <c r="BY235" s="1"/>
      <c r="BZ235" s="1"/>
      <c r="CA235" s="1"/>
      <c r="CB235" s="1"/>
      <c r="CC235" s="1"/>
      <c r="CD235" s="1"/>
      <c r="CE235" s="1"/>
      <c r="CF235" s="1"/>
      <c r="CG235" s="1"/>
      <c r="CH235" s="1"/>
      <c r="CI235" s="1"/>
      <c r="CJ235" s="1"/>
      <c r="CK235" s="1"/>
      <c r="CL235" s="1"/>
      <c r="CM235" s="1"/>
      <c r="CN235" s="1"/>
      <c r="CO235" s="1"/>
      <c r="CP235" s="1"/>
      <c r="CQ235" s="1"/>
      <c r="CR235" s="1"/>
      <c r="CS235" s="1"/>
      <c r="CT235" s="1"/>
      <c r="CU235" s="1"/>
      <c r="CV235" s="1"/>
      <c r="CW235" s="1"/>
      <c r="CX235" s="1"/>
      <c r="CY235" s="1"/>
      <c r="CZ235" s="1"/>
      <c r="DA235" s="1"/>
      <c r="DB235" s="1"/>
      <c r="DC235" s="1"/>
      <c r="DD235" s="1"/>
      <c r="DE235" s="1"/>
      <c r="DF235" s="1"/>
      <c r="DG235" s="1"/>
      <c r="DH235" s="1"/>
      <c r="DI235" s="1"/>
      <c r="DJ235" s="1"/>
      <c r="DK235" s="1"/>
      <c r="DL235" s="1"/>
      <c r="DM235" s="1"/>
      <c r="DN235" s="1"/>
      <c r="DO235" s="1"/>
      <c r="DP235" s="1"/>
      <c r="DQ235" s="1"/>
      <c r="DR235" s="1"/>
      <c r="DS235" s="1"/>
      <c r="DT235" s="1"/>
      <c r="DU235" s="1"/>
      <c r="DV235" s="1"/>
      <c r="DW235" s="1"/>
      <c r="DX235" s="1"/>
      <c r="DY235" s="1"/>
      <c r="DZ235" s="1"/>
      <c r="EA235" s="1"/>
      <c r="EB235" s="1"/>
      <c r="EC235" s="1"/>
      <c r="ED235" s="1"/>
      <c r="EE235" s="1"/>
    </row>
    <row r="236" spans="1:135" x14ac:dyDescent="0.25">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c r="AK236" s="1"/>
      <c r="AL236" s="1"/>
      <c r="AM236" s="1"/>
      <c r="AN236" s="1"/>
      <c r="AO236" s="1"/>
      <c r="AP236" s="1"/>
      <c r="AQ236" s="1"/>
      <c r="AR236" s="1"/>
      <c r="AS236" s="1"/>
      <c r="AT236" s="1"/>
      <c r="AU236" s="1"/>
      <c r="AV236" s="1"/>
      <c r="AW236" s="1"/>
      <c r="AX236" s="1"/>
      <c r="AY236" s="1"/>
      <c r="AZ236" s="1"/>
      <c r="BA236" s="1"/>
      <c r="BB236" s="1"/>
      <c r="BC236" s="1"/>
      <c r="BD236" s="1"/>
      <c r="BE236" s="1"/>
      <c r="BF236" s="1"/>
      <c r="BG236" s="1"/>
      <c r="BH236" s="1"/>
      <c r="BI236" s="1"/>
      <c r="BJ236" s="1"/>
      <c r="BK236" s="1"/>
      <c r="BL236" s="1"/>
      <c r="BM236" s="1"/>
      <c r="BN236" s="1"/>
      <c r="BO236" s="1"/>
      <c r="BP236" s="1"/>
      <c r="BQ236" s="1"/>
      <c r="BR236" s="1"/>
      <c r="BS236" s="1"/>
      <c r="BT236" s="1"/>
      <c r="BU236" s="1"/>
      <c r="BV236" s="1"/>
      <c r="BW236" s="1"/>
      <c r="BX236" s="1"/>
      <c r="BY236" s="1"/>
      <c r="BZ236" s="1"/>
      <c r="CA236" s="1"/>
      <c r="CB236" s="1"/>
      <c r="CC236" s="1"/>
      <c r="CD236" s="1"/>
      <c r="CE236" s="1"/>
      <c r="CF236" s="1"/>
      <c r="CG236" s="1"/>
      <c r="CH236" s="1"/>
      <c r="CI236" s="1"/>
      <c r="CJ236" s="1"/>
      <c r="CK236" s="1"/>
      <c r="CL236" s="1"/>
      <c r="CM236" s="1"/>
      <c r="CN236" s="1"/>
      <c r="CO236" s="1"/>
      <c r="CP236" s="1"/>
      <c r="CQ236" s="1"/>
      <c r="CR236" s="1"/>
      <c r="CS236" s="1"/>
      <c r="CT236" s="1"/>
      <c r="CU236" s="1"/>
      <c r="CV236" s="1"/>
      <c r="CW236" s="1"/>
      <c r="CX236" s="1"/>
      <c r="CY236" s="1"/>
      <c r="CZ236" s="1"/>
      <c r="DA236" s="1"/>
      <c r="DB236" s="1"/>
      <c r="DC236" s="1"/>
      <c r="DD236" s="1"/>
      <c r="DE236" s="1"/>
      <c r="DF236" s="1"/>
      <c r="DG236" s="1"/>
      <c r="DH236" s="1"/>
      <c r="DI236" s="1"/>
      <c r="DJ236" s="1"/>
      <c r="DK236" s="1"/>
      <c r="DL236" s="1"/>
      <c r="DM236" s="1"/>
      <c r="DN236" s="1"/>
      <c r="DO236" s="1"/>
      <c r="DP236" s="1"/>
      <c r="DQ236" s="1"/>
      <c r="DR236" s="1"/>
      <c r="DS236" s="1"/>
      <c r="DT236" s="1"/>
      <c r="DU236" s="1"/>
      <c r="DV236" s="1"/>
      <c r="DW236" s="1"/>
      <c r="DX236" s="1"/>
      <c r="DY236" s="1"/>
      <c r="DZ236" s="1"/>
      <c r="EA236" s="1"/>
      <c r="EB236" s="1"/>
      <c r="EC236" s="1"/>
      <c r="ED236" s="1"/>
      <c r="EE236" s="1"/>
    </row>
    <row r="237" spans="1:135" x14ac:dyDescent="0.25">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c r="AK237" s="1"/>
      <c r="AL237" s="1"/>
      <c r="AM237" s="1"/>
      <c r="AN237" s="1"/>
      <c r="AO237" s="1"/>
      <c r="AP237" s="1"/>
      <c r="AQ237" s="1"/>
      <c r="AR237" s="1"/>
      <c r="AS237" s="1"/>
      <c r="AT237" s="1"/>
      <c r="AU237" s="1"/>
      <c r="AV237" s="1"/>
      <c r="AW237" s="1"/>
      <c r="AX237" s="1"/>
      <c r="AY237" s="1"/>
      <c r="AZ237" s="1"/>
      <c r="BA237" s="1"/>
      <c r="BB237" s="1"/>
      <c r="BC237" s="1"/>
      <c r="BD237" s="1"/>
      <c r="BE237" s="1"/>
      <c r="BF237" s="1"/>
      <c r="BG237" s="1"/>
      <c r="BH237" s="1"/>
      <c r="BI237" s="1"/>
      <c r="BJ237" s="1"/>
      <c r="BK237" s="1"/>
      <c r="BL237" s="1"/>
      <c r="BM237" s="1"/>
      <c r="BN237" s="1"/>
      <c r="BO237" s="1"/>
      <c r="BP237" s="1"/>
      <c r="BQ237" s="1"/>
      <c r="BR237" s="1"/>
      <c r="BS237" s="1"/>
      <c r="BT237" s="1"/>
      <c r="BU237" s="1"/>
      <c r="BV237" s="1"/>
      <c r="BW237" s="1"/>
      <c r="BX237" s="1"/>
      <c r="BY237" s="1"/>
      <c r="BZ237" s="1"/>
      <c r="CA237" s="1"/>
      <c r="CB237" s="1"/>
      <c r="CC237" s="1"/>
      <c r="CD237" s="1"/>
      <c r="CE237" s="1"/>
      <c r="CF237" s="1"/>
      <c r="CG237" s="1"/>
      <c r="CH237" s="1"/>
      <c r="CI237" s="1"/>
      <c r="CJ237" s="1"/>
      <c r="CK237" s="1"/>
      <c r="CL237" s="1"/>
      <c r="CM237" s="1"/>
      <c r="CN237" s="1"/>
      <c r="CO237" s="1"/>
      <c r="CP237" s="1"/>
      <c r="CQ237" s="1"/>
      <c r="CR237" s="1"/>
      <c r="CS237" s="1"/>
      <c r="CT237" s="1"/>
      <c r="CU237" s="1"/>
      <c r="CV237" s="1"/>
      <c r="CW237" s="1"/>
      <c r="CX237" s="1"/>
      <c r="CY237" s="1"/>
      <c r="CZ237" s="1"/>
      <c r="DA237" s="1"/>
      <c r="DB237" s="1"/>
      <c r="DC237" s="1"/>
      <c r="DD237" s="1"/>
      <c r="DE237" s="1"/>
      <c r="DF237" s="1"/>
      <c r="DG237" s="1"/>
      <c r="DH237" s="1"/>
      <c r="DI237" s="1"/>
      <c r="DJ237" s="1"/>
      <c r="DK237" s="1"/>
      <c r="DL237" s="1"/>
      <c r="DM237" s="1"/>
      <c r="DN237" s="1"/>
      <c r="DO237" s="1"/>
      <c r="DP237" s="1"/>
      <c r="DQ237" s="1"/>
      <c r="DR237" s="1"/>
      <c r="DS237" s="1"/>
      <c r="DT237" s="1"/>
      <c r="DU237" s="1"/>
      <c r="DV237" s="1"/>
      <c r="DW237" s="1"/>
      <c r="DX237" s="1"/>
      <c r="DY237" s="1"/>
      <c r="DZ237" s="1"/>
      <c r="EA237" s="1"/>
      <c r="EB237" s="1"/>
      <c r="EC237" s="1"/>
      <c r="ED237" s="1"/>
      <c r="EE237" s="1"/>
    </row>
    <row r="238" spans="1:135" x14ac:dyDescent="0.25">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c r="AK238" s="1"/>
      <c r="AL238" s="1"/>
      <c r="AM238" s="1"/>
      <c r="AN238" s="1"/>
      <c r="AO238" s="1"/>
      <c r="AP238" s="1"/>
      <c r="AQ238" s="1"/>
      <c r="AR238" s="1"/>
      <c r="AS238" s="1"/>
      <c r="AT238" s="1"/>
      <c r="AU238" s="1"/>
      <c r="AV238" s="1"/>
      <c r="AW238" s="1"/>
      <c r="AX238" s="1"/>
      <c r="AY238" s="1"/>
      <c r="AZ238" s="1"/>
      <c r="BA238" s="1"/>
      <c r="BB238" s="1"/>
      <c r="BC238" s="1"/>
      <c r="BD238" s="1"/>
      <c r="BE238" s="1"/>
      <c r="BF238" s="1"/>
      <c r="BG238" s="1"/>
      <c r="BH238" s="1"/>
      <c r="BI238" s="1"/>
      <c r="BJ238" s="1"/>
      <c r="BK238" s="1"/>
      <c r="BL238" s="1"/>
      <c r="BM238" s="1"/>
      <c r="BN238" s="1"/>
      <c r="BO238" s="1"/>
      <c r="BP238" s="1"/>
      <c r="BQ238" s="1"/>
      <c r="BR238" s="1"/>
      <c r="BS238" s="1"/>
      <c r="BT238" s="1"/>
      <c r="BU238" s="1"/>
      <c r="BV238" s="1"/>
      <c r="BW238" s="1"/>
      <c r="BX238" s="1"/>
      <c r="BY238" s="1"/>
      <c r="BZ238" s="1"/>
      <c r="CA238" s="1"/>
      <c r="CB238" s="1"/>
      <c r="CC238" s="1"/>
      <c r="CD238" s="1"/>
      <c r="CE238" s="1"/>
      <c r="CF238" s="1"/>
      <c r="CG238" s="1"/>
      <c r="CH238" s="1"/>
      <c r="CI238" s="1"/>
      <c r="CJ238" s="1"/>
      <c r="CK238" s="1"/>
      <c r="CL238" s="1"/>
      <c r="CM238" s="1"/>
      <c r="CN238" s="1"/>
      <c r="CO238" s="1"/>
      <c r="CP238" s="1"/>
      <c r="CQ238" s="1"/>
      <c r="CR238" s="1"/>
      <c r="CS238" s="1"/>
      <c r="CT238" s="1"/>
      <c r="CU238" s="1"/>
      <c r="CV238" s="1"/>
      <c r="CW238" s="1"/>
      <c r="CX238" s="1"/>
      <c r="CY238" s="1"/>
      <c r="CZ238" s="1"/>
      <c r="DA238" s="1"/>
      <c r="DB238" s="1"/>
      <c r="DC238" s="1"/>
      <c r="DD238" s="1"/>
      <c r="DE238" s="1"/>
      <c r="DF238" s="1"/>
      <c r="DG238" s="1"/>
      <c r="DH238" s="1"/>
      <c r="DI238" s="1"/>
      <c r="DJ238" s="1"/>
      <c r="DK238" s="1"/>
      <c r="DL238" s="1"/>
      <c r="DM238" s="1"/>
      <c r="DN238" s="1"/>
      <c r="DO238" s="1"/>
      <c r="DP238" s="1"/>
      <c r="DQ238" s="1"/>
      <c r="DR238" s="1"/>
      <c r="DS238" s="1"/>
      <c r="DT238" s="1"/>
      <c r="DU238" s="1"/>
      <c r="DV238" s="1"/>
      <c r="DW238" s="1"/>
      <c r="DX238" s="1"/>
      <c r="DY238" s="1"/>
      <c r="DZ238" s="1"/>
      <c r="EA238" s="1"/>
      <c r="EB238" s="1"/>
      <c r="EC238" s="1"/>
      <c r="ED238" s="1"/>
      <c r="EE238" s="1"/>
    </row>
    <row r="239" spans="1:135" x14ac:dyDescent="0.25">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c r="AK239" s="1"/>
      <c r="AL239" s="1"/>
      <c r="AM239" s="1"/>
      <c r="AN239" s="1"/>
      <c r="AO239" s="1"/>
      <c r="AP239" s="1"/>
      <c r="AQ239" s="1"/>
      <c r="AR239" s="1"/>
      <c r="AS239" s="1"/>
      <c r="AT239" s="1"/>
      <c r="AU239" s="1"/>
      <c r="AV239" s="1"/>
      <c r="AW239" s="1"/>
      <c r="AX239" s="1"/>
      <c r="AY239" s="1"/>
      <c r="AZ239" s="1"/>
      <c r="BA239" s="1"/>
      <c r="BB239" s="1"/>
      <c r="BC239" s="1"/>
      <c r="BD239" s="1"/>
      <c r="BE239" s="1"/>
      <c r="BF239" s="1"/>
      <c r="BG239" s="1"/>
      <c r="BH239" s="1"/>
      <c r="BI239" s="1"/>
      <c r="BJ239" s="1"/>
      <c r="BK239" s="1"/>
      <c r="BL239" s="1"/>
      <c r="BM239" s="1"/>
      <c r="BN239" s="1"/>
      <c r="BO239" s="1"/>
      <c r="BP239" s="1"/>
      <c r="BQ239" s="1"/>
      <c r="BR239" s="1"/>
      <c r="BS239" s="1"/>
      <c r="BT239" s="1"/>
      <c r="BU239" s="1"/>
      <c r="BV239" s="1"/>
      <c r="BW239" s="1"/>
      <c r="BX239" s="1"/>
      <c r="BY239" s="1"/>
      <c r="BZ239" s="1"/>
      <c r="CA239" s="1"/>
      <c r="CB239" s="1"/>
      <c r="CC239" s="1"/>
      <c r="CD239" s="1"/>
      <c r="CE239" s="1"/>
      <c r="CF239" s="1"/>
      <c r="CG239" s="1"/>
      <c r="CH239" s="1"/>
      <c r="CI239" s="1"/>
      <c r="CJ239" s="1"/>
      <c r="CK239" s="1"/>
      <c r="CL239" s="1"/>
      <c r="CM239" s="1"/>
      <c r="CN239" s="1"/>
      <c r="CO239" s="1"/>
      <c r="CP239" s="1"/>
      <c r="CQ239" s="1"/>
      <c r="CR239" s="1"/>
      <c r="CS239" s="1"/>
      <c r="CT239" s="1"/>
      <c r="CU239" s="1"/>
      <c r="CV239" s="1"/>
      <c r="CW239" s="1"/>
      <c r="CX239" s="1"/>
      <c r="CY239" s="1"/>
      <c r="CZ239" s="1"/>
      <c r="DA239" s="1"/>
      <c r="DB239" s="1"/>
      <c r="DC239" s="1"/>
      <c r="DD239" s="1"/>
      <c r="DE239" s="1"/>
      <c r="DF239" s="1"/>
      <c r="DG239" s="1"/>
      <c r="DH239" s="1"/>
      <c r="DI239" s="1"/>
      <c r="DJ239" s="1"/>
      <c r="DK239" s="1"/>
      <c r="DL239" s="1"/>
      <c r="DM239" s="1"/>
      <c r="DN239" s="1"/>
      <c r="DO239" s="1"/>
      <c r="DP239" s="1"/>
      <c r="DQ239" s="1"/>
      <c r="DR239" s="1"/>
      <c r="DS239" s="1"/>
      <c r="DT239" s="1"/>
      <c r="DU239" s="1"/>
      <c r="DV239" s="1"/>
      <c r="DW239" s="1"/>
      <c r="DX239" s="1"/>
      <c r="DY239" s="1"/>
      <c r="DZ239" s="1"/>
      <c r="EA239" s="1"/>
      <c r="EB239" s="1"/>
      <c r="EC239" s="1"/>
      <c r="ED239" s="1"/>
      <c r="EE239" s="1"/>
    </row>
    <row r="240" spans="1:135" x14ac:dyDescent="0.25">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c r="AK240" s="1"/>
      <c r="AL240" s="1"/>
      <c r="AM240" s="1"/>
      <c r="AN240" s="1"/>
      <c r="AO240" s="1"/>
      <c r="AP240" s="1"/>
      <c r="AQ240" s="1"/>
      <c r="AR240" s="1"/>
      <c r="AS240" s="1"/>
      <c r="AT240" s="1"/>
      <c r="AU240" s="1"/>
      <c r="AV240" s="1"/>
      <c r="AW240" s="1"/>
      <c r="AX240" s="1"/>
      <c r="AY240" s="1"/>
      <c r="AZ240" s="1"/>
      <c r="BA240" s="1"/>
      <c r="BB240" s="1"/>
      <c r="BC240" s="1"/>
      <c r="BD240" s="1"/>
      <c r="BE240" s="1"/>
      <c r="BF240" s="1"/>
      <c r="BG240" s="1"/>
      <c r="BH240" s="1"/>
      <c r="BI240" s="1"/>
      <c r="BJ240" s="1"/>
      <c r="BK240" s="1"/>
      <c r="BL240" s="1"/>
      <c r="BM240" s="1"/>
      <c r="BN240" s="1"/>
      <c r="BO240" s="1"/>
      <c r="BP240" s="1"/>
      <c r="BQ240" s="1"/>
      <c r="BR240" s="1"/>
      <c r="BS240" s="1"/>
      <c r="BT240" s="1"/>
      <c r="BU240" s="1"/>
      <c r="BV240" s="1"/>
      <c r="BW240" s="1"/>
      <c r="BX240" s="1"/>
      <c r="BY240" s="1"/>
      <c r="BZ240" s="1"/>
      <c r="CA240" s="1"/>
      <c r="CB240" s="1"/>
      <c r="CC240" s="1"/>
      <c r="CD240" s="1"/>
      <c r="CE240" s="1"/>
      <c r="CF240" s="1"/>
      <c r="CG240" s="1"/>
      <c r="CH240" s="1"/>
      <c r="CI240" s="1"/>
      <c r="CJ240" s="1"/>
      <c r="CK240" s="1"/>
      <c r="CL240" s="1"/>
      <c r="CM240" s="1"/>
      <c r="CN240" s="1"/>
      <c r="CO240" s="1"/>
      <c r="CP240" s="1"/>
      <c r="CQ240" s="1"/>
      <c r="CR240" s="1"/>
      <c r="CS240" s="1"/>
      <c r="CT240" s="1"/>
      <c r="CU240" s="1"/>
      <c r="CV240" s="1"/>
      <c r="CW240" s="1"/>
      <c r="CX240" s="1"/>
      <c r="CY240" s="1"/>
      <c r="CZ240" s="1"/>
      <c r="DA240" s="1"/>
      <c r="DB240" s="1"/>
      <c r="DC240" s="1"/>
      <c r="DD240" s="1"/>
      <c r="DE240" s="1"/>
      <c r="DF240" s="1"/>
      <c r="DG240" s="1"/>
      <c r="DH240" s="1"/>
      <c r="DI240" s="1"/>
      <c r="DJ240" s="1"/>
      <c r="DK240" s="1"/>
      <c r="DL240" s="1"/>
      <c r="DM240" s="1"/>
      <c r="DN240" s="1"/>
      <c r="DO240" s="1"/>
      <c r="DP240" s="1"/>
      <c r="DQ240" s="1"/>
      <c r="DR240" s="1"/>
      <c r="DS240" s="1"/>
      <c r="DT240" s="1"/>
      <c r="DU240" s="1"/>
      <c r="DV240" s="1"/>
      <c r="DW240" s="1"/>
      <c r="DX240" s="1"/>
      <c r="DY240" s="1"/>
      <c r="DZ240" s="1"/>
      <c r="EA240" s="1"/>
      <c r="EB240" s="1"/>
      <c r="EC240" s="1"/>
      <c r="ED240" s="1"/>
      <c r="EE240" s="1"/>
    </row>
    <row r="241" spans="1:135" x14ac:dyDescent="0.25">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c r="AK241" s="1"/>
      <c r="AL241" s="1"/>
      <c r="AM241" s="1"/>
      <c r="AN241" s="1"/>
      <c r="AO241" s="1"/>
      <c r="AP241" s="1"/>
      <c r="AQ241" s="1"/>
      <c r="AR241" s="1"/>
      <c r="AS241" s="1"/>
      <c r="AT241" s="1"/>
      <c r="AU241" s="1"/>
      <c r="AV241" s="1"/>
      <c r="AW241" s="1"/>
      <c r="AX241" s="1"/>
      <c r="AY241" s="1"/>
      <c r="AZ241" s="1"/>
      <c r="BA241" s="1"/>
      <c r="BB241" s="1"/>
      <c r="BC241" s="1"/>
      <c r="BD241" s="1"/>
      <c r="BE241" s="1"/>
      <c r="BF241" s="1"/>
      <c r="BG241" s="1"/>
      <c r="BH241" s="1"/>
      <c r="BI241" s="1"/>
      <c r="BJ241" s="1"/>
      <c r="BK241" s="1"/>
      <c r="BL241" s="1"/>
      <c r="BM241" s="1"/>
      <c r="BN241" s="1"/>
      <c r="BO241" s="1"/>
      <c r="BP241" s="1"/>
      <c r="BQ241" s="1"/>
      <c r="BR241" s="1"/>
      <c r="BS241" s="1"/>
      <c r="BT241" s="1"/>
      <c r="BU241" s="1"/>
      <c r="BV241" s="1"/>
      <c r="BW241" s="1"/>
      <c r="BX241" s="1"/>
      <c r="BY241" s="1"/>
      <c r="BZ241" s="1"/>
      <c r="CA241" s="1"/>
      <c r="CB241" s="1"/>
      <c r="CC241" s="1"/>
      <c r="CD241" s="1"/>
      <c r="CE241" s="1"/>
      <c r="CF241" s="1"/>
      <c r="CG241" s="1"/>
      <c r="CH241" s="1"/>
      <c r="CI241" s="1"/>
      <c r="CJ241" s="1"/>
      <c r="CK241" s="1"/>
      <c r="CL241" s="1"/>
      <c r="CM241" s="1"/>
      <c r="CN241" s="1"/>
      <c r="CO241" s="1"/>
      <c r="CP241" s="1"/>
      <c r="CQ241" s="1"/>
      <c r="CR241" s="1"/>
      <c r="CS241" s="1"/>
      <c r="CT241" s="1"/>
      <c r="CU241" s="1"/>
      <c r="CV241" s="1"/>
      <c r="CW241" s="1"/>
      <c r="CX241" s="1"/>
      <c r="CY241" s="1"/>
      <c r="CZ241" s="1"/>
      <c r="DA241" s="1"/>
      <c r="DB241" s="1"/>
      <c r="DC241" s="1"/>
      <c r="DD241" s="1"/>
      <c r="DE241" s="1"/>
      <c r="DF241" s="1"/>
      <c r="DG241" s="1"/>
      <c r="DH241" s="1"/>
      <c r="DI241" s="1"/>
      <c r="DJ241" s="1"/>
      <c r="DK241" s="1"/>
      <c r="DL241" s="1"/>
      <c r="DM241" s="1"/>
      <c r="DN241" s="1"/>
      <c r="DO241" s="1"/>
      <c r="DP241" s="1"/>
      <c r="DQ241" s="1"/>
      <c r="DR241" s="1"/>
      <c r="DS241" s="1"/>
      <c r="DT241" s="1"/>
      <c r="DU241" s="1"/>
      <c r="DV241" s="1"/>
      <c r="DW241" s="1"/>
      <c r="DX241" s="1"/>
      <c r="DY241" s="1"/>
      <c r="DZ241" s="1"/>
      <c r="EA241" s="1"/>
      <c r="EB241" s="1"/>
      <c r="EC241" s="1"/>
      <c r="ED241" s="1"/>
      <c r="EE241" s="1"/>
    </row>
    <row r="242" spans="1:135" x14ac:dyDescent="0.25">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c r="AK242" s="1"/>
      <c r="AL242" s="1"/>
      <c r="AM242" s="1"/>
      <c r="AN242" s="1"/>
      <c r="AO242" s="1"/>
      <c r="AP242" s="1"/>
      <c r="AQ242" s="1"/>
      <c r="AR242" s="1"/>
      <c r="AS242" s="1"/>
      <c r="AT242" s="1"/>
      <c r="AU242" s="1"/>
      <c r="AV242" s="1"/>
      <c r="AW242" s="1"/>
      <c r="AX242" s="1"/>
      <c r="AY242" s="1"/>
      <c r="AZ242" s="1"/>
      <c r="BA242" s="1"/>
      <c r="BB242" s="1"/>
      <c r="BC242" s="1"/>
      <c r="BD242" s="1"/>
      <c r="BE242" s="1"/>
      <c r="BF242" s="1"/>
      <c r="BG242" s="1"/>
      <c r="BH242" s="1"/>
      <c r="BI242" s="1"/>
      <c r="BJ242" s="1"/>
      <c r="BK242" s="1"/>
      <c r="BL242" s="1"/>
      <c r="BM242" s="1"/>
      <c r="BN242" s="1"/>
      <c r="BO242" s="1"/>
      <c r="BP242" s="1"/>
      <c r="BQ242" s="1"/>
      <c r="BR242" s="1"/>
      <c r="BS242" s="1"/>
      <c r="BT242" s="1"/>
      <c r="BU242" s="1"/>
      <c r="BV242" s="1"/>
      <c r="BW242" s="1"/>
      <c r="BX242" s="1"/>
      <c r="BY242" s="1"/>
      <c r="BZ242" s="1"/>
      <c r="CA242" s="1"/>
      <c r="CB242" s="1"/>
      <c r="CC242" s="1"/>
      <c r="CD242" s="1"/>
      <c r="CE242" s="1"/>
      <c r="CF242" s="1"/>
      <c r="CG242" s="1"/>
      <c r="CH242" s="1"/>
      <c r="CI242" s="1"/>
      <c r="CJ242" s="1"/>
      <c r="CK242" s="1"/>
      <c r="CL242" s="1"/>
      <c r="CM242" s="1"/>
      <c r="CN242" s="1"/>
      <c r="CO242" s="1"/>
      <c r="CP242" s="1"/>
      <c r="CQ242" s="1"/>
      <c r="CR242" s="1"/>
      <c r="CS242" s="1"/>
      <c r="CT242" s="1"/>
      <c r="CU242" s="1"/>
      <c r="CV242" s="1"/>
      <c r="CW242" s="1"/>
      <c r="CX242" s="1"/>
      <c r="CY242" s="1"/>
      <c r="CZ242" s="1"/>
      <c r="DA242" s="1"/>
      <c r="DB242" s="1"/>
      <c r="DC242" s="1"/>
      <c r="DD242" s="1"/>
      <c r="DE242" s="1"/>
      <c r="DF242" s="1"/>
      <c r="DG242" s="1"/>
      <c r="DH242" s="1"/>
      <c r="DI242" s="1"/>
      <c r="DJ242" s="1"/>
      <c r="DK242" s="1"/>
      <c r="DL242" s="1"/>
      <c r="DM242" s="1"/>
      <c r="DN242" s="1"/>
      <c r="DO242" s="1"/>
      <c r="DP242" s="1"/>
      <c r="DQ242" s="1"/>
      <c r="DR242" s="1"/>
      <c r="DS242" s="1"/>
      <c r="DT242" s="1"/>
      <c r="DU242" s="1"/>
      <c r="DV242" s="1"/>
      <c r="DW242" s="1"/>
      <c r="DX242" s="1"/>
      <c r="DY242" s="1"/>
      <c r="DZ242" s="1"/>
      <c r="EA242" s="1"/>
      <c r="EB242" s="1"/>
      <c r="EC242" s="1"/>
      <c r="ED242" s="1"/>
      <c r="EE242" s="1"/>
    </row>
    <row r="243" spans="1:135" x14ac:dyDescent="0.25">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c r="AK243" s="1"/>
      <c r="AL243" s="1"/>
      <c r="AM243" s="1"/>
      <c r="AN243" s="1"/>
      <c r="AO243" s="1"/>
      <c r="AP243" s="1"/>
      <c r="AQ243" s="1"/>
      <c r="AR243" s="1"/>
      <c r="AS243" s="1"/>
      <c r="AT243" s="1"/>
      <c r="AU243" s="1"/>
      <c r="AV243" s="1"/>
      <c r="AW243" s="1"/>
      <c r="AX243" s="1"/>
      <c r="AY243" s="1"/>
      <c r="AZ243" s="1"/>
      <c r="BA243" s="1"/>
      <c r="BB243" s="1"/>
      <c r="BC243" s="1"/>
      <c r="BD243" s="1"/>
      <c r="BE243" s="1"/>
      <c r="BF243" s="1"/>
      <c r="BG243" s="1"/>
      <c r="BH243" s="1"/>
      <c r="BI243" s="1"/>
      <c r="BJ243" s="1"/>
      <c r="BK243" s="1"/>
      <c r="BL243" s="1"/>
      <c r="BM243" s="1"/>
      <c r="BN243" s="1"/>
      <c r="BO243" s="1"/>
      <c r="BP243" s="1"/>
      <c r="BQ243" s="1"/>
      <c r="BR243" s="1"/>
      <c r="BS243" s="1"/>
      <c r="BT243" s="1"/>
      <c r="BU243" s="1"/>
      <c r="BV243" s="1"/>
      <c r="BW243" s="1"/>
      <c r="BX243" s="1"/>
      <c r="BY243" s="1"/>
      <c r="BZ243" s="1"/>
      <c r="CA243" s="1"/>
      <c r="CB243" s="1"/>
      <c r="CC243" s="1"/>
      <c r="CD243" s="1"/>
      <c r="CE243" s="1"/>
      <c r="CF243" s="1"/>
      <c r="CG243" s="1"/>
      <c r="CH243" s="1"/>
      <c r="CI243" s="1"/>
      <c r="CJ243" s="1"/>
      <c r="CK243" s="1"/>
      <c r="CL243" s="1"/>
      <c r="CM243" s="1"/>
      <c r="CN243" s="1"/>
      <c r="CO243" s="1"/>
      <c r="CP243" s="1"/>
      <c r="CQ243" s="1"/>
      <c r="CR243" s="1"/>
      <c r="CS243" s="1"/>
      <c r="CT243" s="1"/>
      <c r="CU243" s="1"/>
      <c r="CV243" s="1"/>
      <c r="CW243" s="1"/>
      <c r="CX243" s="1"/>
      <c r="CY243" s="1"/>
      <c r="CZ243" s="1"/>
      <c r="DA243" s="1"/>
      <c r="DB243" s="1"/>
      <c r="DC243" s="1"/>
      <c r="DD243" s="1"/>
      <c r="DE243" s="1"/>
      <c r="DF243" s="1"/>
      <c r="DG243" s="1"/>
      <c r="DH243" s="1"/>
      <c r="DI243" s="1"/>
      <c r="DJ243" s="1"/>
      <c r="DK243" s="1"/>
      <c r="DL243" s="1"/>
      <c r="DM243" s="1"/>
      <c r="DN243" s="1"/>
      <c r="DO243" s="1"/>
      <c r="DP243" s="1"/>
      <c r="DQ243" s="1"/>
      <c r="DR243" s="1"/>
      <c r="DS243" s="1"/>
      <c r="DT243" s="1"/>
      <c r="DU243" s="1"/>
      <c r="DV243" s="1"/>
      <c r="DW243" s="1"/>
      <c r="DX243" s="1"/>
      <c r="DY243" s="1"/>
      <c r="DZ243" s="1"/>
      <c r="EA243" s="1"/>
      <c r="EB243" s="1"/>
      <c r="EC243" s="1"/>
      <c r="ED243" s="1"/>
      <c r="EE243" s="1"/>
    </row>
    <row r="244" spans="1:135" x14ac:dyDescent="0.25">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c r="AK244" s="1"/>
      <c r="AL244" s="1"/>
      <c r="AM244" s="1"/>
      <c r="AN244" s="1"/>
      <c r="AO244" s="1"/>
      <c r="AP244" s="1"/>
      <c r="AQ244" s="1"/>
      <c r="AR244" s="1"/>
      <c r="AS244" s="1"/>
      <c r="AT244" s="1"/>
      <c r="AU244" s="1"/>
      <c r="AV244" s="1"/>
      <c r="AW244" s="1"/>
      <c r="AX244" s="1"/>
      <c r="AY244" s="1"/>
      <c r="AZ244" s="1"/>
      <c r="BA244" s="1"/>
      <c r="BB244" s="1"/>
      <c r="BC244" s="1"/>
      <c r="BD244" s="1"/>
      <c r="BE244" s="1"/>
      <c r="BF244" s="1"/>
      <c r="BG244" s="1"/>
      <c r="BH244" s="1"/>
      <c r="BI244" s="1"/>
      <c r="BJ244" s="1"/>
      <c r="BK244" s="1"/>
      <c r="BL244" s="1"/>
      <c r="BM244" s="1"/>
      <c r="BN244" s="1"/>
      <c r="BO244" s="1"/>
      <c r="BP244" s="1"/>
      <c r="BQ244" s="1"/>
      <c r="BR244" s="1"/>
      <c r="BS244" s="1"/>
      <c r="BT244" s="1"/>
      <c r="BU244" s="1"/>
      <c r="BV244" s="1"/>
      <c r="BW244" s="1"/>
      <c r="BX244" s="1"/>
      <c r="BY244" s="1"/>
      <c r="BZ244" s="1"/>
      <c r="CA244" s="1"/>
      <c r="CB244" s="1"/>
      <c r="CC244" s="1"/>
      <c r="CD244" s="1"/>
      <c r="CE244" s="1"/>
      <c r="CF244" s="1"/>
      <c r="CG244" s="1"/>
      <c r="CH244" s="1"/>
      <c r="CI244" s="1"/>
      <c r="CJ244" s="1"/>
      <c r="CK244" s="1"/>
      <c r="CL244" s="1"/>
      <c r="CM244" s="1"/>
      <c r="CN244" s="1"/>
      <c r="CO244" s="1"/>
      <c r="CP244" s="1"/>
      <c r="CQ244" s="1"/>
      <c r="CR244" s="1"/>
      <c r="CS244" s="1"/>
      <c r="CT244" s="1"/>
      <c r="CU244" s="1"/>
      <c r="CV244" s="1"/>
      <c r="CW244" s="1"/>
      <c r="CX244" s="1"/>
      <c r="CY244" s="1"/>
      <c r="CZ244" s="1"/>
      <c r="DA244" s="1"/>
      <c r="DB244" s="1"/>
      <c r="DC244" s="1"/>
      <c r="DD244" s="1"/>
      <c r="DE244" s="1"/>
      <c r="DF244" s="1"/>
      <c r="DG244" s="1"/>
      <c r="DH244" s="1"/>
      <c r="DI244" s="1"/>
      <c r="DJ244" s="1"/>
      <c r="DK244" s="1"/>
      <c r="DL244" s="1"/>
      <c r="DM244" s="1"/>
      <c r="DN244" s="1"/>
      <c r="DO244" s="1"/>
      <c r="DP244" s="1"/>
      <c r="DQ244" s="1"/>
      <c r="DR244" s="1"/>
      <c r="DS244" s="1"/>
      <c r="DT244" s="1"/>
      <c r="DU244" s="1"/>
      <c r="DV244" s="1"/>
      <c r="DW244" s="1"/>
      <c r="DX244" s="1"/>
      <c r="DY244" s="1"/>
      <c r="DZ244" s="1"/>
      <c r="EA244" s="1"/>
      <c r="EB244" s="1"/>
      <c r="EC244" s="1"/>
      <c r="ED244" s="1"/>
      <c r="EE244" s="1"/>
    </row>
    <row r="245" spans="1:135" x14ac:dyDescent="0.25">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c r="AK245" s="1"/>
      <c r="AL245" s="1"/>
      <c r="AM245" s="1"/>
      <c r="AN245" s="1"/>
      <c r="AO245" s="1"/>
      <c r="AP245" s="1"/>
      <c r="AQ245" s="1"/>
      <c r="AR245" s="1"/>
      <c r="AS245" s="1"/>
      <c r="AT245" s="1"/>
      <c r="AU245" s="1"/>
      <c r="AV245" s="1"/>
      <c r="AW245" s="1"/>
      <c r="AX245" s="1"/>
      <c r="AY245" s="1"/>
      <c r="AZ245" s="1"/>
      <c r="BA245" s="1"/>
      <c r="BB245" s="1"/>
      <c r="BC245" s="1"/>
      <c r="BD245" s="1"/>
      <c r="BE245" s="1"/>
      <c r="BF245" s="1"/>
      <c r="BG245" s="1"/>
      <c r="BH245" s="1"/>
      <c r="BI245" s="1"/>
      <c r="BJ245" s="1"/>
      <c r="BK245" s="1"/>
      <c r="BL245" s="1"/>
      <c r="BM245" s="1"/>
      <c r="BN245" s="1"/>
      <c r="BO245" s="1"/>
      <c r="BP245" s="1"/>
      <c r="BQ245" s="1"/>
      <c r="BR245" s="1"/>
      <c r="BS245" s="1"/>
      <c r="BT245" s="1"/>
      <c r="BU245" s="1"/>
      <c r="BV245" s="1"/>
      <c r="BW245" s="1"/>
      <c r="BX245" s="1"/>
      <c r="BY245" s="1"/>
      <c r="BZ245" s="1"/>
      <c r="CA245" s="1"/>
      <c r="CB245" s="1"/>
      <c r="CC245" s="1"/>
      <c r="CD245" s="1"/>
      <c r="CE245" s="1"/>
      <c r="CF245" s="1"/>
      <c r="CG245" s="1"/>
      <c r="CH245" s="1"/>
      <c r="CI245" s="1"/>
      <c r="CJ245" s="1"/>
      <c r="CK245" s="1"/>
      <c r="CL245" s="1"/>
      <c r="CM245" s="1"/>
      <c r="CN245" s="1"/>
      <c r="CO245" s="1"/>
      <c r="CP245" s="1"/>
      <c r="CQ245" s="1"/>
      <c r="CR245" s="1"/>
      <c r="CS245" s="1"/>
      <c r="CT245" s="1"/>
      <c r="CU245" s="1"/>
      <c r="CV245" s="1"/>
      <c r="CW245" s="1"/>
      <c r="CX245" s="1"/>
      <c r="CY245" s="1"/>
      <c r="CZ245" s="1"/>
      <c r="DA245" s="1"/>
      <c r="DB245" s="1"/>
      <c r="DC245" s="1"/>
      <c r="DD245" s="1"/>
      <c r="DE245" s="1"/>
      <c r="DF245" s="1"/>
      <c r="DG245" s="1"/>
      <c r="DH245" s="1"/>
      <c r="DI245" s="1"/>
      <c r="DJ245" s="1"/>
      <c r="DK245" s="1"/>
      <c r="DL245" s="1"/>
      <c r="DM245" s="1"/>
      <c r="DN245" s="1"/>
      <c r="DO245" s="1"/>
      <c r="DP245" s="1"/>
      <c r="DQ245" s="1"/>
      <c r="DR245" s="1"/>
      <c r="DS245" s="1"/>
      <c r="DT245" s="1"/>
      <c r="DU245" s="1"/>
      <c r="DV245" s="1"/>
      <c r="DW245" s="1"/>
      <c r="DX245" s="1"/>
      <c r="DY245" s="1"/>
      <c r="DZ245" s="1"/>
      <c r="EA245" s="1"/>
      <c r="EB245" s="1"/>
      <c r="EC245" s="1"/>
      <c r="ED245" s="1"/>
      <c r="EE245" s="1"/>
    </row>
    <row r="246" spans="1:135" x14ac:dyDescent="0.25">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c r="AK246" s="1"/>
      <c r="AL246" s="1"/>
      <c r="AM246" s="1"/>
      <c r="AN246" s="1"/>
      <c r="AO246" s="1"/>
      <c r="AP246" s="1"/>
      <c r="AQ246" s="1"/>
      <c r="AR246" s="1"/>
      <c r="AS246" s="1"/>
      <c r="AT246" s="1"/>
      <c r="AU246" s="1"/>
      <c r="AV246" s="1"/>
      <c r="AW246" s="1"/>
      <c r="AX246" s="1"/>
      <c r="AY246" s="1"/>
      <c r="AZ246" s="1"/>
      <c r="BA246" s="1"/>
      <c r="BB246" s="1"/>
      <c r="BC246" s="1"/>
      <c r="BD246" s="1"/>
      <c r="BE246" s="1"/>
      <c r="BF246" s="1"/>
      <c r="BG246" s="1"/>
      <c r="BH246" s="1"/>
      <c r="BI246" s="1"/>
      <c r="BJ246" s="1"/>
      <c r="BK246" s="1"/>
      <c r="BL246" s="1"/>
      <c r="BM246" s="1"/>
      <c r="BN246" s="1"/>
      <c r="BO246" s="1"/>
      <c r="BP246" s="1"/>
      <c r="BQ246" s="1"/>
      <c r="BR246" s="1"/>
      <c r="BS246" s="1"/>
      <c r="BT246" s="1"/>
      <c r="BU246" s="1"/>
      <c r="BV246" s="1"/>
      <c r="BW246" s="1"/>
      <c r="BX246" s="1"/>
      <c r="BY246" s="1"/>
      <c r="BZ246" s="1"/>
      <c r="CA246" s="1"/>
      <c r="CB246" s="1"/>
      <c r="CC246" s="1"/>
      <c r="CD246" s="1"/>
      <c r="CE246" s="1"/>
      <c r="CF246" s="1"/>
      <c r="CG246" s="1"/>
      <c r="CH246" s="1"/>
      <c r="CI246" s="1"/>
      <c r="CJ246" s="1"/>
      <c r="CK246" s="1"/>
      <c r="CL246" s="1"/>
      <c r="CM246" s="1"/>
      <c r="CN246" s="1"/>
      <c r="CO246" s="1"/>
      <c r="CP246" s="1"/>
      <c r="CQ246" s="1"/>
      <c r="CR246" s="1"/>
      <c r="CS246" s="1"/>
      <c r="CT246" s="1"/>
      <c r="CU246" s="1"/>
      <c r="CV246" s="1"/>
      <c r="CW246" s="1"/>
      <c r="CX246" s="1"/>
      <c r="CY246" s="1"/>
      <c r="CZ246" s="1"/>
      <c r="DA246" s="1"/>
      <c r="DB246" s="1"/>
      <c r="DC246" s="1"/>
      <c r="DD246" s="1"/>
      <c r="DE246" s="1"/>
      <c r="DF246" s="1"/>
      <c r="DG246" s="1"/>
      <c r="DH246" s="1"/>
      <c r="DI246" s="1"/>
      <c r="DJ246" s="1"/>
      <c r="DK246" s="1"/>
      <c r="DL246" s="1"/>
      <c r="DM246" s="1"/>
      <c r="DN246" s="1"/>
      <c r="DO246" s="1"/>
      <c r="DP246" s="1"/>
      <c r="DQ246" s="1"/>
      <c r="DR246" s="1"/>
      <c r="DS246" s="1"/>
      <c r="DT246" s="1"/>
      <c r="DU246" s="1"/>
      <c r="DV246" s="1"/>
      <c r="DW246" s="1"/>
      <c r="DX246" s="1"/>
      <c r="DY246" s="1"/>
      <c r="DZ246" s="1"/>
      <c r="EA246" s="1"/>
      <c r="EB246" s="1"/>
      <c r="EC246" s="1"/>
      <c r="ED246" s="1"/>
      <c r="EE246" s="1"/>
    </row>
    <row r="247" spans="1:135" x14ac:dyDescent="0.25">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c r="AK247" s="1"/>
      <c r="AL247" s="1"/>
      <c r="AM247" s="1"/>
      <c r="AN247" s="1"/>
      <c r="AO247" s="1"/>
      <c r="AP247" s="1"/>
      <c r="AQ247" s="1"/>
      <c r="AR247" s="1"/>
      <c r="AS247" s="1"/>
      <c r="AT247" s="1"/>
      <c r="AU247" s="1"/>
      <c r="AV247" s="1"/>
      <c r="AW247" s="1"/>
      <c r="AX247" s="1"/>
      <c r="AY247" s="1"/>
      <c r="AZ247" s="1"/>
      <c r="BA247" s="1"/>
      <c r="BB247" s="1"/>
      <c r="BC247" s="1"/>
      <c r="BD247" s="1"/>
      <c r="BE247" s="1"/>
      <c r="BF247" s="1"/>
      <c r="BG247" s="1"/>
      <c r="BH247" s="1"/>
      <c r="BI247" s="1"/>
      <c r="BJ247" s="1"/>
      <c r="BK247" s="1"/>
      <c r="BL247" s="1"/>
      <c r="BM247" s="1"/>
      <c r="BN247" s="1"/>
      <c r="BO247" s="1"/>
      <c r="BP247" s="1"/>
      <c r="BQ247" s="1"/>
      <c r="BR247" s="1"/>
      <c r="BS247" s="1"/>
      <c r="BT247" s="1"/>
      <c r="BU247" s="1"/>
      <c r="BV247" s="1"/>
      <c r="BW247" s="1"/>
      <c r="BX247" s="1"/>
      <c r="BY247" s="1"/>
      <c r="BZ247" s="1"/>
      <c r="CA247" s="1"/>
      <c r="CB247" s="1"/>
      <c r="CC247" s="1"/>
      <c r="CD247" s="1"/>
      <c r="CE247" s="1"/>
      <c r="CF247" s="1"/>
      <c r="CG247" s="1"/>
      <c r="CH247" s="1"/>
      <c r="CI247" s="1"/>
      <c r="CJ247" s="1"/>
      <c r="CK247" s="1"/>
      <c r="CL247" s="1"/>
      <c r="CM247" s="1"/>
      <c r="CN247" s="1"/>
      <c r="CO247" s="1"/>
      <c r="CP247" s="1"/>
      <c r="CQ247" s="1"/>
      <c r="CR247" s="1"/>
      <c r="CS247" s="1"/>
      <c r="CT247" s="1"/>
      <c r="CU247" s="1"/>
      <c r="CV247" s="1"/>
      <c r="CW247" s="1"/>
      <c r="CX247" s="1"/>
      <c r="CY247" s="1"/>
      <c r="CZ247" s="1"/>
      <c r="DA247" s="1"/>
      <c r="DB247" s="1"/>
      <c r="DC247" s="1"/>
      <c r="DD247" s="1"/>
      <c r="DE247" s="1"/>
      <c r="DF247" s="1"/>
      <c r="DG247" s="1"/>
      <c r="DH247" s="1"/>
      <c r="DI247" s="1"/>
      <c r="DJ247" s="1"/>
      <c r="DK247" s="1"/>
      <c r="DL247" s="1"/>
      <c r="DM247" s="1"/>
      <c r="DN247" s="1"/>
      <c r="DO247" s="1"/>
      <c r="DP247" s="1"/>
      <c r="DQ247" s="1"/>
      <c r="DR247" s="1"/>
      <c r="DS247" s="1"/>
      <c r="DT247" s="1"/>
      <c r="DU247" s="1"/>
      <c r="DV247" s="1"/>
      <c r="DW247" s="1"/>
      <c r="DX247" s="1"/>
      <c r="DY247" s="1"/>
      <c r="DZ247" s="1"/>
      <c r="EA247" s="1"/>
      <c r="EB247" s="1"/>
      <c r="EC247" s="1"/>
      <c r="ED247" s="1"/>
      <c r="EE247" s="1"/>
    </row>
    <row r="248" spans="1:135" x14ac:dyDescent="0.25">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c r="AK248" s="1"/>
      <c r="AL248" s="1"/>
      <c r="AM248" s="1"/>
      <c r="AN248" s="1"/>
      <c r="AO248" s="1"/>
      <c r="AP248" s="1"/>
      <c r="AQ248" s="1"/>
      <c r="AR248" s="1"/>
      <c r="AS248" s="1"/>
      <c r="AT248" s="1"/>
      <c r="AU248" s="1"/>
      <c r="AV248" s="1"/>
      <c r="AW248" s="1"/>
      <c r="AX248" s="1"/>
      <c r="AY248" s="1"/>
      <c r="AZ248" s="1"/>
      <c r="BA248" s="1"/>
      <c r="BB248" s="1"/>
      <c r="BC248" s="1"/>
      <c r="BD248" s="1"/>
      <c r="BE248" s="1"/>
      <c r="BF248" s="1"/>
      <c r="BG248" s="1"/>
      <c r="BH248" s="1"/>
      <c r="BI248" s="1"/>
      <c r="BJ248" s="1"/>
      <c r="BK248" s="1"/>
      <c r="BL248" s="1"/>
      <c r="BM248" s="1"/>
      <c r="BN248" s="1"/>
      <c r="BO248" s="1"/>
      <c r="BP248" s="1"/>
      <c r="BQ248" s="1"/>
      <c r="BR248" s="1"/>
      <c r="BS248" s="1"/>
      <c r="BT248" s="1"/>
      <c r="BU248" s="1"/>
      <c r="BV248" s="1"/>
      <c r="BW248" s="1"/>
      <c r="BX248" s="1"/>
      <c r="BY248" s="1"/>
      <c r="BZ248" s="1"/>
      <c r="CA248" s="1"/>
      <c r="CB248" s="1"/>
      <c r="CC248" s="1"/>
      <c r="CD248" s="1"/>
      <c r="CE248" s="1"/>
      <c r="CF248" s="1"/>
      <c r="CG248" s="1"/>
      <c r="CH248" s="1"/>
      <c r="CI248" s="1"/>
      <c r="CJ248" s="1"/>
      <c r="CK248" s="1"/>
      <c r="CL248" s="1"/>
      <c r="CM248" s="1"/>
      <c r="CN248" s="1"/>
      <c r="CO248" s="1"/>
      <c r="CP248" s="1"/>
      <c r="CQ248" s="1"/>
      <c r="CR248" s="1"/>
      <c r="CS248" s="1"/>
      <c r="CT248" s="1"/>
      <c r="CU248" s="1"/>
      <c r="CV248" s="1"/>
      <c r="CW248" s="1"/>
      <c r="CX248" s="1"/>
      <c r="CY248" s="1"/>
      <c r="CZ248" s="1"/>
      <c r="DA248" s="1"/>
      <c r="DB248" s="1"/>
      <c r="DC248" s="1"/>
      <c r="DD248" s="1"/>
      <c r="DE248" s="1"/>
      <c r="DF248" s="1"/>
      <c r="DG248" s="1"/>
      <c r="DH248" s="1"/>
      <c r="DI248" s="1"/>
      <c r="DJ248" s="1"/>
      <c r="DK248" s="1"/>
      <c r="DL248" s="1"/>
      <c r="DM248" s="1"/>
      <c r="DN248" s="1"/>
      <c r="DO248" s="1"/>
      <c r="DP248" s="1"/>
      <c r="DQ248" s="1"/>
      <c r="DR248" s="1"/>
      <c r="DS248" s="1"/>
      <c r="DT248" s="1"/>
      <c r="DU248" s="1"/>
      <c r="DV248" s="1"/>
      <c r="DW248" s="1"/>
      <c r="DX248" s="1"/>
      <c r="DY248" s="1"/>
      <c r="DZ248" s="1"/>
      <c r="EA248" s="1"/>
      <c r="EB248" s="1"/>
      <c r="EC248" s="1"/>
      <c r="ED248" s="1"/>
      <c r="EE248" s="1"/>
    </row>
    <row r="249" spans="1:135" x14ac:dyDescent="0.25">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c r="AK249" s="1"/>
      <c r="AL249" s="1"/>
      <c r="AM249" s="1"/>
      <c r="AN249" s="1"/>
      <c r="AO249" s="1"/>
      <c r="AP249" s="1"/>
      <c r="AQ249" s="1"/>
      <c r="AR249" s="1"/>
      <c r="AS249" s="1"/>
      <c r="AT249" s="1"/>
      <c r="AU249" s="1"/>
      <c r="AV249" s="1"/>
      <c r="AW249" s="1"/>
      <c r="AX249" s="1"/>
      <c r="AY249" s="1"/>
      <c r="AZ249" s="1"/>
      <c r="BA249" s="1"/>
      <c r="BB249" s="1"/>
      <c r="BC249" s="1"/>
      <c r="BD249" s="1"/>
      <c r="BE249" s="1"/>
      <c r="BF249" s="1"/>
      <c r="BG249" s="1"/>
      <c r="BH249" s="1"/>
      <c r="BI249" s="1"/>
      <c r="BJ249" s="1"/>
      <c r="BK249" s="1"/>
      <c r="BL249" s="1"/>
      <c r="BM249" s="1"/>
      <c r="BN249" s="1"/>
      <c r="BO249" s="1"/>
      <c r="BP249" s="1"/>
      <c r="BQ249" s="1"/>
      <c r="BR249" s="1"/>
      <c r="BS249" s="1"/>
      <c r="BT249" s="1"/>
      <c r="BU249" s="1"/>
      <c r="BV249" s="1"/>
      <c r="BW249" s="1"/>
      <c r="BX249" s="1"/>
      <c r="BY249" s="1"/>
      <c r="BZ249" s="1"/>
      <c r="CA249" s="1"/>
      <c r="CB249" s="1"/>
      <c r="CC249" s="1"/>
      <c r="CD249" s="1"/>
      <c r="CE249" s="1"/>
      <c r="CF249" s="1"/>
      <c r="CG249" s="1"/>
      <c r="CH249" s="1"/>
      <c r="CI249" s="1"/>
      <c r="CJ249" s="1"/>
      <c r="CK249" s="1"/>
      <c r="CL249" s="1"/>
      <c r="CM249" s="1"/>
      <c r="CN249" s="1"/>
      <c r="CO249" s="1"/>
      <c r="CP249" s="1"/>
      <c r="CQ249" s="1"/>
      <c r="CR249" s="1"/>
      <c r="CS249" s="1"/>
      <c r="CT249" s="1"/>
      <c r="CU249" s="1"/>
      <c r="CV249" s="1"/>
      <c r="CW249" s="1"/>
      <c r="CX249" s="1"/>
      <c r="CY249" s="1"/>
      <c r="CZ249" s="1"/>
      <c r="DA249" s="1"/>
      <c r="DB249" s="1"/>
      <c r="DC249" s="1"/>
      <c r="DD249" s="1"/>
      <c r="DE249" s="1"/>
      <c r="DF249" s="1"/>
      <c r="DG249" s="1"/>
      <c r="DH249" s="1"/>
      <c r="DI249" s="1"/>
      <c r="DJ249" s="1"/>
      <c r="DK249" s="1"/>
      <c r="DL249" s="1"/>
      <c r="DM249" s="1"/>
      <c r="DN249" s="1"/>
      <c r="DO249" s="1"/>
      <c r="DP249" s="1"/>
      <c r="DQ249" s="1"/>
      <c r="DR249" s="1"/>
      <c r="DS249" s="1"/>
      <c r="DT249" s="1"/>
      <c r="DU249" s="1"/>
      <c r="DV249" s="1"/>
      <c r="DW249" s="1"/>
      <c r="DX249" s="1"/>
      <c r="DY249" s="1"/>
      <c r="DZ249" s="1"/>
      <c r="EA249" s="1"/>
      <c r="EB249" s="1"/>
      <c r="EC249" s="1"/>
      <c r="ED249" s="1"/>
      <c r="EE249" s="1"/>
    </row>
    <row r="250" spans="1:135" x14ac:dyDescent="0.25">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c r="AK250" s="1"/>
      <c r="AL250" s="1"/>
      <c r="AM250" s="1"/>
      <c r="AN250" s="1"/>
      <c r="AO250" s="1"/>
      <c r="AP250" s="1"/>
      <c r="AQ250" s="1"/>
      <c r="AR250" s="1"/>
      <c r="AS250" s="1"/>
      <c r="AT250" s="1"/>
      <c r="AU250" s="1"/>
      <c r="AV250" s="1"/>
      <c r="AW250" s="1"/>
      <c r="AX250" s="1"/>
      <c r="AY250" s="1"/>
      <c r="AZ250" s="1"/>
      <c r="BA250" s="1"/>
      <c r="BB250" s="1"/>
      <c r="BC250" s="1"/>
      <c r="BD250" s="1"/>
      <c r="BE250" s="1"/>
      <c r="BF250" s="1"/>
      <c r="BG250" s="1"/>
      <c r="BH250" s="1"/>
      <c r="BI250" s="1"/>
      <c r="BJ250" s="1"/>
      <c r="BK250" s="1"/>
      <c r="BL250" s="1"/>
      <c r="BM250" s="1"/>
      <c r="BN250" s="1"/>
      <c r="BO250" s="1"/>
      <c r="BP250" s="1"/>
      <c r="BQ250" s="1"/>
      <c r="BR250" s="1"/>
      <c r="BS250" s="1"/>
      <c r="BT250" s="1"/>
      <c r="BU250" s="1"/>
      <c r="BV250" s="1"/>
      <c r="BW250" s="1"/>
      <c r="BX250" s="1"/>
      <c r="BY250" s="1"/>
      <c r="BZ250" s="1"/>
      <c r="CA250" s="1"/>
      <c r="CB250" s="1"/>
      <c r="CC250" s="1"/>
      <c r="CD250" s="1"/>
      <c r="CE250" s="1"/>
      <c r="CF250" s="1"/>
      <c r="CG250" s="1"/>
      <c r="CH250" s="1"/>
      <c r="CI250" s="1"/>
      <c r="CJ250" s="1"/>
      <c r="CK250" s="1"/>
      <c r="CL250" s="1"/>
      <c r="CM250" s="1"/>
      <c r="CN250" s="1"/>
      <c r="CO250" s="1"/>
      <c r="CP250" s="1"/>
      <c r="CQ250" s="1"/>
      <c r="CR250" s="1"/>
      <c r="CS250" s="1"/>
      <c r="CT250" s="1"/>
      <c r="CU250" s="1"/>
      <c r="CV250" s="1"/>
      <c r="CW250" s="1"/>
      <c r="CX250" s="1"/>
      <c r="CY250" s="1"/>
      <c r="CZ250" s="1"/>
      <c r="DA250" s="1"/>
      <c r="DB250" s="1"/>
      <c r="DC250" s="1"/>
      <c r="DD250" s="1"/>
      <c r="DE250" s="1"/>
      <c r="DF250" s="1"/>
      <c r="DG250" s="1"/>
      <c r="DH250" s="1"/>
      <c r="DI250" s="1"/>
      <c r="DJ250" s="1"/>
      <c r="DK250" s="1"/>
      <c r="DL250" s="1"/>
      <c r="DM250" s="1"/>
      <c r="DN250" s="1"/>
      <c r="DO250" s="1"/>
      <c r="DP250" s="1"/>
      <c r="DQ250" s="1"/>
      <c r="DR250" s="1"/>
      <c r="DS250" s="1"/>
      <c r="DT250" s="1"/>
      <c r="DU250" s="1"/>
      <c r="DV250" s="1"/>
      <c r="DW250" s="1"/>
      <c r="DX250" s="1"/>
      <c r="DY250" s="1"/>
      <c r="DZ250" s="1"/>
      <c r="EA250" s="1"/>
      <c r="EB250" s="1"/>
      <c r="EC250" s="1"/>
      <c r="ED250" s="1"/>
      <c r="EE250" s="1"/>
    </row>
    <row r="251" spans="1:135" x14ac:dyDescent="0.25">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c r="AK251" s="1"/>
      <c r="AL251" s="1"/>
      <c r="AM251" s="1"/>
      <c r="AN251" s="1"/>
      <c r="AO251" s="1"/>
      <c r="AP251" s="1"/>
      <c r="AQ251" s="1"/>
      <c r="AR251" s="1"/>
      <c r="AS251" s="1"/>
      <c r="AT251" s="1"/>
      <c r="AU251" s="1"/>
      <c r="AV251" s="1"/>
      <c r="AW251" s="1"/>
      <c r="AX251" s="1"/>
      <c r="AY251" s="1"/>
      <c r="AZ251" s="1"/>
      <c r="BA251" s="1"/>
      <c r="BB251" s="1"/>
      <c r="BC251" s="1"/>
      <c r="BD251" s="1"/>
      <c r="BE251" s="1"/>
      <c r="BF251" s="1"/>
      <c r="BG251" s="1"/>
      <c r="BH251" s="1"/>
      <c r="BI251" s="1"/>
      <c r="BJ251" s="1"/>
      <c r="BK251" s="1"/>
      <c r="BL251" s="1"/>
      <c r="BM251" s="1"/>
      <c r="BN251" s="1"/>
      <c r="BO251" s="1"/>
      <c r="BP251" s="1"/>
      <c r="BQ251" s="1"/>
      <c r="BR251" s="1"/>
      <c r="BS251" s="1"/>
      <c r="BT251" s="1"/>
      <c r="BU251" s="1"/>
      <c r="BV251" s="1"/>
      <c r="BW251" s="1"/>
      <c r="BX251" s="1"/>
      <c r="BY251" s="1"/>
      <c r="BZ251" s="1"/>
      <c r="CA251" s="1"/>
      <c r="CB251" s="1"/>
      <c r="CC251" s="1"/>
      <c r="CD251" s="1"/>
      <c r="CE251" s="1"/>
      <c r="CF251" s="1"/>
      <c r="CG251" s="1"/>
      <c r="CH251" s="1"/>
      <c r="CI251" s="1"/>
      <c r="CJ251" s="1"/>
      <c r="CK251" s="1"/>
      <c r="CL251" s="1"/>
      <c r="CM251" s="1"/>
      <c r="CN251" s="1"/>
      <c r="CO251" s="1"/>
      <c r="CP251" s="1"/>
      <c r="CQ251" s="1"/>
      <c r="CR251" s="1"/>
      <c r="CS251" s="1"/>
      <c r="CT251" s="1"/>
      <c r="CU251" s="1"/>
      <c r="CV251" s="1"/>
      <c r="CW251" s="1"/>
      <c r="CX251" s="1"/>
      <c r="CY251" s="1"/>
      <c r="CZ251" s="1"/>
      <c r="DA251" s="1"/>
      <c r="DB251" s="1"/>
      <c r="DC251" s="1"/>
      <c r="DD251" s="1"/>
      <c r="DE251" s="1"/>
      <c r="DF251" s="1"/>
      <c r="DG251" s="1"/>
      <c r="DH251" s="1"/>
      <c r="DI251" s="1"/>
      <c r="DJ251" s="1"/>
      <c r="DK251" s="1"/>
      <c r="DL251" s="1"/>
      <c r="DM251" s="1"/>
      <c r="DN251" s="1"/>
      <c r="DO251" s="1"/>
      <c r="DP251" s="1"/>
      <c r="DQ251" s="1"/>
      <c r="DR251" s="1"/>
      <c r="DS251" s="1"/>
      <c r="DT251" s="1"/>
      <c r="DU251" s="1"/>
      <c r="DV251" s="1"/>
      <c r="DW251" s="1"/>
      <c r="DX251" s="1"/>
      <c r="DY251" s="1"/>
      <c r="DZ251" s="1"/>
      <c r="EA251" s="1"/>
      <c r="EB251" s="1"/>
      <c r="EC251" s="1"/>
      <c r="ED251" s="1"/>
      <c r="EE251" s="1"/>
    </row>
    <row r="252" spans="1:135" x14ac:dyDescent="0.25">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c r="AK252" s="1"/>
      <c r="AL252" s="1"/>
      <c r="AM252" s="1"/>
      <c r="AN252" s="1"/>
      <c r="AO252" s="1"/>
      <c r="AP252" s="1"/>
      <c r="AQ252" s="1"/>
      <c r="AR252" s="1"/>
      <c r="AS252" s="1"/>
      <c r="AT252" s="1"/>
      <c r="AU252" s="1"/>
      <c r="AV252" s="1"/>
      <c r="AW252" s="1"/>
      <c r="AX252" s="1"/>
      <c r="AY252" s="1"/>
      <c r="AZ252" s="1"/>
      <c r="BA252" s="1"/>
      <c r="BB252" s="1"/>
      <c r="BC252" s="1"/>
      <c r="BD252" s="1"/>
      <c r="BE252" s="1"/>
      <c r="BF252" s="1"/>
      <c r="BG252" s="1"/>
      <c r="BH252" s="1"/>
      <c r="BI252" s="1"/>
      <c r="BJ252" s="1"/>
      <c r="BK252" s="1"/>
      <c r="BL252" s="1"/>
      <c r="BM252" s="1"/>
      <c r="BN252" s="1"/>
      <c r="BO252" s="1"/>
      <c r="BP252" s="1"/>
      <c r="BQ252" s="1"/>
      <c r="BR252" s="1"/>
      <c r="BS252" s="1"/>
      <c r="BT252" s="1"/>
      <c r="BU252" s="1"/>
      <c r="BV252" s="1"/>
      <c r="BW252" s="1"/>
      <c r="BX252" s="1"/>
      <c r="BY252" s="1"/>
      <c r="BZ252" s="1"/>
      <c r="CA252" s="1"/>
      <c r="CB252" s="1"/>
      <c r="CC252" s="1"/>
      <c r="CD252" s="1"/>
      <c r="CE252" s="1"/>
      <c r="CF252" s="1"/>
      <c r="CG252" s="1"/>
      <c r="CH252" s="1"/>
      <c r="CI252" s="1"/>
      <c r="CJ252" s="1"/>
      <c r="CK252" s="1"/>
      <c r="CL252" s="1"/>
      <c r="CM252" s="1"/>
      <c r="CN252" s="1"/>
      <c r="CO252" s="1"/>
      <c r="CP252" s="1"/>
      <c r="CQ252" s="1"/>
      <c r="CR252" s="1"/>
      <c r="CS252" s="1"/>
      <c r="CT252" s="1"/>
      <c r="CU252" s="1"/>
      <c r="CV252" s="1"/>
      <c r="CW252" s="1"/>
      <c r="CX252" s="1"/>
      <c r="CY252" s="1"/>
      <c r="CZ252" s="1"/>
      <c r="DA252" s="1"/>
      <c r="DB252" s="1"/>
      <c r="DC252" s="1"/>
      <c r="DD252" s="1"/>
      <c r="DE252" s="1"/>
      <c r="DF252" s="1"/>
      <c r="DG252" s="1"/>
      <c r="DH252" s="1"/>
      <c r="DI252" s="1"/>
      <c r="DJ252" s="1"/>
      <c r="DK252" s="1"/>
      <c r="DL252" s="1"/>
      <c r="DM252" s="1"/>
      <c r="DN252" s="1"/>
      <c r="DO252" s="1"/>
      <c r="DP252" s="1"/>
      <c r="DQ252" s="1"/>
      <c r="DR252" s="1"/>
      <c r="DS252" s="1"/>
      <c r="DT252" s="1"/>
      <c r="DU252" s="1"/>
      <c r="DV252" s="1"/>
      <c r="DW252" s="1"/>
      <c r="DX252" s="1"/>
      <c r="DY252" s="1"/>
      <c r="DZ252" s="1"/>
      <c r="EA252" s="1"/>
      <c r="EB252" s="1"/>
      <c r="EC252" s="1"/>
      <c r="ED252" s="1"/>
      <c r="EE252" s="1"/>
    </row>
    <row r="253" spans="1:135" x14ac:dyDescent="0.25">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c r="AK253" s="1"/>
      <c r="AL253" s="1"/>
      <c r="AM253" s="1"/>
      <c r="AN253" s="1"/>
      <c r="AO253" s="1"/>
      <c r="AP253" s="1"/>
      <c r="AQ253" s="1"/>
      <c r="AR253" s="1"/>
      <c r="AS253" s="1"/>
      <c r="AT253" s="1"/>
      <c r="AU253" s="1"/>
      <c r="AV253" s="1"/>
      <c r="AW253" s="1"/>
      <c r="AX253" s="1"/>
      <c r="AY253" s="1"/>
      <c r="AZ253" s="1"/>
      <c r="BA253" s="1"/>
      <c r="BB253" s="1"/>
      <c r="BC253" s="1"/>
      <c r="BD253" s="1"/>
      <c r="BE253" s="1"/>
      <c r="BF253" s="1"/>
      <c r="BG253" s="1"/>
      <c r="BH253" s="1"/>
      <c r="BI253" s="1"/>
      <c r="BJ253" s="1"/>
      <c r="BK253" s="1"/>
      <c r="BL253" s="1"/>
      <c r="BM253" s="1"/>
      <c r="BN253" s="1"/>
      <c r="BO253" s="1"/>
      <c r="BP253" s="1"/>
      <c r="BQ253" s="1"/>
      <c r="BR253" s="1"/>
      <c r="BS253" s="1"/>
      <c r="BT253" s="1"/>
      <c r="BU253" s="1"/>
      <c r="BV253" s="1"/>
      <c r="BW253" s="1"/>
      <c r="BX253" s="1"/>
      <c r="BY253" s="1"/>
      <c r="BZ253" s="1"/>
      <c r="CA253" s="1"/>
      <c r="CB253" s="1"/>
      <c r="CC253" s="1"/>
      <c r="CD253" s="1"/>
      <c r="CE253" s="1"/>
      <c r="CF253" s="1"/>
      <c r="CG253" s="1"/>
      <c r="CH253" s="1"/>
      <c r="CI253" s="1"/>
      <c r="CJ253" s="1"/>
      <c r="CK253" s="1"/>
      <c r="CL253" s="1"/>
      <c r="CM253" s="1"/>
      <c r="CN253" s="1"/>
      <c r="CO253" s="1"/>
      <c r="CP253" s="1"/>
      <c r="CQ253" s="1"/>
      <c r="CR253" s="1"/>
      <c r="CS253" s="1"/>
      <c r="CT253" s="1"/>
      <c r="CU253" s="1"/>
      <c r="CV253" s="1"/>
      <c r="CW253" s="1"/>
      <c r="CX253" s="1"/>
      <c r="CY253" s="1"/>
      <c r="CZ253" s="1"/>
      <c r="DA253" s="1"/>
      <c r="DB253" s="1"/>
      <c r="DC253" s="1"/>
      <c r="DD253" s="1"/>
      <c r="DE253" s="1"/>
      <c r="DF253" s="1"/>
      <c r="DG253" s="1"/>
      <c r="DH253" s="1"/>
      <c r="DI253" s="1"/>
      <c r="DJ253" s="1"/>
      <c r="DK253" s="1"/>
      <c r="DL253" s="1"/>
      <c r="DM253" s="1"/>
      <c r="DN253" s="1"/>
      <c r="DO253" s="1"/>
      <c r="DP253" s="1"/>
      <c r="DQ253" s="1"/>
      <c r="DR253" s="1"/>
      <c r="DS253" s="1"/>
      <c r="DT253" s="1"/>
      <c r="DU253" s="1"/>
      <c r="DV253" s="1"/>
      <c r="DW253" s="1"/>
      <c r="DX253" s="1"/>
      <c r="DY253" s="1"/>
      <c r="DZ253" s="1"/>
      <c r="EA253" s="1"/>
      <c r="EB253" s="1"/>
      <c r="EC253" s="1"/>
      <c r="ED253" s="1"/>
      <c r="EE253" s="1"/>
    </row>
    <row r="254" spans="1:135" x14ac:dyDescent="0.25">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c r="AK254" s="1"/>
      <c r="AL254" s="1"/>
      <c r="AM254" s="1"/>
      <c r="AN254" s="1"/>
      <c r="AO254" s="1"/>
      <c r="AP254" s="1"/>
      <c r="AQ254" s="1"/>
      <c r="AR254" s="1"/>
      <c r="AS254" s="1"/>
      <c r="AT254" s="1"/>
      <c r="AU254" s="1"/>
      <c r="AV254" s="1"/>
      <c r="AW254" s="1"/>
      <c r="AX254" s="1"/>
      <c r="AY254" s="1"/>
      <c r="AZ254" s="1"/>
      <c r="BA254" s="1"/>
      <c r="BB254" s="1"/>
      <c r="BC254" s="1"/>
      <c r="BD254" s="1"/>
      <c r="BE254" s="1"/>
      <c r="BF254" s="1"/>
      <c r="BG254" s="1"/>
      <c r="BH254" s="1"/>
      <c r="BI254" s="1"/>
      <c r="BJ254" s="1"/>
      <c r="BK254" s="1"/>
      <c r="BL254" s="1"/>
      <c r="BM254" s="1"/>
      <c r="BN254" s="1"/>
      <c r="BO254" s="1"/>
      <c r="BP254" s="1"/>
      <c r="BQ254" s="1"/>
      <c r="BR254" s="1"/>
      <c r="BS254" s="1"/>
      <c r="BT254" s="1"/>
      <c r="BU254" s="1"/>
      <c r="BV254" s="1"/>
      <c r="BW254" s="1"/>
      <c r="BX254" s="1"/>
      <c r="BY254" s="1"/>
      <c r="BZ254" s="1"/>
      <c r="CA254" s="1"/>
      <c r="CB254" s="1"/>
      <c r="CC254" s="1"/>
      <c r="CD254" s="1"/>
      <c r="CE254" s="1"/>
      <c r="CF254" s="1"/>
      <c r="CG254" s="1"/>
      <c r="CH254" s="1"/>
      <c r="CI254" s="1"/>
      <c r="CJ254" s="1"/>
      <c r="CK254" s="1"/>
      <c r="CL254" s="1"/>
      <c r="CM254" s="1"/>
      <c r="CN254" s="1"/>
      <c r="CO254" s="1"/>
      <c r="CP254" s="1"/>
      <c r="CQ254" s="1"/>
      <c r="CR254" s="1"/>
      <c r="CS254" s="1"/>
      <c r="CT254" s="1"/>
      <c r="CU254" s="1"/>
      <c r="CV254" s="1"/>
      <c r="CW254" s="1"/>
      <c r="CX254" s="1"/>
      <c r="CY254" s="1"/>
      <c r="CZ254" s="1"/>
      <c r="DA254" s="1"/>
      <c r="DB254" s="1"/>
      <c r="DC254" s="1"/>
      <c r="DD254" s="1"/>
      <c r="DE254" s="1"/>
      <c r="DF254" s="1"/>
      <c r="DG254" s="1"/>
      <c r="DH254" s="1"/>
      <c r="DI254" s="1"/>
      <c r="DJ254" s="1"/>
      <c r="DK254" s="1"/>
      <c r="DL254" s="1"/>
      <c r="DM254" s="1"/>
      <c r="DN254" s="1"/>
      <c r="DO254" s="1"/>
      <c r="DP254" s="1"/>
      <c r="DQ254" s="1"/>
      <c r="DR254" s="1"/>
      <c r="DS254" s="1"/>
      <c r="DT254" s="1"/>
      <c r="DU254" s="1"/>
      <c r="DV254" s="1"/>
      <c r="DW254" s="1"/>
      <c r="DX254" s="1"/>
      <c r="DY254" s="1"/>
      <c r="DZ254" s="1"/>
      <c r="EA254" s="1"/>
      <c r="EB254" s="1"/>
      <c r="EC254" s="1"/>
      <c r="ED254" s="1"/>
      <c r="EE254" s="1"/>
    </row>
    <row r="255" spans="1:135" x14ac:dyDescent="0.25">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c r="AK255" s="1"/>
      <c r="AL255" s="1"/>
      <c r="AM255" s="1"/>
      <c r="AN255" s="1"/>
      <c r="AO255" s="1"/>
      <c r="AP255" s="1"/>
      <c r="AQ255" s="1"/>
      <c r="AR255" s="1"/>
      <c r="AS255" s="1"/>
      <c r="AT255" s="1"/>
      <c r="AU255" s="1"/>
      <c r="AV255" s="1"/>
      <c r="AW255" s="1"/>
      <c r="AX255" s="1"/>
      <c r="AY255" s="1"/>
      <c r="AZ255" s="1"/>
      <c r="BA255" s="1"/>
      <c r="BB255" s="1"/>
      <c r="BC255" s="1"/>
      <c r="BD255" s="1"/>
      <c r="BE255" s="1"/>
      <c r="BF255" s="1"/>
      <c r="BG255" s="1"/>
      <c r="BH255" s="1"/>
      <c r="BI255" s="1"/>
      <c r="BJ255" s="1"/>
      <c r="BK255" s="1"/>
      <c r="BL255" s="1"/>
      <c r="BM255" s="1"/>
      <c r="BN255" s="1"/>
      <c r="BO255" s="1"/>
      <c r="BP255" s="1"/>
      <c r="BQ255" s="1"/>
      <c r="BR255" s="1"/>
      <c r="BS255" s="1"/>
      <c r="BT255" s="1"/>
      <c r="BU255" s="1"/>
      <c r="BV255" s="1"/>
      <c r="BW255" s="1"/>
      <c r="BX255" s="1"/>
      <c r="BY255" s="1"/>
      <c r="BZ255" s="1"/>
      <c r="CA255" s="1"/>
      <c r="CB255" s="1"/>
      <c r="CC255" s="1"/>
      <c r="CD255" s="1"/>
      <c r="CE255" s="1"/>
      <c r="CF255" s="1"/>
      <c r="CG255" s="1"/>
      <c r="CH255" s="1"/>
      <c r="CI255" s="1"/>
      <c r="CJ255" s="1"/>
      <c r="CK255" s="1"/>
      <c r="CL255" s="1"/>
      <c r="CM255" s="1"/>
      <c r="CN255" s="1"/>
      <c r="CO255" s="1"/>
      <c r="CP255" s="1"/>
      <c r="CQ255" s="1"/>
      <c r="CR255" s="1"/>
      <c r="CS255" s="1"/>
      <c r="CT255" s="1"/>
      <c r="CU255" s="1"/>
      <c r="CV255" s="1"/>
      <c r="CW255" s="1"/>
      <c r="CX255" s="1"/>
      <c r="CY255" s="1"/>
      <c r="CZ255" s="1"/>
      <c r="DA255" s="1"/>
      <c r="DB255" s="1"/>
      <c r="DC255" s="1"/>
      <c r="DD255" s="1"/>
      <c r="DE255" s="1"/>
      <c r="DF255" s="1"/>
      <c r="DG255" s="1"/>
      <c r="DH255" s="1"/>
      <c r="DI255" s="1"/>
      <c r="DJ255" s="1"/>
      <c r="DK255" s="1"/>
      <c r="DL255" s="1"/>
      <c r="DM255" s="1"/>
      <c r="DN255" s="1"/>
      <c r="DO255" s="1"/>
      <c r="DP255" s="1"/>
      <c r="DQ255" s="1"/>
      <c r="DR255" s="1"/>
      <c r="DS255" s="1"/>
      <c r="DT255" s="1"/>
      <c r="DU255" s="1"/>
      <c r="DV255" s="1"/>
      <c r="DW255" s="1"/>
      <c r="DX255" s="1"/>
      <c r="DY255" s="1"/>
      <c r="DZ255" s="1"/>
      <c r="EA255" s="1"/>
      <c r="EB255" s="1"/>
      <c r="EC255" s="1"/>
      <c r="ED255" s="1"/>
      <c r="EE255" s="1"/>
    </row>
    <row r="256" spans="1:135" x14ac:dyDescent="0.25">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c r="AK256" s="1"/>
      <c r="AL256" s="1"/>
      <c r="AM256" s="1"/>
      <c r="AN256" s="1"/>
      <c r="AO256" s="1"/>
      <c r="AP256" s="1"/>
      <c r="AQ256" s="1"/>
      <c r="AR256" s="1"/>
      <c r="AS256" s="1"/>
      <c r="AT256" s="1"/>
      <c r="AU256" s="1"/>
      <c r="AV256" s="1"/>
      <c r="AW256" s="1"/>
      <c r="AX256" s="1"/>
      <c r="AY256" s="1"/>
      <c r="AZ256" s="1"/>
      <c r="BA256" s="1"/>
      <c r="BB256" s="1"/>
      <c r="BC256" s="1"/>
      <c r="BD256" s="1"/>
      <c r="BE256" s="1"/>
      <c r="BF256" s="1"/>
      <c r="BG256" s="1"/>
      <c r="BH256" s="1"/>
      <c r="BI256" s="1"/>
      <c r="BJ256" s="1"/>
      <c r="BK256" s="1"/>
      <c r="BL256" s="1"/>
      <c r="BM256" s="1"/>
      <c r="BN256" s="1"/>
      <c r="BO256" s="1"/>
      <c r="BP256" s="1"/>
      <c r="BQ256" s="1"/>
      <c r="BR256" s="1"/>
      <c r="BS256" s="1"/>
      <c r="BT256" s="1"/>
      <c r="BU256" s="1"/>
      <c r="BV256" s="1"/>
      <c r="BW256" s="1"/>
      <c r="BX256" s="1"/>
      <c r="BY256" s="1"/>
      <c r="BZ256" s="1"/>
      <c r="CA256" s="1"/>
      <c r="CB256" s="1"/>
      <c r="CC256" s="1"/>
      <c r="CD256" s="1"/>
      <c r="CE256" s="1"/>
      <c r="CF256" s="1"/>
      <c r="CG256" s="1"/>
      <c r="CH256" s="1"/>
      <c r="CI256" s="1"/>
      <c r="CJ256" s="1"/>
      <c r="CK256" s="1"/>
      <c r="CL256" s="1"/>
      <c r="CM256" s="1"/>
      <c r="CN256" s="1"/>
      <c r="CO256" s="1"/>
      <c r="CP256" s="1"/>
      <c r="CQ256" s="1"/>
      <c r="CR256" s="1"/>
      <c r="CS256" s="1"/>
      <c r="CT256" s="1"/>
      <c r="CU256" s="1"/>
      <c r="CV256" s="1"/>
      <c r="CW256" s="1"/>
      <c r="CX256" s="1"/>
      <c r="CY256" s="1"/>
      <c r="CZ256" s="1"/>
      <c r="DA256" s="1"/>
      <c r="DB256" s="1"/>
      <c r="DC256" s="1"/>
      <c r="DD256" s="1"/>
      <c r="DE256" s="1"/>
      <c r="DF256" s="1"/>
      <c r="DG256" s="1"/>
      <c r="DH256" s="1"/>
      <c r="DI256" s="1"/>
      <c r="DJ256" s="1"/>
      <c r="DK256" s="1"/>
      <c r="DL256" s="1"/>
      <c r="DM256" s="1"/>
      <c r="DN256" s="1"/>
      <c r="DO256" s="1"/>
      <c r="DP256" s="1"/>
      <c r="DQ256" s="1"/>
      <c r="DR256" s="1"/>
      <c r="DS256" s="1"/>
      <c r="DT256" s="1"/>
      <c r="DU256" s="1"/>
      <c r="DV256" s="1"/>
      <c r="DW256" s="1"/>
      <c r="DX256" s="1"/>
      <c r="DY256" s="1"/>
      <c r="DZ256" s="1"/>
      <c r="EA256" s="1"/>
      <c r="EB256" s="1"/>
      <c r="EC256" s="1"/>
      <c r="ED256" s="1"/>
      <c r="EE256" s="1"/>
    </row>
    <row r="257" spans="1:135" x14ac:dyDescent="0.25">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c r="AK257" s="1"/>
      <c r="AL257" s="1"/>
      <c r="AM257" s="1"/>
      <c r="AN257" s="1"/>
      <c r="AO257" s="1"/>
      <c r="AP257" s="1"/>
      <c r="AQ257" s="1"/>
      <c r="AR257" s="1"/>
      <c r="AS257" s="1"/>
      <c r="AT257" s="1"/>
      <c r="AU257" s="1"/>
      <c r="AV257" s="1"/>
      <c r="AW257" s="1"/>
      <c r="AX257" s="1"/>
      <c r="AY257" s="1"/>
      <c r="AZ257" s="1"/>
      <c r="BA257" s="1"/>
      <c r="BB257" s="1"/>
      <c r="BC257" s="1"/>
      <c r="BD257" s="1"/>
      <c r="BE257" s="1"/>
      <c r="BF257" s="1"/>
      <c r="BG257" s="1"/>
      <c r="BH257" s="1"/>
      <c r="BI257" s="1"/>
      <c r="BJ257" s="1"/>
      <c r="BK257" s="1"/>
      <c r="BL257" s="1"/>
      <c r="BM257" s="1"/>
      <c r="BN257" s="1"/>
      <c r="BO257" s="1"/>
      <c r="BP257" s="1"/>
      <c r="BQ257" s="1"/>
      <c r="BR257" s="1"/>
      <c r="BS257" s="1"/>
      <c r="BT257" s="1"/>
      <c r="BU257" s="1"/>
      <c r="BV257" s="1"/>
      <c r="BW257" s="1"/>
      <c r="BX257" s="1"/>
      <c r="BY257" s="1"/>
      <c r="BZ257" s="1"/>
      <c r="CA257" s="1"/>
      <c r="CB257" s="1"/>
      <c r="CC257" s="1"/>
      <c r="CD257" s="1"/>
      <c r="CE257" s="1"/>
      <c r="CF257" s="1"/>
      <c r="CG257" s="1"/>
      <c r="CH257" s="1"/>
      <c r="CI257" s="1"/>
      <c r="CJ257" s="1"/>
      <c r="CK257" s="1"/>
      <c r="CL257" s="1"/>
      <c r="CM257" s="1"/>
      <c r="CN257" s="1"/>
      <c r="CO257" s="1"/>
      <c r="CP257" s="1"/>
      <c r="CQ257" s="1"/>
      <c r="CR257" s="1"/>
      <c r="CS257" s="1"/>
      <c r="CT257" s="1"/>
      <c r="CU257" s="1"/>
      <c r="CV257" s="1"/>
      <c r="CW257" s="1"/>
      <c r="CX257" s="1"/>
      <c r="CY257" s="1"/>
      <c r="CZ257" s="1"/>
      <c r="DA257" s="1"/>
      <c r="DB257" s="1"/>
      <c r="DC257" s="1"/>
      <c r="DD257" s="1"/>
      <c r="DE257" s="1"/>
      <c r="DF257" s="1"/>
      <c r="DG257" s="1"/>
      <c r="DH257" s="1"/>
      <c r="DI257" s="1"/>
      <c r="DJ257" s="1"/>
      <c r="DK257" s="1"/>
      <c r="DL257" s="1"/>
      <c r="DM257" s="1"/>
      <c r="DN257" s="1"/>
      <c r="DO257" s="1"/>
      <c r="DP257" s="1"/>
      <c r="DQ257" s="1"/>
      <c r="DR257" s="1"/>
      <c r="DS257" s="1"/>
      <c r="DT257" s="1"/>
      <c r="DU257" s="1"/>
      <c r="DV257" s="1"/>
      <c r="DW257" s="1"/>
      <c r="DX257" s="1"/>
      <c r="DY257" s="1"/>
      <c r="DZ257" s="1"/>
      <c r="EA257" s="1"/>
      <c r="EB257" s="1"/>
      <c r="EC257" s="1"/>
      <c r="ED257" s="1"/>
      <c r="EE257" s="1"/>
    </row>
    <row r="258" spans="1:135" x14ac:dyDescent="0.25">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c r="AK258" s="1"/>
      <c r="AL258" s="1"/>
      <c r="AM258" s="1"/>
      <c r="AN258" s="1"/>
      <c r="AO258" s="1"/>
      <c r="AP258" s="1"/>
      <c r="AQ258" s="1"/>
      <c r="AR258" s="1"/>
      <c r="AS258" s="1"/>
      <c r="AT258" s="1"/>
      <c r="AU258" s="1"/>
      <c r="AV258" s="1"/>
      <c r="AW258" s="1"/>
      <c r="AX258" s="1"/>
      <c r="AY258" s="1"/>
      <c r="AZ258" s="1"/>
      <c r="BA258" s="1"/>
      <c r="BB258" s="1"/>
      <c r="BC258" s="1"/>
      <c r="BD258" s="1"/>
      <c r="BE258" s="1"/>
      <c r="BF258" s="1"/>
      <c r="BG258" s="1"/>
      <c r="BH258" s="1"/>
      <c r="BI258" s="1"/>
      <c r="BJ258" s="1"/>
      <c r="BK258" s="1"/>
      <c r="BL258" s="1"/>
      <c r="BM258" s="1"/>
      <c r="BN258" s="1"/>
      <c r="BO258" s="1"/>
      <c r="BP258" s="1"/>
      <c r="BQ258" s="1"/>
      <c r="BR258" s="1"/>
      <c r="BS258" s="1"/>
      <c r="BT258" s="1"/>
      <c r="BU258" s="1"/>
      <c r="BV258" s="1"/>
      <c r="BW258" s="1"/>
      <c r="BX258" s="1"/>
      <c r="BY258" s="1"/>
      <c r="BZ258" s="1"/>
      <c r="CA258" s="1"/>
      <c r="CB258" s="1"/>
      <c r="CC258" s="1"/>
      <c r="CD258" s="1"/>
      <c r="CE258" s="1"/>
      <c r="CF258" s="1"/>
      <c r="CG258" s="1"/>
      <c r="CH258" s="1"/>
      <c r="CI258" s="1"/>
      <c r="CJ258" s="1"/>
      <c r="CK258" s="1"/>
      <c r="CL258" s="1"/>
      <c r="CM258" s="1"/>
      <c r="CN258" s="1"/>
      <c r="CO258" s="1"/>
      <c r="CP258" s="1"/>
      <c r="CQ258" s="1"/>
      <c r="CR258" s="1"/>
      <c r="CS258" s="1"/>
      <c r="CT258" s="1"/>
      <c r="CU258" s="1"/>
      <c r="CV258" s="1"/>
      <c r="CW258" s="1"/>
      <c r="CX258" s="1"/>
      <c r="CY258" s="1"/>
      <c r="CZ258" s="1"/>
      <c r="DA258" s="1"/>
      <c r="DB258" s="1"/>
      <c r="DC258" s="1"/>
      <c r="DD258" s="1"/>
      <c r="DE258" s="1"/>
      <c r="DF258" s="1"/>
      <c r="DG258" s="1"/>
      <c r="DH258" s="1"/>
      <c r="DI258" s="1"/>
      <c r="DJ258" s="1"/>
      <c r="DK258" s="1"/>
      <c r="DL258" s="1"/>
      <c r="DM258" s="1"/>
      <c r="DN258" s="1"/>
      <c r="DO258" s="1"/>
      <c r="DP258" s="1"/>
      <c r="DQ258" s="1"/>
      <c r="DR258" s="1"/>
      <c r="DS258" s="1"/>
      <c r="DT258" s="1"/>
      <c r="DU258" s="1"/>
      <c r="DV258" s="1"/>
      <c r="DW258" s="1"/>
      <c r="DX258" s="1"/>
      <c r="DY258" s="1"/>
      <c r="DZ258" s="1"/>
      <c r="EA258" s="1"/>
      <c r="EB258" s="1"/>
      <c r="EC258" s="1"/>
      <c r="ED258" s="1"/>
      <c r="EE258" s="1"/>
    </row>
    <row r="259" spans="1:135" x14ac:dyDescent="0.25">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c r="AK259" s="1"/>
      <c r="AL259" s="1"/>
      <c r="AM259" s="1"/>
      <c r="AN259" s="1"/>
      <c r="AO259" s="1"/>
      <c r="AP259" s="1"/>
      <c r="AQ259" s="1"/>
      <c r="AR259" s="1"/>
      <c r="AS259" s="1"/>
      <c r="AT259" s="1"/>
      <c r="AU259" s="1"/>
      <c r="AV259" s="1"/>
      <c r="AW259" s="1"/>
      <c r="AX259" s="1"/>
      <c r="AY259" s="1"/>
      <c r="AZ259" s="1"/>
      <c r="BA259" s="1"/>
      <c r="BB259" s="1"/>
      <c r="BC259" s="1"/>
      <c r="BD259" s="1"/>
      <c r="BE259" s="1"/>
      <c r="BF259" s="1"/>
      <c r="BG259" s="1"/>
      <c r="BH259" s="1"/>
      <c r="BI259" s="1"/>
      <c r="BJ259" s="1"/>
      <c r="BK259" s="1"/>
      <c r="BL259" s="1"/>
      <c r="BM259" s="1"/>
      <c r="BN259" s="1"/>
      <c r="BO259" s="1"/>
      <c r="BP259" s="1"/>
      <c r="BQ259" s="1"/>
      <c r="BR259" s="1"/>
      <c r="BS259" s="1"/>
      <c r="BT259" s="1"/>
      <c r="BU259" s="1"/>
      <c r="BV259" s="1"/>
      <c r="BW259" s="1"/>
      <c r="BX259" s="1"/>
      <c r="BY259" s="1"/>
      <c r="BZ259" s="1"/>
      <c r="CA259" s="1"/>
      <c r="CB259" s="1"/>
      <c r="CC259" s="1"/>
      <c r="CD259" s="1"/>
      <c r="CE259" s="1"/>
      <c r="CF259" s="1"/>
      <c r="CG259" s="1"/>
      <c r="CH259" s="1"/>
      <c r="CI259" s="1"/>
      <c r="CJ259" s="1"/>
      <c r="CK259" s="1"/>
      <c r="CL259" s="1"/>
      <c r="CM259" s="1"/>
      <c r="CN259" s="1"/>
      <c r="CO259" s="1"/>
      <c r="CP259" s="1"/>
      <c r="CQ259" s="1"/>
      <c r="CR259" s="1"/>
      <c r="CS259" s="1"/>
      <c r="CT259" s="1"/>
      <c r="CU259" s="1"/>
      <c r="CV259" s="1"/>
      <c r="CW259" s="1"/>
      <c r="CX259" s="1"/>
      <c r="CY259" s="1"/>
      <c r="CZ259" s="1"/>
      <c r="DA259" s="1"/>
      <c r="DB259" s="1"/>
      <c r="DC259" s="1"/>
      <c r="DD259" s="1"/>
      <c r="DE259" s="1"/>
      <c r="DF259" s="1"/>
      <c r="DG259" s="1"/>
      <c r="DH259" s="1"/>
      <c r="DI259" s="1"/>
      <c r="DJ259" s="1"/>
      <c r="DK259" s="1"/>
      <c r="DL259" s="1"/>
      <c r="DM259" s="1"/>
      <c r="DN259" s="1"/>
      <c r="DO259" s="1"/>
      <c r="DP259" s="1"/>
      <c r="DQ259" s="1"/>
      <c r="DR259" s="1"/>
      <c r="DS259" s="1"/>
      <c r="DT259" s="1"/>
      <c r="DU259" s="1"/>
      <c r="DV259" s="1"/>
      <c r="DW259" s="1"/>
      <c r="DX259" s="1"/>
      <c r="DY259" s="1"/>
      <c r="DZ259" s="1"/>
      <c r="EA259" s="1"/>
      <c r="EB259" s="1"/>
      <c r="EC259" s="1"/>
      <c r="ED259" s="1"/>
      <c r="EE259" s="1"/>
    </row>
    <row r="260" spans="1:135" x14ac:dyDescent="0.25">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c r="AK260" s="1"/>
      <c r="AL260" s="1"/>
      <c r="AM260" s="1"/>
      <c r="AN260" s="1"/>
      <c r="AO260" s="1"/>
      <c r="AP260" s="1"/>
      <c r="AQ260" s="1"/>
      <c r="AR260" s="1"/>
      <c r="AS260" s="1"/>
      <c r="AT260" s="1"/>
      <c r="AU260" s="1"/>
      <c r="AV260" s="1"/>
      <c r="AW260" s="1"/>
      <c r="AX260" s="1"/>
      <c r="AY260" s="1"/>
      <c r="AZ260" s="1"/>
      <c r="BA260" s="1"/>
      <c r="BB260" s="1"/>
      <c r="BC260" s="1"/>
      <c r="BD260" s="1"/>
      <c r="BE260" s="1"/>
      <c r="BF260" s="1"/>
      <c r="BG260" s="1"/>
      <c r="BH260" s="1"/>
      <c r="BI260" s="1"/>
      <c r="BJ260" s="1"/>
      <c r="BK260" s="1"/>
      <c r="BL260" s="1"/>
      <c r="BM260" s="1"/>
      <c r="BN260" s="1"/>
      <c r="BO260" s="1"/>
      <c r="BP260" s="1"/>
      <c r="BQ260" s="1"/>
      <c r="BR260" s="1"/>
      <c r="BS260" s="1"/>
      <c r="BT260" s="1"/>
      <c r="BU260" s="1"/>
      <c r="BV260" s="1"/>
      <c r="BW260" s="1"/>
      <c r="BX260" s="1"/>
      <c r="BY260" s="1"/>
      <c r="BZ260" s="1"/>
      <c r="CA260" s="1"/>
      <c r="CB260" s="1"/>
      <c r="CC260" s="1"/>
      <c r="CD260" s="1"/>
      <c r="CE260" s="1"/>
      <c r="CF260" s="1"/>
      <c r="CG260" s="1"/>
      <c r="CH260" s="1"/>
      <c r="CI260" s="1"/>
      <c r="CJ260" s="1"/>
      <c r="CK260" s="1"/>
      <c r="CL260" s="1"/>
      <c r="CM260" s="1"/>
      <c r="CN260" s="1"/>
      <c r="CO260" s="1"/>
      <c r="CP260" s="1"/>
      <c r="CQ260" s="1"/>
      <c r="CR260" s="1"/>
      <c r="CS260" s="1"/>
      <c r="CT260" s="1"/>
      <c r="CU260" s="1"/>
      <c r="CV260" s="1"/>
      <c r="CW260" s="1"/>
      <c r="CX260" s="1"/>
      <c r="CY260" s="1"/>
      <c r="CZ260" s="1"/>
      <c r="DA260" s="1"/>
      <c r="DB260" s="1"/>
      <c r="DC260" s="1"/>
      <c r="DD260" s="1"/>
      <c r="DE260" s="1"/>
      <c r="DF260" s="1"/>
      <c r="DG260" s="1"/>
      <c r="DH260" s="1"/>
      <c r="DI260" s="1"/>
      <c r="DJ260" s="1"/>
      <c r="DK260" s="1"/>
      <c r="DL260" s="1"/>
      <c r="DM260" s="1"/>
      <c r="DN260" s="1"/>
      <c r="DO260" s="1"/>
      <c r="DP260" s="1"/>
      <c r="DQ260" s="1"/>
      <c r="DR260" s="1"/>
      <c r="DS260" s="1"/>
      <c r="DT260" s="1"/>
      <c r="DU260" s="1"/>
      <c r="DV260" s="1"/>
      <c r="DW260" s="1"/>
      <c r="DX260" s="1"/>
      <c r="DY260" s="1"/>
      <c r="DZ260" s="1"/>
      <c r="EA260" s="1"/>
      <c r="EB260" s="1"/>
      <c r="EC260" s="1"/>
      <c r="ED260" s="1"/>
      <c r="EE260" s="1"/>
    </row>
  </sheetData>
  <mergeCells count="12">
    <mergeCell ref="H102:M102"/>
    <mergeCell ref="I117:J117"/>
    <mergeCell ref="X58:AE58"/>
    <mergeCell ref="X59:AE59"/>
    <mergeCell ref="H2:K2"/>
    <mergeCell ref="H69:N69"/>
    <mergeCell ref="P69:S69"/>
    <mergeCell ref="H11:J11"/>
    <mergeCell ref="H17:M17"/>
    <mergeCell ref="H25:M25"/>
    <mergeCell ref="H35:N35"/>
    <mergeCell ref="J36:M36"/>
  </mergeCells>
  <dataValidations disablePrompts="1" count="48">
    <dataValidation type="decimal" operator="greaterThan" showInputMessage="1" showErrorMessage="1" sqref="I117:J117" xr:uid="{1E310FD5-920E-4A91-B2C4-4832DFD64DBC}">
      <formula1>0</formula1>
    </dataValidation>
    <dataValidation type="decimal" operator="greaterThanOrEqual" showInputMessage="1" showErrorMessage="1" sqref="B8" xr:uid="{8A8693CC-939F-4620-B46D-36F37CF62DDA}">
      <formula1>0</formula1>
    </dataValidation>
    <dataValidation type="list" showInputMessage="1" showErrorMessage="1" sqref="L71:L100" xr:uid="{6B61D378-0DC0-4CDA-BA81-F5570053AB5C}">
      <formula1>$BR$1:$BR$4</formula1>
    </dataValidation>
    <dataValidation type="list" allowBlank="1" showInputMessage="1" showErrorMessage="1" sqref="B14" xr:uid="{20CCEEBB-7A9F-47A1-9708-E4D06DE53E4C}">
      <formula1>rngSectionRecipeTypes</formula1>
    </dataValidation>
    <dataValidation type="list" showInputMessage="1" showErrorMessage="1" sqref="B101 B123" xr:uid="{47111F73-ECC9-4365-85A7-27CE70B66617}">
      <formula1>$BS$1:$BS$31</formula1>
    </dataValidation>
    <dataValidation type="list" allowBlank="1" showInputMessage="1" showErrorMessage="1" sqref="I4 K4" xr:uid="{D03E762A-032D-44AD-AD07-9A54A89F84A8}">
      <formula1>"mm,cm,m"</formula1>
    </dataValidation>
    <dataValidation type="list" allowBlank="1" showInputMessage="1" showErrorMessage="1" sqref="I5 K5" xr:uid="{A1CE60B1-FCCD-453A-9B18-C44A5DCB3B82}">
      <formula1>"mm2,cm2,m2"</formula1>
    </dataValidation>
    <dataValidation type="list" allowBlank="1" showInputMessage="1" showErrorMessage="1" sqref="I6 K6" xr:uid="{209A18C5-3885-42CC-8F1D-063B93AF6405}">
      <formula1>"N,kN,tf"</formula1>
    </dataValidation>
    <dataValidation type="list" allowBlank="1" showInputMessage="1" showErrorMessage="1" sqref="I7 K7" xr:uid="{1572D6E3-4B30-4634-8385-2C01B045B6BD}">
      <formula1>"N*mm,kN*m,tf*m"</formula1>
    </dataValidation>
    <dataValidation type="list" allowBlank="1" showInputMessage="1" showErrorMessage="1" sqref="I8 K8" xr:uid="{F6987B91-7754-4A01-8ED0-DA67E33EA231}">
      <formula1>"Pa,kPa,MPa,kgf/cm2,tf/m2"</formula1>
    </dataValidation>
    <dataValidation type="list" allowBlank="1" showInputMessage="1" showErrorMessage="1" sqref="I9 K9" xr:uid="{45D0D8F9-A7AC-4E7C-9A13-891E42721E2C}">
      <formula1>"1/mm,1/m"</formula1>
    </dataValidation>
    <dataValidation type="list" allowBlank="1" showInputMessage="1" showErrorMessage="1" sqref="I13" xr:uid="{C7E8F0B1-D321-497E-A70A-477CBDC833D0}">
      <formula1>"Tension,Compression"</formula1>
    </dataValidation>
    <dataValidation type="list" allowBlank="1" showInputMessage="1" showErrorMessage="1" sqref="I14" xr:uid="{CB1C9E3B-DC41-4DAF-B461-D90F1BFC2B75}">
      <formula1>"+Y tension,-Y tension"</formula1>
    </dataValidation>
    <dataValidation type="list" allowBlank="1" showInputMessage="1" showErrorMessage="1" sqref="I15" xr:uid="{E4A0FC31-95D3-4682-B87A-052ED3A8AEAA}">
      <formula1>"+X tension,-X tension"</formula1>
    </dataValidation>
    <dataValidation type="list" allowBlank="1" showInputMessage="1" showErrorMessage="1" sqref="J42:M45 B5:B6 B9 B127 B129:B130 B132:B133 I104:J104 I107 B102 B104:B105 B107 B121:B122 B124:B125" xr:uid="{67CAF6E9-CB6B-4216-8DDF-5F6F546109CC}">
      <formula1>"Yes,No"</formula1>
    </dataValidation>
    <dataValidation type="list" allowBlank="1" showInputMessage="1" showErrorMessage="1" sqref="B7" xr:uid="{79C92E88-9F21-44DB-A390-082959F8CCAA}">
      <formula1>"StrengthStrain,StrengthCapacity,Cracks,Stability"</formula1>
    </dataValidation>
    <dataValidation type="list" allowBlank="1" showInputMessage="1" showErrorMessage="1" sqref="B48 B70" xr:uid="{95C10FAF-9A9D-4FE5-9D24-5996BF1FEA33}">
      <formula1>"SP63,SP35"</formula1>
    </dataValidation>
    <dataValidation type="list" allowBlank="1" showInputMessage="1" showErrorMessage="1" sqref="B52" xr:uid="{8B0624AD-AB87-4136-81A9-40119D919E2C}">
      <formula1>"Determinate,Indeterminate"</formula1>
    </dataValidation>
    <dataValidation type="list" allowBlank="1" showInputMessage="1" showErrorMessage="1" sqref="B53:B54" xr:uid="{E40A2123-4459-4F62-8483-F05626B6509F}">
      <formula1>"1,-1"</formula1>
    </dataValidation>
    <dataValidation type="list" allowBlank="1" showInputMessage="1" showErrorMessage="1" sqref="B55" xr:uid="{95F9EB9E-6071-4719-96B9-C87FE6ADBCDE}">
      <formula1>"AutoWithL,AutoWithμL,User"</formula1>
    </dataValidation>
    <dataValidation type="list" allowBlank="1" showInputMessage="1" showErrorMessage="1" sqref="B58" xr:uid="{9399CF74-7E27-40E4-B7CC-1C2B06BE67B0}">
      <formula1>"OnlyMomentPlane,BothPlanes"</formula1>
    </dataValidation>
    <dataValidation type="list" allowBlank="1" showInputMessage="1" showErrorMessage="1" sqref="B59" xr:uid="{EC540CE4-9001-4E87-85A9-CF61D8DB2AF9}">
      <formula1>"Auto,PhiL2"</formula1>
    </dataValidation>
    <dataValidation type="list" allowBlank="1" showInputMessage="1" showErrorMessage="1" sqref="B23" xr:uid="{2F5ED377-F8B7-4C8B-91A9-495AABCE4FDE}">
      <formula1>"Newton,Secant"</formula1>
    </dataValidation>
    <dataValidation type="list" allowBlank="1" showInputMessage="1" showErrorMessage="1" sqref="B34 B72" xr:uid="{C4EBC518-FAA2-44DC-9F41-09292515EF3C}">
      <formula1>"Auto,UltimateStrain,LoadMultiplier"</formula1>
    </dataValidation>
    <dataValidation type="list" allowBlank="1" showInputMessage="1" showErrorMessage="1" sqref="B40" xr:uid="{60D992D4-468A-4CAB-BB27-9B5483416D54}">
      <formula1>"Bisection,Brent,Secant"</formula1>
    </dataValidation>
    <dataValidation type="list" allowBlank="1" showInputMessage="1" showErrorMessage="1" sqref="B88" xr:uid="{664A1D07-FA07-4EC5-A1F9-B7343A3CCC4C}">
      <formula1>"Max,Min,Average"</formula1>
    </dataValidation>
    <dataValidation type="list" allowBlank="1" showInputMessage="1" showErrorMessage="1" sqref="B89" xr:uid="{6A957D39-A8B8-4FB1-A885-CC4ADDA04736}">
      <formula1>"3d,5d,6d"</formula1>
    </dataValidation>
    <dataValidation type="list" allowBlank="1" showInputMessage="1" showErrorMessage="1" sqref="B90" xr:uid="{8E704066-2559-4856-8D88-0D4A1221CE76}">
      <formula1>"Periodic,Smooth"</formula1>
    </dataValidation>
    <dataValidation type="list" allowBlank="1" showInputMessage="1" showErrorMessage="1" sqref="B79" xr:uid="{514225D3-7BE0-42AD-9102-4A045559A00C}">
      <formula1>"Auto,User"</formula1>
    </dataValidation>
    <dataValidation type="list" allowBlank="1" showInputMessage="1" showErrorMessage="1" sqref="B81" xr:uid="{6767622F-9A03-4C77-9865-FCE083C1A1D8}">
      <formula1>"User,Auto,AlwaysCalc"</formula1>
    </dataValidation>
    <dataValidation type="list" allowBlank="1" showInputMessage="1" showErrorMessage="1" sqref="B82" xr:uid="{C75BDB88-AFDB-4D3A-A4F2-EF7384FDE724}">
      <formula1>"AllSelected,TensionOnly"</formula1>
    </dataValidation>
    <dataValidation type="list" allowBlank="1" showInputMessage="1" showErrorMessage="1" sqref="B75" xr:uid="{C8B33F97-1B58-4B1A-B12A-FA759C0F8B78}">
      <formula1>"Effective,FullTension"</formula1>
    </dataValidation>
    <dataValidation type="list" allowBlank="1" showInputMessage="1" showErrorMessage="1" sqref="B76" xr:uid="{591C1BA8-A6B5-40A2-BC60-5247D78C6E35}">
      <formula1>"NearestContour,GlobalExtreme"</formula1>
    </dataValidation>
    <dataValidation type="list" allowBlank="1" showInputMessage="1" showErrorMessage="1" sqref="B128 B103" xr:uid="{AFEF2C96-4EA7-43E9-9B87-C1F9A97E0456}">
      <formula1>"Transformed,Concrete,None"</formula1>
    </dataValidation>
    <dataValidation type="list" allowBlank="1" showInputMessage="1" showErrorMessage="1" sqref="B134" xr:uid="{86F886DD-53CF-4762-9237-0076D86B0273}">
      <formula1>"Separate,Common"</formula1>
    </dataValidation>
    <dataValidation type="list" allowBlank="1" showInputMessage="1" showErrorMessage="1" sqref="J47:M47 J49:M49 J54:M54 J59:M59" xr:uid="{1517E535-8BD6-40F9-847C-F376353E2126}">
      <formula1>"ULS(I),SLS(II)"</formula1>
    </dataValidation>
    <dataValidation type="list" allowBlank="1" showInputMessage="1" showErrorMessage="1" sqref="J50:M50 J52:M52 J55:M55 J60:M60 J57:M57 J62:M62" xr:uid="{3138C6ED-9EC4-4C55-B7DB-566DCE8F995D}">
      <formula1>"TwoLine,ThreeLine"</formula1>
    </dataValidation>
    <dataValidation type="list" allowBlank="1" showInputMessage="1" showErrorMessage="1" sqref="J51:M51" xr:uid="{6274D1A4-3A9C-4438-B90C-5889CF63CE47}">
      <formula1>"Ignore,UseDiagram"</formula1>
    </dataValidation>
    <dataValidation type="list" allowBlank="1" showInputMessage="1" showErrorMessage="1" sqref="J64:M64" xr:uid="{DEFA9CBA-4E0D-40FF-94A0-D20C7AB3FBF1}">
      <formula1>"StrengthState,CapacityState,PreCrackState,PostCrackState,CrackedState"</formula1>
    </dataValidation>
    <dataValidation type="list" allowBlank="1" showInputMessage="1" showErrorMessage="1" sqref="J65:M65" xr:uid="{7CD8ED36-E17B-40DB-A953-0C57B0C29BA3}">
      <formula1>"Stress,Strain"</formula1>
    </dataValidation>
    <dataValidation type="list" allowBlank="1" showInputMessage="1" showErrorMessage="1" sqref="I105:J105" xr:uid="{59AF6262-891D-4551-8247-8A2DD5235A39}">
      <formula1>"Outside,Inside"</formula1>
    </dataValidation>
    <dataValidation type="list" allowBlank="1" showInputMessage="1" showErrorMessage="1" sqref="I110:J110" xr:uid="{D823CA1E-55CC-45E5-B4A5-89629AAEC5B1}">
      <formula1>"mm,pt"</formula1>
    </dataValidation>
    <dataValidation type="list" allowBlank="1" showInputMessage="1" showErrorMessage="1" sqref="J113" xr:uid="{FAADE436-2435-47B7-90B3-991F60F41F0C}">
      <formula1>"Triangle,Stealth,Diamond,Oval,Open"</formula1>
    </dataValidation>
    <dataValidation type="list" allowBlank="1" showInputMessage="1" showErrorMessage="1" sqref="J114" xr:uid="{8D384223-413A-4277-B5A5-501C059C7822}">
      <formula1>"Small,Medium,Wide"</formula1>
    </dataValidation>
    <dataValidation type="list" allowBlank="1" showInputMessage="1" showErrorMessage="1" sqref="M71:M100" xr:uid="{73A685D9-9E25-4743-A2BF-875F1EF2EC9B}">
      <formula1>"Auto,λ*Mx,λ*My,λ*Mxy,λ*N,λ*NMxy"</formula1>
    </dataValidation>
    <dataValidation type="list" allowBlank="1" showInputMessage="1" showErrorMessage="1" sqref="B13" xr:uid="{D78282C8-AD7A-474E-B2DA-5AABF476B388}">
      <formula1>"Generated,AutoCAD"</formula1>
    </dataValidation>
    <dataValidation type="list" allowBlank="1" showInputMessage="1" showErrorMessage="1" sqref="B106" xr:uid="{5D011160-15F0-4776-BA95-A47985C872CD}">
      <formula1>"Region,Polyline"</formula1>
    </dataValidation>
    <dataValidation type="list" allowBlank="1" showInputMessage="1" showErrorMessage="1" sqref="B108" xr:uid="{F9F32E34-44CD-4851-8C69-4EA322EF0209}">
      <formula1>"ValuesOnly,NamesAndValues"</formula1>
    </dataValidation>
  </dataValidations>
  <hyperlinks>
    <hyperlink ref="E5" location="'Справка'!A781" display="Подробнее" xr:uid="{DB090551-667C-415D-B8C6-096B4A1783DD}"/>
    <hyperlink ref="E6" location="'Справка'!A790" display="Подробнее" xr:uid="{F1E37ABD-4EDE-4E4D-9561-9C844C6F22DB}"/>
    <hyperlink ref="E7" location="'Справка'!A797" display="Подробнее" xr:uid="{545D8B1C-5320-4CF5-B97F-CAE9280A75CF}"/>
    <hyperlink ref="E8" location="'Справка'!A807" display="Подробнее" xr:uid="{6C6A1171-3BE9-4ADF-9565-DD6EE85B8060}"/>
    <hyperlink ref="E9" location="'Справка'!A815" display="Подробнее" xr:uid="{4B6DEEBB-C097-4789-B7EA-F9241732FFBA}"/>
    <hyperlink ref="E10" location="'Справка'!A822" display="Подробнее" xr:uid="{A6BDB640-C46C-49D1-89D0-0CEE5EFD86A0}"/>
    <hyperlink ref="E13" location="'Справка'!A832" display="Подробнее" xr:uid="{919226DC-B794-497F-93D7-8E0DFE32E9B6}"/>
    <hyperlink ref="E14" location="'Справка'!A841" display="Подробнее" xr:uid="{324E45C1-4C7F-4B75-A32D-CE7A5F7179C3}"/>
    <hyperlink ref="E15" location="'Справка'!A848" display="Подробнее" xr:uid="{D9FF7E4E-7A41-4C8C-A710-2E065BB41C8A}"/>
    <hyperlink ref="E16" location="'Справка'!A858" display="Подробнее" xr:uid="{C9A3CD4F-8C35-4F0B-8CDF-2B5F1B5CCB52}"/>
    <hyperlink ref="E17" location="'Справка'!A868" display="Подробнее" xr:uid="{BD43013B-4D13-489E-9669-24D98CE2AC4D}"/>
    <hyperlink ref="E18" location="'Справка'!A879" display="Подробнее" xr:uid="{8E6CADC8-75D0-4444-9C06-5558EBAA2B99}"/>
    <hyperlink ref="E19" location="'Справка'!A888" display="Подробнее" xr:uid="{9BBC7958-2C2A-4D96-8EE0-936BB6857A42}"/>
    <hyperlink ref="E23" location="'Справка'!A897" display="Подробнее" xr:uid="{9B685E4F-2F28-44F0-9225-C49DBDDF781D}"/>
    <hyperlink ref="E24" location="'Справка'!A904" display="Подробнее" xr:uid="{8F24228D-4757-441F-8F0E-AC8B1D921CC3}"/>
    <hyperlink ref="E25" location="'Справка'!A911" display="Подробнее" xr:uid="{3E73A91B-7912-48E4-8C7C-3B232EB41EA5}"/>
    <hyperlink ref="E26" location="'Справка'!A917" display="Подробнее" xr:uid="{1796880D-583E-4EB9-BB24-CADA173A075A}"/>
    <hyperlink ref="E27" location="'Справка'!A923" display="Подробнее" xr:uid="{1B8AB5C7-67B2-41E9-BA1C-C0575AD01EA4}"/>
    <hyperlink ref="E28" location="'Справка'!A929" display="Подробнее" xr:uid="{7DF0AA1C-69E1-4F2D-AD9D-5BEB0C00E10B}"/>
    <hyperlink ref="E30" location="'Справка'!A935" display="Подробнее" xr:uid="{5FC7F79B-3CCD-4481-BA4D-B0E0BD5E7F4E}"/>
    <hyperlink ref="E34" location="'Справка'!A941" display="Подробнее" xr:uid="{B5F2D72E-EDF6-4B71-B1A8-DA57BC08C5C1}"/>
    <hyperlink ref="E35" location="'Справка'!A949" display="Подробнее" xr:uid="{71612038-9DAF-49B1-9DB0-AD73C1F2D341}"/>
    <hyperlink ref="E37" location="'Справка'!A959" display="Подробнее" xr:uid="{1FEB7725-DFDE-49A8-A6B6-05AF1801F8F1}"/>
    <hyperlink ref="E39" location="'Справка'!A967" display="Подробнее" xr:uid="{BCA1DC97-CAF0-4D2C-9C4C-544FC228FEC5}"/>
    <hyperlink ref="E40" location="'Справка'!A975" display="Подробнее" xr:uid="{7E713C5F-F26A-49DC-BED6-B323F3F04868}"/>
    <hyperlink ref="E41" location="'Справка'!A982" display="Подробнее" xr:uid="{B17CB5F1-3176-465A-91A5-FCF5183B78A3}"/>
    <hyperlink ref="E42" location="'Справка'!A990" display="Подробнее" xr:uid="{1678A9F9-CFAC-4930-AF9C-DD3BE82862D5}"/>
    <hyperlink ref="E43" location="'Справка'!A998" display="Подробнее" xr:uid="{70DA74AF-55EC-463E-A442-07BD8B9245AE}"/>
    <hyperlink ref="E44" location="'Справка'!A1010" display="Подробнее" xr:uid="{37EB333B-8304-48B3-A10B-8CE6CAD8079B}"/>
    <hyperlink ref="E48" location="'Справка'!A1022" display="Подробнее" xr:uid="{4B935377-E2B0-47DF-A357-84A4759B0166}"/>
    <hyperlink ref="E49" location="'Справка'!A1030" display="Подробнее" xr:uid="{84096B5D-2A75-4CA6-B152-B77961B67AA2}"/>
    <hyperlink ref="E50" location="'Справка'!A1039" display="Подробнее" xr:uid="{70F6575B-892C-4FB6-AF43-B3CC1F478310}"/>
    <hyperlink ref="E51" location="'Справка'!A1049" display="Подробнее" xr:uid="{68E3C07A-D4EE-4FAB-A291-1CE6EADE8DBE}"/>
    <hyperlink ref="E52" location="'Справка'!A1059" display="Подробнее" xr:uid="{AE8DD166-608D-4B2B-9461-CE5E0DE65349}"/>
    <hyperlink ref="E53" location="'Справка'!A1067" display="Подробнее" xr:uid="{DD11FF28-6B4C-4C36-8C92-1F0773C48957}"/>
    <hyperlink ref="E54" location="'Справка'!A1076" display="Подробнее" xr:uid="{7F7CE05B-DDD5-4E30-A8CD-5ECB73196149}"/>
    <hyperlink ref="E55" location="'Справка'!A1085" display="Подробнее" xr:uid="{95206066-3256-4D39-AD7E-BDF111B7262C}"/>
    <hyperlink ref="E56" location="'Справка'!A1093" display="Подробнее" xr:uid="{239C64B2-3E15-44A2-9FBC-C9FFAE3CAA77}"/>
    <hyperlink ref="E57" location="'Справка'!A1103" display="Подробнее" xr:uid="{F62632D1-20B8-4C19-A56E-E596FFEBBF9E}"/>
    <hyperlink ref="E58" location="'Справка'!A1113" display="Подробнее" xr:uid="{0F74CF88-D3BA-4441-A6EE-A18CD6F2DA2A}"/>
    <hyperlink ref="E59" location="'Справка'!A1120" display="Подробнее" xr:uid="{374F4F8A-3E63-47F8-BD5C-EAD25E58902E}"/>
    <hyperlink ref="E61" location="'Справка'!A1131" display="Подробнее" xr:uid="{44362297-AAB6-4405-BBAD-EB6E38F22A79}"/>
    <hyperlink ref="E62" location="'Справка'!A1136" display="Подробнее" xr:uid="{316C7318-F670-4317-A304-01599FD5E7D8}"/>
    <hyperlink ref="E63" location="'Справка'!A1141" display="Подробнее" xr:uid="{7F50102C-BF8E-48C4-9650-718CC600BBEB}"/>
    <hyperlink ref="E65" location="'Справка'!A1146" display="Подробнее" xr:uid="{785F0BA8-6414-48E7-813F-5E2D5AB7791A}"/>
    <hyperlink ref="E66" location="'Справка'!A1151" display="Подробнее" xr:uid="{181DF903-D6C4-4CD8-91FA-DAD7ECC71722}"/>
    <hyperlink ref="E70" location="'Справка'!A1156" display="Подробнее" xr:uid="{3F682394-C28E-4FED-926B-AB524127CEAC}"/>
    <hyperlink ref="E71" location="'Справка'!A1161" display="Подробнее" xr:uid="{FCB65438-9F5A-4CDB-BD2A-F3EBADE4F81C}"/>
    <hyperlink ref="E72" location="'Справка'!A1170" display="Подробнее" xr:uid="{F85A6403-3EC7-4B7C-8DFA-AF00E5223121}"/>
    <hyperlink ref="E73" location="'Справка'!A1177" display="Подробнее" xr:uid="{F0AD842B-032B-4C17-9537-2235C026EEBD}"/>
    <hyperlink ref="E75" location="'Справка'!A1183" display="Подробнее" xr:uid="{A5AFD8ED-7566-469A-9F85-345C10B331E9}"/>
    <hyperlink ref="E76" location="'Справка'!A1191" display="Подробнее" xr:uid="{36523BFC-B687-4B1E-B60A-8CA41E980167}"/>
    <hyperlink ref="E77" location="'Справка'!A1197" display="Подробнее" xr:uid="{F7151E70-59D7-4099-A6FF-B39D9CC63EB6}"/>
    <hyperlink ref="E78" location="'Справка'!A1202" display="Подробнее" xr:uid="{877D25A6-852C-4F3F-ADFA-28DB9BE3E33E}"/>
    <hyperlink ref="E79" location="'Справка'!A1207" display="Подробнее" xr:uid="{DF6E82F6-05E2-4407-857D-5B8FCC7D0E5E}"/>
    <hyperlink ref="E80" location="'Справка'!A1213" display="Подробнее" xr:uid="{D65AEBDE-BDF7-4A9F-BDF9-38BD653D22AE}"/>
    <hyperlink ref="E81" location="'Справка'!A1218" display="Подробнее" xr:uid="{6CD3B1E5-4E2E-49F3-B909-5A45DF34C0F9}"/>
    <hyperlink ref="E82" location="'Справка'!A1226" display="Подробнее" xr:uid="{1AA36D3F-076D-4A72-A75A-19EE6A8413A6}"/>
    <hyperlink ref="E83" location="'Справка'!A1232" display="Подробнее" xr:uid="{CD372DD5-27A8-44BB-A83C-42368F7E3DE4}"/>
    <hyperlink ref="E85" location="'Справка'!A1238" display="Подробнее" xr:uid="{B0F3DB55-1C10-481B-A062-0D5FBBD1CF51}"/>
    <hyperlink ref="E86" location="'Справка'!A1243" display="Подробнее" xr:uid="{21D2282F-9EBE-4222-891B-D96141D771A7}"/>
    <hyperlink ref="E87" location="'Справка'!A1248" display="Подробнее" xr:uid="{89A18E74-4793-40F3-8A8B-2C7D177EA0CC}"/>
    <hyperlink ref="E88" location="'Справка'!A1253" display="Подробнее" xr:uid="{F0D25C0F-6D4C-40AB-AAAD-86F375264358}"/>
    <hyperlink ref="E89" location="'Справка'!A1258" display="Подробнее" xr:uid="{D8679ECC-D5FC-48B8-BD4E-889A5FB239E0}"/>
    <hyperlink ref="E90" location="'Справка'!A1263" display="Подробнее" xr:uid="{F6BE32C9-055F-4FBF-878E-DBC299BB6EA1}"/>
    <hyperlink ref="E94" location="'Справка'!A1268" display="Подробнее" xr:uid="{ECE6A96A-DEBC-4757-B0D6-AA46C350BD9B}"/>
    <hyperlink ref="E95" location="'Справка'!A1278" display="Подробнее" xr:uid="{0C747F82-FEF2-448F-AB5D-3405366288DF}"/>
    <hyperlink ref="E96" location="'Справка'!A1284" display="Подробнее" xr:uid="{9318871E-1ABB-4511-BC00-D11B8890B407}"/>
    <hyperlink ref="E97" location="'Справка'!A1290" display="Подробнее" xr:uid="{300AE7D3-97E4-4571-B7AC-828A0A08B5C7}"/>
    <hyperlink ref="E99" location="'Справка'!A1296" display="Подробнее" xr:uid="{0654902C-FF40-4F73-8401-044AAE797113}"/>
    <hyperlink ref="E101" location="'Справка'!A1305" display="Подробнее" xr:uid="{92189393-5129-46A0-84E6-D3439F2D64DD}"/>
    <hyperlink ref="E102" location="'Справка'!A1314" display="Подробнее" xr:uid="{60E425BC-F2F5-42C8-880F-152A3D84D324}"/>
    <hyperlink ref="E103" location="'Справка'!A1321" display="Подробнее" xr:uid="{1ABF6DC4-76F4-4119-B350-5380415C95BA}"/>
    <hyperlink ref="E104" location="'Справка'!A1329" display="Подробнее" xr:uid="{09D7F088-6A1C-42C6-A33E-6F6158B891D3}"/>
    <hyperlink ref="E105" location="'Справка'!A1336" display="Подробнее" xr:uid="{C0F90CC4-6E57-451F-9B50-C1EAD3E7A288}"/>
    <hyperlink ref="E106" location="'Справка'!A1344" display="Подробнее" xr:uid="{B34C5207-97B5-4A99-9F0E-7CEFC0C17F9C}"/>
    <hyperlink ref="E107" location="'Справка'!A1351" display="Подробнее" xr:uid="{6BFE0320-A2A4-41F3-9867-7D53D5582FE4}"/>
    <hyperlink ref="E108" location="'Справка'!A1358" display="Подробнее" xr:uid="{3F7CB2B4-A6CD-48E5-87C3-576BAD4A0D3B}"/>
    <hyperlink ref="E109" location="'Справка'!A1365" display="Подробнее" xr:uid="{8E7B1A8B-43F1-4EFD-B952-9BDD70B3C657}"/>
    <hyperlink ref="E110" location="'Справка'!A1370" display="Подробнее" xr:uid="{EE3665B8-03D1-43B8-981F-4D84C93B44E4}"/>
    <hyperlink ref="E111" location="'Справка'!A1379" display="Подробнее" xr:uid="{3AB4561E-7DDA-452D-B4EE-EC2159233CA0}"/>
    <hyperlink ref="E112" location="'Справка'!A1388" display="Подробнее" xr:uid="{D4CD12CC-A3CE-4653-813C-8F5CC9EAF2D1}"/>
    <hyperlink ref="E113" location="'Справка'!A1397" display="Подробнее" xr:uid="{469CFD4A-7EDB-452B-B291-8AB5BE971ABA}"/>
    <hyperlink ref="E114" location="'Справка'!A1406" display="Подробнее" xr:uid="{B7EFDBB6-E819-4EA6-BB47-10766853ABF1}"/>
    <hyperlink ref="E115" location="'Справка'!A1412" display="Подробнее" xr:uid="{1312F043-1E36-4265-A96A-F3A1F1A9A7F9}"/>
    <hyperlink ref="E116" location="'Справка'!A1418" display="Подробнее" xr:uid="{04DA6CF5-1A25-4031-8DD2-5C9389C9C6DB}"/>
    <hyperlink ref="E117" location="'Справка'!A1424" display="Подробнее" xr:uid="{FFB0BFD8-B622-4651-91D7-B39B0E10CF88}"/>
    <hyperlink ref="E118" location="'Справка'!A1430" display="Подробнее" xr:uid="{1BC3A575-3BB2-409B-8EB1-0EC84DDE3D68}"/>
    <hyperlink ref="E121" location="'Справка'!A1436" display="Подробнее" xr:uid="{AA407376-6E44-4853-A637-130E922EE5EC}"/>
    <hyperlink ref="E122" location="'Справка'!A1442" display="Подробнее" xr:uid="{8EFFC204-5347-41BC-8281-F7036EE1D925}"/>
    <hyperlink ref="E123" location="'Справка'!A1450" display="Подробнее" xr:uid="{16DF67E9-44F3-4BCC-8BCE-495D06D70D1E}"/>
    <hyperlink ref="E124" location="'Справка'!A1457" display="Подробнее" xr:uid="{F5C466A5-3DA1-425D-B120-940471CF2121}"/>
    <hyperlink ref="E125" location="'Справка'!A1463" display="Подробнее" xr:uid="{D3C85F15-7711-47CE-A226-A46F37A53E7C}"/>
    <hyperlink ref="E126" location="'Справка'!A1470" display="Подробнее" xr:uid="{F55901D9-3F54-4F30-8284-E0ECED1EE5ED}"/>
    <hyperlink ref="E127" location="'Справка'!A1477" display="Подробнее" xr:uid="{F7DD7326-E554-4A14-B991-188D3B37AC4D}"/>
    <hyperlink ref="E128" location="'Справка'!A1484" display="Подробнее" xr:uid="{531645E8-CAA9-4460-9111-2B0C4AECE4E4}"/>
    <hyperlink ref="E129" location="'Справка'!A1492" display="Подробнее" xr:uid="{9B64037E-90A0-40D2-8C9F-ED962997B15C}"/>
    <hyperlink ref="E130" location="'Справка'!A1499" display="Подробнее" xr:uid="{30D451F9-C172-4DCE-92B1-BEE8519A9850}"/>
    <hyperlink ref="E131" location="'Справка'!A1505" display="Подробнее" xr:uid="{94D4859D-FAE7-4A79-8BB4-AE4F4B4D9830}"/>
    <hyperlink ref="E132" location="'Справка'!A1511" display="Подробнее" xr:uid="{DFB74457-17BF-4502-89FB-24B6AA67C403}"/>
    <hyperlink ref="E133" location="'Справка'!A1517" display="Подробнее" xr:uid="{31D8873E-09C7-4A40-AC27-322A509275E1}"/>
    <hyperlink ref="E134" location="'Справка'!A1524" display="Подробнее" xr:uid="{956DC14B-9ADD-4D32-945D-F30B5221E7AB}"/>
    <hyperlink ref="E135" location="'Справка'!A1530" display="Подробнее" xr:uid="{02472146-46AB-43BD-B792-5F13A1A9ABE2}"/>
    <hyperlink ref="E136" location="'Справка'!A1537" display="Подробнее" xr:uid="{B828B0CE-842F-4A74-AC07-E7039C8B4079}"/>
    <hyperlink ref="E137" location="'Справка'!A1544" display="Подробнее" xr:uid="{349FBBDD-C12F-4C75-B4F4-792D12DB80D0}"/>
    <hyperlink ref="E138" location="'Справка'!A1551" display="Подробнее" xr:uid="{580F48B8-801B-4171-9BE2-F392823A17F7}"/>
    <hyperlink ref="M19" location="'Справка'!A1686" display="Подробнее" xr:uid="{99D3CF1A-ECE6-4BEA-B00E-E41D88FA866F}"/>
    <hyperlink ref="M20" location="'Справка'!A1692" display="Подробнее" xr:uid="{0D8BDB5A-0DA4-4975-947E-1E4CD3E19C94}"/>
    <hyperlink ref="M21" location="'Справка'!A1698" display="Подробнее" xr:uid="{D78E0F33-6981-438A-8A72-E57FAD06386E}"/>
    <hyperlink ref="M22" location="'Справка'!A1704" display="Подробнее" xr:uid="{66CF10B7-7040-4F76-8D88-CC0492D35D01}"/>
    <hyperlink ref="M23" location="'Справка'!A1710" display="Подробнее" xr:uid="{61AAC2C6-C842-4A07-8FF6-AAFCA6C86681}"/>
    <hyperlink ref="M27" location="'Справка'!A1640" display="Подробнее" xr:uid="{46B75A6A-6384-42D4-859B-339999FA718F}"/>
    <hyperlink ref="M28" location="'Справка'!A1646" display="Подробнее" xr:uid="{6CA8A5EA-2C11-4260-B93F-237A21A7644B}"/>
    <hyperlink ref="M29" location="'Справка'!A1652" display="Подробнее" xr:uid="{A3EEEF72-B02F-4273-9356-1290C55039E1}"/>
    <hyperlink ref="M30" location="'Справка'!A1659" display="Подробнее" xr:uid="{C86ECDCC-0D36-49B3-810A-2FCAA1B5F14F}"/>
    <hyperlink ref="M31" location="'Справка'!A1665" display="Подробнее" xr:uid="{88447D36-32BF-4849-8AF6-0E6147773F02}"/>
    <hyperlink ref="M32" location="'Справка'!A1672" display="Подробнее" xr:uid="{73BE6144-ED38-4EC3-9D36-1BAB58E294C7}"/>
    <hyperlink ref="M33" location="'Справка'!A1679" display="Подробнее" xr:uid="{235AAF14-19A0-4839-A63F-C6DCC11892DE}"/>
    <hyperlink ref="M104" location="'Справка'!A1558" display="Подробнее" xr:uid="{9196D180-16A6-4CE3-B11A-C3955872C6D8}"/>
    <hyperlink ref="M105" location="'Справка'!A1563" display="Подробнее" xr:uid="{CD11142A-6E0F-4A9F-9112-95F010C08B2E}"/>
    <hyperlink ref="M106" location="'Справка'!A1568" display="Подробнее" xr:uid="{98B9DA54-8573-418E-81BD-B54EE8C89A2F}"/>
    <hyperlink ref="M107" location="'Справка'!A1577" display="Подробнее" xr:uid="{5A78E810-2016-41B5-8762-D7E3509AD7BB}"/>
    <hyperlink ref="M108" location="'Справка'!A1582" display="Подробнее" xr:uid="{8015CA6B-E0B9-4060-88FC-96C8EF727C64}"/>
    <hyperlink ref="M109" location="'Справка'!A1587" display="Подробнее" xr:uid="{581F0461-29EA-4065-8BD2-5B10E12BFEC8}"/>
    <hyperlink ref="M110" location="'Справка'!A1592" display="Подробнее" xr:uid="{EC37AB4E-6CB3-4F0C-A3A2-D055CA9D7AE7}"/>
    <hyperlink ref="M111" location="'Справка'!A1601" display="Подробнее" xr:uid="{05CB08C8-1EAE-4713-B9CA-DB97EB794A57}"/>
    <hyperlink ref="M112" location="'Справка'!A1609" display="Подробнее" xr:uid="{2DD55A75-B02A-415D-BC5F-51D97155C665}"/>
    <hyperlink ref="M113" location="'Справка'!A1616" display="Подробнее" xr:uid="{2B025B6B-650C-41A8-87FC-B2AD82C21246}"/>
    <hyperlink ref="M114" location="'Справка'!A1621" display="Подробнее" xr:uid="{5348C272-171A-4C6F-B3D4-8595725653DE}"/>
    <hyperlink ref="M115" location="'Справка'!A1626" display="Подробнее" xr:uid="{0B4212F8-8BD4-4D4E-BACB-0AFEED0EB510}"/>
    <hyperlink ref="M116" location="'Справка'!A1631" display="Подробнее" xr:uid="{063A2EDF-850E-4B6D-986E-6857C21D0381}"/>
    <hyperlink ref="M117" location="'Справка'!A1636" display="Подробнее" xr:uid="{135164E7-68C1-4BF8-B4AE-45895BE7E74A}"/>
    <hyperlink ref="X1" location="'Справка'!A726" display="Контрольные точки диаграмм (Подробнее)" xr:uid="{961F18C1-50FA-4AFC-9317-49FE6188D482}"/>
    <hyperlink ref="H2" location="'Справка'!A637" display="Единицы измерения (Подробнее)" xr:uid="{A497F3C7-323C-4E74-833E-2A4DC402DAB0}"/>
    <hyperlink ref="H69" location="'Справка'!A656" display="Сочетания нагрузок (Подробнее)" xr:uid="{B0988FA8-D9D6-4E2B-9731-3CDF5DFC3090}"/>
    <hyperlink ref="H11" location="'Справка'!A648" display="Система знаков (Подробнее)" xr:uid="{F10E4FF9-7D0E-48C7-8F5D-C07A26ACA1AB}"/>
    <hyperlink ref="H17" location="'Справка'!A704" display="Материал арматуры (Подробнее)" xr:uid="{DA47EECC-4E21-4302-82EC-63912A311E65}"/>
    <hyperlink ref="H25" location="'Справка'!A695" display="Материал бетона (Подробнее)" xr:uid="{8AA67DDC-CAD0-41B7-B25A-F9C498470B6B}"/>
    <hyperlink ref="H35" location="'Справка'!A712" display="Настройка расчетных профилей (Подробнее)" xr:uid="{43F967EA-1D50-4977-9459-9DF5FACA9334}"/>
    <hyperlink ref="P69" location="'Справка'!A680" display="Нагрузки для устойчивости (Подробнее)" xr:uid="{8D1DA768-F7C0-4506-9041-AA593490C0BF}"/>
    <hyperlink ref="X58" location="'Справка'!A687" display="СП 35.13330.2011, таблица 7.21 (Подробнее)" xr:uid="{5BFCAAE7-00E8-4A87-8676-A8F9D308BD0A}"/>
    <hyperlink ref="H102" location="'Справка'!A732" display="Настройки оформления схемы (Подробнее)" xr:uid="{31E654A7-5AAB-4D32-9D93-E13CF257516D}"/>
  </hyperlinks>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1ED956-B3A8-4061-A71D-92AC16E94411}">
  <sheetPr codeName="Лист5">
    <pageSetUpPr fitToPage="1"/>
  </sheetPr>
  <dimension ref="A2:K130"/>
  <sheetViews>
    <sheetView workbookViewId="0">
      <selection activeCell="H38" sqref="H38"/>
    </sheetView>
  </sheetViews>
  <sheetFormatPr defaultRowHeight="15" customHeight="1" x14ac:dyDescent="0.2"/>
  <cols>
    <col min="1" max="11" width="17.7109375" style="115" customWidth="1"/>
    <col min="12" max="16384" width="9.140625" style="115"/>
  </cols>
  <sheetData>
    <row r="2" spans="1:11" s="117" customFormat="1" ht="21" customHeight="1" x14ac:dyDescent="0.3">
      <c r="A2" s="125" t="s">
        <v>2613</v>
      </c>
      <c r="B2" s="126"/>
      <c r="C2" s="126"/>
      <c r="D2" s="126"/>
      <c r="E2" s="126"/>
      <c r="F2" s="126"/>
      <c r="G2" s="126"/>
      <c r="H2" s="126"/>
      <c r="I2" s="126"/>
      <c r="J2" s="126"/>
      <c r="K2" s="126"/>
    </row>
    <row r="3" spans="1:11" ht="15" customHeight="1" x14ac:dyDescent="0.2">
      <c r="A3" s="4" t="s">
        <v>1736</v>
      </c>
      <c r="B3" s="124" t="s">
        <v>487</v>
      </c>
      <c r="C3" s="124"/>
      <c r="D3" s="124"/>
      <c r="E3" s="124"/>
      <c r="F3" s="5"/>
      <c r="G3" s="5"/>
      <c r="H3" s="5"/>
      <c r="I3" s="5"/>
      <c r="J3" s="5"/>
      <c r="K3" s="5"/>
    </row>
    <row r="4" spans="1:11" ht="15" customHeight="1" x14ac:dyDescent="0.2">
      <c r="A4" s="6" t="s">
        <v>488</v>
      </c>
      <c r="B4" s="6" t="s">
        <v>1</v>
      </c>
      <c r="C4" s="6" t="s">
        <v>2</v>
      </c>
      <c r="D4" s="6" t="s">
        <v>3</v>
      </c>
      <c r="E4" s="7" t="s">
        <v>4</v>
      </c>
      <c r="F4" s="5"/>
      <c r="G4" s="5"/>
      <c r="H4" s="5"/>
      <c r="I4" s="5"/>
      <c r="J4" s="5"/>
      <c r="K4" s="5"/>
    </row>
    <row r="5" spans="1:11" ht="15" customHeight="1" x14ac:dyDescent="0.2">
      <c r="A5" s="8" t="s">
        <v>489</v>
      </c>
      <c r="B5" s="8" t="s">
        <v>490</v>
      </c>
      <c r="C5" s="8" t="s">
        <v>491</v>
      </c>
      <c r="D5" s="8" t="s">
        <v>492</v>
      </c>
      <c r="E5" s="9" t="s">
        <v>493</v>
      </c>
      <c r="F5" s="5"/>
      <c r="G5" s="5"/>
      <c r="H5" s="5"/>
      <c r="I5" s="5"/>
      <c r="J5" s="5"/>
      <c r="K5" s="5"/>
    </row>
    <row r="6" spans="1:11" ht="15" customHeight="1" x14ac:dyDescent="0.2">
      <c r="A6" s="5" t="s">
        <v>494</v>
      </c>
      <c r="B6" s="5" t="s">
        <v>495</v>
      </c>
      <c r="C6" s="47">
        <v>300</v>
      </c>
      <c r="D6" s="5" t="str">
        <f>INDEX(rngUnitSettings,MATCH("Length",INDEX(rngUnitSettings,,1),0),2)</f>
        <v>mm</v>
      </c>
      <c r="E6" s="10" t="s">
        <v>496</v>
      </c>
      <c r="F6" s="5"/>
      <c r="G6" s="5"/>
      <c r="H6" s="5"/>
      <c r="I6" s="5"/>
      <c r="J6" s="5"/>
      <c r="K6" s="5"/>
    </row>
    <row r="7" spans="1:11" ht="15" customHeight="1" x14ac:dyDescent="0.2">
      <c r="A7" s="5"/>
      <c r="B7" s="5"/>
      <c r="C7" s="5"/>
      <c r="D7" s="5"/>
      <c r="E7" s="5"/>
      <c r="F7" s="5"/>
      <c r="G7" s="5"/>
      <c r="H7" s="5"/>
      <c r="I7" s="5"/>
      <c r="J7" s="5"/>
      <c r="K7" s="5"/>
    </row>
    <row r="8" spans="1:11" ht="15" customHeight="1" x14ac:dyDescent="0.2">
      <c r="A8" s="4" t="s">
        <v>497</v>
      </c>
      <c r="B8" s="124" t="s">
        <v>2557</v>
      </c>
      <c r="C8" s="124"/>
      <c r="D8" s="124"/>
      <c r="E8" s="124"/>
      <c r="F8" s="124"/>
      <c r="G8" s="124"/>
      <c r="H8" s="124"/>
      <c r="I8" s="5"/>
      <c r="J8" s="5"/>
      <c r="K8" s="5"/>
    </row>
    <row r="9" spans="1:11" ht="15" customHeight="1" x14ac:dyDescent="0.2">
      <c r="A9" s="6" t="s">
        <v>488</v>
      </c>
      <c r="B9" s="6" t="s">
        <v>498</v>
      </c>
      <c r="C9" s="6" t="s">
        <v>499</v>
      </c>
      <c r="D9" s="6" t="s">
        <v>495</v>
      </c>
      <c r="E9" s="6" t="s">
        <v>500</v>
      </c>
      <c r="F9" s="6" t="s">
        <v>501</v>
      </c>
      <c r="G9" s="6" t="s">
        <v>502</v>
      </c>
      <c r="H9" s="7" t="s">
        <v>4</v>
      </c>
      <c r="I9" s="5"/>
      <c r="J9" s="5"/>
      <c r="K9" s="5"/>
    </row>
    <row r="10" spans="1:11" ht="15" customHeight="1" x14ac:dyDescent="0.2">
      <c r="A10" s="8" t="s">
        <v>489</v>
      </c>
      <c r="B10" s="8" t="s">
        <v>490</v>
      </c>
      <c r="C10" s="8" t="s">
        <v>503</v>
      </c>
      <c r="D10" s="8" t="s">
        <v>504</v>
      </c>
      <c r="E10" s="8" t="s">
        <v>505</v>
      </c>
      <c r="F10" s="8" t="s">
        <v>506</v>
      </c>
      <c r="G10" s="8" t="s">
        <v>507</v>
      </c>
      <c r="H10" s="9" t="s">
        <v>493</v>
      </c>
      <c r="I10" s="5"/>
      <c r="J10" s="5"/>
      <c r="K10" s="5"/>
    </row>
    <row r="11" spans="1:11" ht="15" customHeight="1" x14ac:dyDescent="0.2">
      <c r="A11" s="11" t="s">
        <v>508</v>
      </c>
      <c r="B11" s="11" t="s">
        <v>509</v>
      </c>
      <c r="C11" s="11" t="str">
        <f>INDEX(rngUnitSettings,MATCH("Length",INDEX(rngUnitSettings,,1),0),2)</f>
        <v>mm</v>
      </c>
      <c r="D11" s="11" t="str">
        <f>INDEX(rngUnitSettings,MATCH("Length",INDEX(rngUnitSettings,,1),0),2)</f>
        <v>mm</v>
      </c>
      <c r="E11" s="11" t="s">
        <v>35</v>
      </c>
      <c r="F11" s="11" t="str">
        <f>INDEX(rngUnitSettings,MATCH("Length",INDEX(rngUnitSettings,,1),0),2)</f>
        <v>mm</v>
      </c>
      <c r="G11" s="11" t="str">
        <f>INDEX(rngUnitSettings,MATCH("Length",INDEX(rngUnitSettings,,1),0),2)</f>
        <v>mm</v>
      </c>
      <c r="H11" s="12"/>
      <c r="I11" s="5"/>
      <c r="J11" s="5"/>
      <c r="K11" s="5"/>
    </row>
    <row r="12" spans="1:11" ht="15" customHeight="1" x14ac:dyDescent="0.2">
      <c r="A12" s="5" t="s">
        <v>510</v>
      </c>
      <c r="B12" s="5" t="s">
        <v>511</v>
      </c>
      <c r="C12" s="47">
        <v>40</v>
      </c>
      <c r="D12" s="47">
        <v>32</v>
      </c>
      <c r="E12" s="47">
        <v>2</v>
      </c>
      <c r="F12" s="47">
        <v>80</v>
      </c>
      <c r="G12" s="47">
        <v>60</v>
      </c>
      <c r="H12" s="10" t="s">
        <v>2558</v>
      </c>
      <c r="I12" s="5"/>
      <c r="J12" s="5"/>
      <c r="K12" s="5"/>
    </row>
    <row r="13" spans="1:11" ht="15" customHeight="1" x14ac:dyDescent="0.2">
      <c r="A13" s="5"/>
      <c r="B13" s="5"/>
      <c r="C13" s="5"/>
      <c r="D13" s="5"/>
      <c r="E13" s="5"/>
      <c r="F13" s="5"/>
      <c r="G13" s="5"/>
      <c r="H13" s="5"/>
      <c r="I13" s="5"/>
      <c r="J13" s="5"/>
      <c r="K13" s="5"/>
    </row>
    <row r="14" spans="1:11" ht="15" customHeight="1" x14ac:dyDescent="0.2">
      <c r="A14" s="4" t="s">
        <v>512</v>
      </c>
      <c r="B14" s="124" t="s">
        <v>2559</v>
      </c>
      <c r="C14" s="124"/>
      <c r="D14" s="124"/>
      <c r="E14" s="124"/>
      <c r="F14" s="124"/>
      <c r="G14" s="124"/>
      <c r="H14" s="124"/>
      <c r="I14" s="124"/>
      <c r="J14" s="124"/>
      <c r="K14" s="124"/>
    </row>
    <row r="15" spans="1:11" ht="15" customHeight="1" x14ac:dyDescent="0.2">
      <c r="A15" s="6" t="s">
        <v>488</v>
      </c>
      <c r="B15" s="6" t="s">
        <v>498</v>
      </c>
      <c r="C15" s="6" t="s">
        <v>513</v>
      </c>
      <c r="D15" s="6" t="s">
        <v>514</v>
      </c>
      <c r="E15" s="6" t="s">
        <v>515</v>
      </c>
      <c r="F15" s="6" t="s">
        <v>516</v>
      </c>
      <c r="G15" s="6" t="s">
        <v>517</v>
      </c>
      <c r="H15" s="6" t="s">
        <v>518</v>
      </c>
      <c r="I15" s="6" t="s">
        <v>519</v>
      </c>
      <c r="J15" s="6" t="s">
        <v>520</v>
      </c>
      <c r="K15" s="7" t="s">
        <v>4</v>
      </c>
    </row>
    <row r="16" spans="1:11" ht="15" customHeight="1" x14ac:dyDescent="0.2">
      <c r="A16" s="8" t="s">
        <v>489</v>
      </c>
      <c r="B16" s="8" t="s">
        <v>490</v>
      </c>
      <c r="C16" s="8" t="s">
        <v>521</v>
      </c>
      <c r="D16" s="8" t="s">
        <v>522</v>
      </c>
      <c r="E16" s="8" t="s">
        <v>523</v>
      </c>
      <c r="F16" s="8" t="s">
        <v>524</v>
      </c>
      <c r="G16" s="8" t="s">
        <v>525</v>
      </c>
      <c r="H16" s="8" t="s">
        <v>526</v>
      </c>
      <c r="I16" s="8" t="s">
        <v>527</v>
      </c>
      <c r="J16" s="8" t="s">
        <v>528</v>
      </c>
      <c r="K16" s="9" t="s">
        <v>493</v>
      </c>
    </row>
    <row r="17" spans="1:11" ht="15" customHeight="1" x14ac:dyDescent="0.2">
      <c r="A17" s="11" t="s">
        <v>508</v>
      </c>
      <c r="B17" s="11" t="s">
        <v>509</v>
      </c>
      <c r="C17" s="11" t="str">
        <f>INDEX(rngUnitSettings,MATCH("Length",INDEX(rngUnitSettings,,1),0),2)</f>
        <v>mm</v>
      </c>
      <c r="D17" s="11" t="str">
        <f>INDEX(rngUnitSettings,MATCH("Length",INDEX(rngUnitSettings,,1),0),2)</f>
        <v>mm</v>
      </c>
      <c r="E17" s="11" t="s">
        <v>529</v>
      </c>
      <c r="F17" s="11" t="s">
        <v>529</v>
      </c>
      <c r="G17" s="11" t="str">
        <f>INDEX(rngUnitSettings,MATCH("Length",INDEX(rngUnitSettings,,1),0),2)</f>
        <v>mm</v>
      </c>
      <c r="H17" s="11" t="str">
        <f>INDEX(rngUnitSettings,MATCH("Length",INDEX(rngUnitSettings,,1),0),2)</f>
        <v>mm</v>
      </c>
      <c r="I17" s="11" t="s">
        <v>529</v>
      </c>
      <c r="J17" s="11" t="s">
        <v>529</v>
      </c>
      <c r="K17" s="12"/>
    </row>
    <row r="18" spans="1:11" ht="15" customHeight="1" x14ac:dyDescent="0.2">
      <c r="A18" s="5" t="s">
        <v>510</v>
      </c>
      <c r="B18" s="5" t="s">
        <v>511</v>
      </c>
      <c r="C18" s="47"/>
      <c r="D18" s="47">
        <v>0</v>
      </c>
      <c r="E18" s="47" t="s">
        <v>530</v>
      </c>
      <c r="F18" s="47" t="s">
        <v>531</v>
      </c>
      <c r="G18" s="47"/>
      <c r="H18" s="47">
        <v>0</v>
      </c>
      <c r="I18" s="47" t="s">
        <v>530</v>
      </c>
      <c r="J18" s="47" t="s">
        <v>531</v>
      </c>
      <c r="K18" s="10" t="s">
        <v>2560</v>
      </c>
    </row>
    <row r="21" spans="1:11" s="117" customFormat="1" ht="21" customHeight="1" x14ac:dyDescent="0.3">
      <c r="A21" s="125" t="s">
        <v>2614</v>
      </c>
      <c r="B21" s="126"/>
      <c r="C21" s="126"/>
      <c r="D21" s="126"/>
      <c r="E21" s="126"/>
      <c r="F21" s="126"/>
      <c r="G21" s="126"/>
      <c r="H21" s="126"/>
      <c r="I21" s="126"/>
      <c r="J21" s="126"/>
      <c r="K21" s="126"/>
    </row>
    <row r="22" spans="1:11" ht="15" customHeight="1" x14ac:dyDescent="0.2">
      <c r="A22" s="4" t="s">
        <v>1736</v>
      </c>
      <c r="B22" s="124" t="s">
        <v>487</v>
      </c>
      <c r="C22" s="124"/>
      <c r="D22" s="124"/>
      <c r="E22" s="124"/>
      <c r="F22" s="5"/>
      <c r="G22" s="5"/>
      <c r="H22" s="5"/>
      <c r="I22" s="5"/>
      <c r="J22" s="5"/>
      <c r="K22" s="5"/>
    </row>
    <row r="23" spans="1:11" ht="15" customHeight="1" x14ac:dyDescent="0.2">
      <c r="A23" s="6" t="s">
        <v>488</v>
      </c>
      <c r="B23" s="6" t="s">
        <v>1</v>
      </c>
      <c r="C23" s="6" t="s">
        <v>2</v>
      </c>
      <c r="D23" s="6" t="s">
        <v>3</v>
      </c>
      <c r="E23" s="7" t="s">
        <v>4</v>
      </c>
      <c r="F23" s="5"/>
      <c r="G23" s="5"/>
      <c r="H23" s="5"/>
      <c r="I23" s="5"/>
      <c r="J23" s="5"/>
      <c r="K23" s="5"/>
    </row>
    <row r="24" spans="1:11" ht="15" customHeight="1" x14ac:dyDescent="0.2">
      <c r="A24" s="8" t="s">
        <v>489</v>
      </c>
      <c r="B24" s="8" t="s">
        <v>490</v>
      </c>
      <c r="C24" s="8" t="s">
        <v>491</v>
      </c>
      <c r="D24" s="8" t="s">
        <v>492</v>
      </c>
      <c r="E24" s="9" t="s">
        <v>493</v>
      </c>
      <c r="F24" s="5"/>
      <c r="G24" s="5"/>
      <c r="H24" s="5"/>
      <c r="I24" s="5"/>
      <c r="J24" s="5"/>
      <c r="K24" s="5"/>
    </row>
    <row r="25" spans="1:11" ht="15" customHeight="1" x14ac:dyDescent="0.2">
      <c r="A25" s="5" t="s">
        <v>533</v>
      </c>
      <c r="B25" s="5" t="s">
        <v>534</v>
      </c>
      <c r="C25" s="47" t="s">
        <v>535</v>
      </c>
      <c r="D25" s="5" t="s">
        <v>529</v>
      </c>
      <c r="E25" s="10" t="s">
        <v>536</v>
      </c>
      <c r="F25" s="5"/>
      <c r="G25" s="5"/>
      <c r="H25" s="5"/>
      <c r="I25" s="5"/>
      <c r="J25" s="5"/>
      <c r="K25" s="5"/>
    </row>
    <row r="26" spans="1:11" ht="15" customHeight="1" x14ac:dyDescent="0.2">
      <c r="A26" s="5" t="s">
        <v>537</v>
      </c>
      <c r="B26" s="5" t="s">
        <v>538</v>
      </c>
      <c r="C26" s="47">
        <v>550</v>
      </c>
      <c r="D26" s="5" t="str">
        <f>INDEX(rngUnitSettings,MATCH("Length",INDEX(rngUnitSettings,,1),0),2)</f>
        <v>mm</v>
      </c>
      <c r="E26" s="10" t="s">
        <v>539</v>
      </c>
      <c r="F26" s="5"/>
      <c r="G26" s="5"/>
      <c r="H26" s="5"/>
      <c r="I26" s="5"/>
      <c r="J26" s="5"/>
      <c r="K26" s="5"/>
    </row>
    <row r="27" spans="1:11" ht="15" customHeight="1" x14ac:dyDescent="0.2">
      <c r="A27" s="5" t="s">
        <v>540</v>
      </c>
      <c r="B27" s="5" t="s">
        <v>541</v>
      </c>
      <c r="C27" s="47">
        <v>250</v>
      </c>
      <c r="D27" s="5" t="str">
        <f>INDEX(rngUnitSettings,MATCH("Length",INDEX(rngUnitSettings,,1),0),2)</f>
        <v>mm</v>
      </c>
      <c r="E27" s="10" t="s">
        <v>542</v>
      </c>
      <c r="F27" s="5"/>
      <c r="G27" s="5"/>
      <c r="H27" s="5"/>
      <c r="I27" s="5"/>
      <c r="J27" s="5"/>
      <c r="K27" s="5"/>
    </row>
    <row r="28" spans="1:11" ht="15" customHeight="1" x14ac:dyDescent="0.2">
      <c r="A28" s="5" t="s">
        <v>543</v>
      </c>
      <c r="B28" s="5" t="s">
        <v>544</v>
      </c>
      <c r="C28" s="47">
        <v>250</v>
      </c>
      <c r="D28" s="5" t="str">
        <f>INDEX(rngUnitSettings,MATCH("Length",INDEX(rngUnitSettings,,1),0),2)</f>
        <v>mm</v>
      </c>
      <c r="E28" s="10" t="s">
        <v>545</v>
      </c>
      <c r="F28" s="5"/>
      <c r="G28" s="5"/>
      <c r="H28" s="5"/>
      <c r="I28" s="5"/>
      <c r="J28" s="5"/>
      <c r="K28" s="5"/>
    </row>
    <row r="29" spans="1:11" ht="15" customHeight="1" x14ac:dyDescent="0.2">
      <c r="A29" s="5" t="s">
        <v>546</v>
      </c>
      <c r="B29" s="5" t="s">
        <v>547</v>
      </c>
      <c r="C29" s="47">
        <v>600</v>
      </c>
      <c r="D29" s="5" t="str">
        <f>INDEX(rngUnitSettings,MATCH("Length",INDEX(rngUnitSettings,,1),0),2)</f>
        <v>mm</v>
      </c>
      <c r="E29" s="10" t="s">
        <v>548</v>
      </c>
      <c r="F29" s="5"/>
      <c r="G29" s="5"/>
      <c r="H29" s="5"/>
      <c r="I29" s="5"/>
      <c r="J29" s="5"/>
      <c r="K29" s="5"/>
    </row>
    <row r="30" spans="1:11" ht="15" customHeight="1" x14ac:dyDescent="0.2">
      <c r="A30" s="5" t="s">
        <v>549</v>
      </c>
      <c r="B30" s="5" t="s">
        <v>550</v>
      </c>
      <c r="C30" s="47">
        <v>0</v>
      </c>
      <c r="D30" s="5" t="str">
        <f>INDEX(rngUnitSettings,MATCH("Length",INDEX(rngUnitSettings,,1),0),2)</f>
        <v>mm</v>
      </c>
      <c r="E30" s="10" t="s">
        <v>551</v>
      </c>
      <c r="F30" s="5"/>
      <c r="G30" s="5"/>
      <c r="H30" s="5"/>
      <c r="I30" s="5"/>
      <c r="J30" s="5"/>
      <c r="K30" s="5"/>
    </row>
    <row r="31" spans="1:11" ht="15" customHeight="1" x14ac:dyDescent="0.2">
      <c r="A31" s="5"/>
      <c r="B31" s="5"/>
      <c r="C31" s="5"/>
      <c r="D31" s="5"/>
      <c r="E31" s="5"/>
      <c r="F31" s="5"/>
      <c r="G31" s="5"/>
      <c r="H31" s="5"/>
      <c r="I31" s="5"/>
      <c r="J31" s="5"/>
      <c r="K31" s="5"/>
    </row>
    <row r="32" spans="1:11" ht="15" customHeight="1" x14ac:dyDescent="0.2">
      <c r="A32" s="4" t="s">
        <v>497</v>
      </c>
      <c r="B32" s="124" t="s">
        <v>2557</v>
      </c>
      <c r="C32" s="124"/>
      <c r="D32" s="124"/>
      <c r="E32" s="124"/>
      <c r="F32" s="124"/>
      <c r="G32" s="124"/>
      <c r="H32" s="124"/>
      <c r="I32" s="5"/>
      <c r="J32" s="5"/>
      <c r="K32" s="5"/>
    </row>
    <row r="33" spans="1:11" ht="15" customHeight="1" x14ac:dyDescent="0.2">
      <c r="A33" s="6" t="s">
        <v>488</v>
      </c>
      <c r="B33" s="6" t="s">
        <v>498</v>
      </c>
      <c r="C33" s="6" t="s">
        <v>499</v>
      </c>
      <c r="D33" s="6" t="s">
        <v>495</v>
      </c>
      <c r="E33" s="6" t="s">
        <v>500</v>
      </c>
      <c r="F33" s="6" t="s">
        <v>501</v>
      </c>
      <c r="G33" s="6" t="s">
        <v>502</v>
      </c>
      <c r="H33" s="7" t="s">
        <v>4</v>
      </c>
      <c r="I33" s="5"/>
      <c r="J33" s="5"/>
      <c r="K33" s="5"/>
    </row>
    <row r="34" spans="1:11" ht="15" customHeight="1" x14ac:dyDescent="0.2">
      <c r="A34" s="8" t="s">
        <v>489</v>
      </c>
      <c r="B34" s="8" t="s">
        <v>490</v>
      </c>
      <c r="C34" s="8" t="s">
        <v>503</v>
      </c>
      <c r="D34" s="8" t="s">
        <v>504</v>
      </c>
      <c r="E34" s="8" t="s">
        <v>505</v>
      </c>
      <c r="F34" s="8" t="s">
        <v>506</v>
      </c>
      <c r="G34" s="8" t="s">
        <v>507</v>
      </c>
      <c r="H34" s="9" t="s">
        <v>493</v>
      </c>
      <c r="I34" s="5"/>
      <c r="J34" s="5"/>
      <c r="K34" s="5"/>
    </row>
    <row r="35" spans="1:11" ht="15" customHeight="1" x14ac:dyDescent="0.2">
      <c r="A35" s="11" t="s">
        <v>508</v>
      </c>
      <c r="B35" s="11" t="s">
        <v>509</v>
      </c>
      <c r="C35" s="11" t="str">
        <f>INDEX(rngUnitSettings,MATCH("Length",INDEX(rngUnitSettings,,1),0),2)</f>
        <v>mm</v>
      </c>
      <c r="D35" s="11" t="str">
        <f>INDEX(rngUnitSettings,MATCH("Length",INDEX(rngUnitSettings,,1),0),2)</f>
        <v>mm</v>
      </c>
      <c r="E35" s="11" t="s">
        <v>35</v>
      </c>
      <c r="F35" s="11" t="str">
        <f>INDEX(rngUnitSettings,MATCH("Length",INDEX(rngUnitSettings,,1),0),2)</f>
        <v>mm</v>
      </c>
      <c r="G35" s="11" t="str">
        <f>INDEX(rngUnitSettings,MATCH("Length",INDEX(rngUnitSettings,,1),0),2)</f>
        <v>mm</v>
      </c>
      <c r="H35" s="12"/>
      <c r="I35" s="5"/>
      <c r="J35" s="5"/>
      <c r="K35" s="5"/>
    </row>
    <row r="36" spans="1:11" ht="15" customHeight="1" x14ac:dyDescent="0.2">
      <c r="A36" s="5" t="s">
        <v>552</v>
      </c>
      <c r="B36" s="5" t="s">
        <v>2561</v>
      </c>
      <c r="C36" s="47">
        <v>40</v>
      </c>
      <c r="D36" s="47">
        <v>32</v>
      </c>
      <c r="E36" s="47">
        <v>2</v>
      </c>
      <c r="F36" s="47">
        <v>80</v>
      </c>
      <c r="G36" s="47">
        <v>60</v>
      </c>
      <c r="H36" s="10" t="s">
        <v>2562</v>
      </c>
      <c r="I36" s="5"/>
      <c r="J36" s="5"/>
      <c r="K36" s="5"/>
    </row>
    <row r="37" spans="1:11" ht="15" customHeight="1" x14ac:dyDescent="0.2">
      <c r="A37" s="5" t="s">
        <v>553</v>
      </c>
      <c r="B37" s="5" t="s">
        <v>2563</v>
      </c>
      <c r="C37" s="47">
        <v>40</v>
      </c>
      <c r="D37" s="47">
        <v>32</v>
      </c>
      <c r="E37" s="47">
        <v>2</v>
      </c>
      <c r="F37" s="47">
        <v>80</v>
      </c>
      <c r="G37" s="47">
        <v>60</v>
      </c>
      <c r="H37" s="10" t="s">
        <v>2564</v>
      </c>
      <c r="I37" s="5"/>
      <c r="J37" s="5"/>
      <c r="K37" s="5"/>
    </row>
    <row r="38" spans="1:11" ht="15" customHeight="1" x14ac:dyDescent="0.2">
      <c r="A38" s="5" t="s">
        <v>554</v>
      </c>
      <c r="B38" s="5" t="s">
        <v>2565</v>
      </c>
      <c r="C38" s="47">
        <v>0</v>
      </c>
      <c r="D38" s="47"/>
      <c r="E38" s="47"/>
      <c r="F38" s="47">
        <v>80</v>
      </c>
      <c r="G38" s="47">
        <v>60</v>
      </c>
      <c r="H38" s="10" t="s">
        <v>2566</v>
      </c>
      <c r="I38" s="5"/>
      <c r="J38" s="5"/>
      <c r="K38" s="5"/>
    </row>
    <row r="39" spans="1:11" ht="15" customHeight="1" x14ac:dyDescent="0.2">
      <c r="A39" s="5" t="s">
        <v>555</v>
      </c>
      <c r="B39" s="5" t="s">
        <v>2567</v>
      </c>
      <c r="C39" s="47">
        <v>40</v>
      </c>
      <c r="D39" s="47">
        <v>32</v>
      </c>
      <c r="E39" s="47">
        <v>5</v>
      </c>
      <c r="F39" s="47">
        <v>80</v>
      </c>
      <c r="G39" s="47">
        <v>60</v>
      </c>
      <c r="H39" s="10" t="s">
        <v>2568</v>
      </c>
      <c r="I39" s="5"/>
      <c r="J39" s="5"/>
      <c r="K39" s="5"/>
    </row>
    <row r="40" spans="1:11" ht="15" customHeight="1" x14ac:dyDescent="0.2">
      <c r="A40" s="5" t="s">
        <v>2569</v>
      </c>
      <c r="B40" s="5" t="s">
        <v>2570</v>
      </c>
      <c r="C40" s="47">
        <v>40</v>
      </c>
      <c r="D40" s="47">
        <v>32</v>
      </c>
      <c r="E40" s="47">
        <v>5</v>
      </c>
      <c r="F40" s="47">
        <v>80</v>
      </c>
      <c r="G40" s="47">
        <v>60</v>
      </c>
      <c r="H40" s="10" t="s">
        <v>2571</v>
      </c>
      <c r="I40" s="5"/>
      <c r="J40" s="5"/>
      <c r="K40" s="5"/>
    </row>
    <row r="41" spans="1:11" ht="15" customHeight="1" x14ac:dyDescent="0.2">
      <c r="A41" s="5" t="s">
        <v>2572</v>
      </c>
      <c r="B41" s="5" t="s">
        <v>2573</v>
      </c>
      <c r="C41" s="47">
        <v>40</v>
      </c>
      <c r="D41" s="47">
        <v>32</v>
      </c>
      <c r="E41" s="47">
        <v>5</v>
      </c>
      <c r="F41" s="47">
        <v>80</v>
      </c>
      <c r="G41" s="47">
        <v>60</v>
      </c>
      <c r="H41" s="10" t="s">
        <v>2574</v>
      </c>
      <c r="I41" s="5"/>
      <c r="J41" s="5"/>
      <c r="K41" s="5"/>
    </row>
    <row r="42" spans="1:11" ht="15" customHeight="1" x14ac:dyDescent="0.2">
      <c r="A42" s="5" t="s">
        <v>2575</v>
      </c>
      <c r="B42" s="5" t="s">
        <v>2576</v>
      </c>
      <c r="C42" s="47">
        <v>40</v>
      </c>
      <c r="D42" s="47">
        <v>32</v>
      </c>
      <c r="E42" s="47">
        <v>2</v>
      </c>
      <c r="F42" s="47">
        <v>80</v>
      </c>
      <c r="G42" s="47">
        <v>60</v>
      </c>
      <c r="H42" s="10" t="s">
        <v>2577</v>
      </c>
      <c r="I42" s="5"/>
      <c r="J42" s="5"/>
      <c r="K42" s="5"/>
    </row>
    <row r="43" spans="1:11" ht="15" customHeight="1" x14ac:dyDescent="0.2">
      <c r="A43" s="5" t="s">
        <v>2578</v>
      </c>
      <c r="B43" s="5" t="s">
        <v>2579</v>
      </c>
      <c r="C43" s="47">
        <v>40</v>
      </c>
      <c r="D43" s="47">
        <v>32</v>
      </c>
      <c r="E43" s="47">
        <v>2</v>
      </c>
      <c r="F43" s="47">
        <v>80</v>
      </c>
      <c r="G43" s="47">
        <v>60</v>
      </c>
      <c r="H43" s="10" t="s">
        <v>2580</v>
      </c>
      <c r="I43" s="5"/>
      <c r="J43" s="5"/>
      <c r="K43" s="5"/>
    </row>
    <row r="44" spans="1:11" ht="15" customHeight="1" x14ac:dyDescent="0.2">
      <c r="A44" s="5"/>
      <c r="B44" s="5"/>
      <c r="C44" s="5"/>
      <c r="D44" s="5"/>
      <c r="E44" s="5"/>
      <c r="F44" s="5"/>
      <c r="G44" s="5"/>
      <c r="H44" s="5"/>
      <c r="I44" s="5"/>
      <c r="J44" s="5"/>
      <c r="K44" s="5"/>
    </row>
    <row r="45" spans="1:11" ht="15" customHeight="1" x14ac:dyDescent="0.2">
      <c r="A45" s="4" t="s">
        <v>512</v>
      </c>
      <c r="B45" s="124" t="s">
        <v>2559</v>
      </c>
      <c r="C45" s="124"/>
      <c r="D45" s="124"/>
      <c r="E45" s="124"/>
      <c r="F45" s="124"/>
      <c r="G45" s="124"/>
      <c r="H45" s="124"/>
      <c r="I45" s="124"/>
      <c r="J45" s="124"/>
      <c r="K45" s="124"/>
    </row>
    <row r="46" spans="1:11" ht="15" customHeight="1" x14ac:dyDescent="0.2">
      <c r="A46" s="6" t="s">
        <v>488</v>
      </c>
      <c r="B46" s="6" t="s">
        <v>498</v>
      </c>
      <c r="C46" s="6" t="s">
        <v>513</v>
      </c>
      <c r="D46" s="6" t="s">
        <v>514</v>
      </c>
      <c r="E46" s="6" t="s">
        <v>515</v>
      </c>
      <c r="F46" s="6" t="s">
        <v>516</v>
      </c>
      <c r="G46" s="6" t="s">
        <v>517</v>
      </c>
      <c r="H46" s="6" t="s">
        <v>518</v>
      </c>
      <c r="I46" s="6" t="s">
        <v>519</v>
      </c>
      <c r="J46" s="6" t="s">
        <v>520</v>
      </c>
      <c r="K46" s="7" t="s">
        <v>4</v>
      </c>
    </row>
    <row r="47" spans="1:11" ht="15" customHeight="1" x14ac:dyDescent="0.2">
      <c r="A47" s="8" t="s">
        <v>489</v>
      </c>
      <c r="B47" s="8" t="s">
        <v>490</v>
      </c>
      <c r="C47" s="8" t="s">
        <v>521</v>
      </c>
      <c r="D47" s="8" t="s">
        <v>522</v>
      </c>
      <c r="E47" s="8" t="s">
        <v>523</v>
      </c>
      <c r="F47" s="8" t="s">
        <v>524</v>
      </c>
      <c r="G47" s="8" t="s">
        <v>525</v>
      </c>
      <c r="H47" s="8" t="s">
        <v>526</v>
      </c>
      <c r="I47" s="8" t="s">
        <v>527</v>
      </c>
      <c r="J47" s="8" t="s">
        <v>528</v>
      </c>
      <c r="K47" s="9" t="s">
        <v>493</v>
      </c>
    </row>
    <row r="48" spans="1:11" ht="15" customHeight="1" x14ac:dyDescent="0.2">
      <c r="A48" s="11" t="s">
        <v>508</v>
      </c>
      <c r="B48" s="11" t="s">
        <v>509</v>
      </c>
      <c r="C48" s="11" t="str">
        <f>INDEX(rngUnitSettings,MATCH("Length",INDEX(rngUnitSettings,,1),0),2)</f>
        <v>mm</v>
      </c>
      <c r="D48" s="11" t="str">
        <f>INDEX(rngUnitSettings,MATCH("Length",INDEX(rngUnitSettings,,1),0),2)</f>
        <v>mm</v>
      </c>
      <c r="E48" s="11" t="s">
        <v>529</v>
      </c>
      <c r="F48" s="11" t="s">
        <v>529</v>
      </c>
      <c r="G48" s="11" t="str">
        <f>INDEX(rngUnitSettings,MATCH("Length",INDEX(rngUnitSettings,,1),0),2)</f>
        <v>mm</v>
      </c>
      <c r="H48" s="11" t="str">
        <f>INDEX(rngUnitSettings,MATCH("Length",INDEX(rngUnitSettings,,1),0),2)</f>
        <v>mm</v>
      </c>
      <c r="I48" s="11" t="s">
        <v>529</v>
      </c>
      <c r="J48" s="11" t="s">
        <v>529</v>
      </c>
      <c r="K48" s="12"/>
    </row>
    <row r="49" spans="1:11" ht="15" customHeight="1" x14ac:dyDescent="0.2">
      <c r="A49" s="5" t="s">
        <v>552</v>
      </c>
      <c r="B49" s="5" t="s">
        <v>2561</v>
      </c>
      <c r="C49" s="47"/>
      <c r="D49" s="47">
        <v>0</v>
      </c>
      <c r="E49" s="47" t="s">
        <v>530</v>
      </c>
      <c r="F49" s="47" t="s">
        <v>531</v>
      </c>
      <c r="G49" s="47"/>
      <c r="H49" s="47">
        <v>0</v>
      </c>
      <c r="I49" s="47" t="s">
        <v>530</v>
      </c>
      <c r="J49" s="47" t="s">
        <v>531</v>
      </c>
      <c r="K49" s="10" t="s">
        <v>2560</v>
      </c>
    </row>
    <row r="50" spans="1:11" ht="15" customHeight="1" x14ac:dyDescent="0.2">
      <c r="A50" s="5" t="s">
        <v>553</v>
      </c>
      <c r="B50" s="5" t="s">
        <v>2563</v>
      </c>
      <c r="C50" s="47"/>
      <c r="D50" s="47">
        <v>0</v>
      </c>
      <c r="E50" s="47" t="s">
        <v>530</v>
      </c>
      <c r="F50" s="47" t="s">
        <v>531</v>
      </c>
      <c r="G50" s="47"/>
      <c r="H50" s="47">
        <v>0</v>
      </c>
      <c r="I50" s="47" t="s">
        <v>530</v>
      </c>
      <c r="J50" s="47" t="s">
        <v>531</v>
      </c>
      <c r="K50" s="10" t="s">
        <v>2581</v>
      </c>
    </row>
    <row r="51" spans="1:11" ht="15" customHeight="1" x14ac:dyDescent="0.2">
      <c r="A51" s="5" t="s">
        <v>554</v>
      </c>
      <c r="B51" s="5" t="s">
        <v>2565</v>
      </c>
      <c r="C51" s="47"/>
      <c r="D51" s="47">
        <v>0</v>
      </c>
      <c r="E51" s="47" t="s">
        <v>530</v>
      </c>
      <c r="F51" s="47" t="s">
        <v>531</v>
      </c>
      <c r="G51" s="47"/>
      <c r="H51" s="47">
        <v>0</v>
      </c>
      <c r="I51" s="47" t="s">
        <v>530</v>
      </c>
      <c r="J51" s="47" t="s">
        <v>531</v>
      </c>
      <c r="K51" s="10" t="s">
        <v>2582</v>
      </c>
    </row>
    <row r="52" spans="1:11" ht="15" customHeight="1" x14ac:dyDescent="0.2">
      <c r="A52" s="5" t="s">
        <v>555</v>
      </c>
      <c r="B52" s="5" t="s">
        <v>2567</v>
      </c>
      <c r="C52" s="47"/>
      <c r="D52" s="47">
        <v>0</v>
      </c>
      <c r="E52" s="47" t="s">
        <v>530</v>
      </c>
      <c r="F52" s="47" t="s">
        <v>531</v>
      </c>
      <c r="G52" s="47"/>
      <c r="H52" s="47">
        <v>0</v>
      </c>
      <c r="I52" s="47" t="s">
        <v>530</v>
      </c>
      <c r="J52" s="47" t="s">
        <v>531</v>
      </c>
      <c r="K52" s="10" t="s">
        <v>2583</v>
      </c>
    </row>
    <row r="53" spans="1:11" ht="15" customHeight="1" x14ac:dyDescent="0.2">
      <c r="A53" s="5" t="s">
        <v>2569</v>
      </c>
      <c r="B53" s="5" t="s">
        <v>2570</v>
      </c>
      <c r="C53" s="47"/>
      <c r="D53" s="47">
        <v>0</v>
      </c>
      <c r="E53" s="47" t="s">
        <v>530</v>
      </c>
      <c r="F53" s="47" t="s">
        <v>531</v>
      </c>
      <c r="G53" s="47"/>
      <c r="H53" s="47">
        <v>0</v>
      </c>
      <c r="I53" s="47" t="s">
        <v>530</v>
      </c>
      <c r="J53" s="47" t="s">
        <v>531</v>
      </c>
      <c r="K53" s="10" t="s">
        <v>2560</v>
      </c>
    </row>
    <row r="54" spans="1:11" ht="15" customHeight="1" x14ac:dyDescent="0.2">
      <c r="A54" s="5" t="s">
        <v>2572</v>
      </c>
      <c r="B54" s="5" t="s">
        <v>2573</v>
      </c>
      <c r="C54" s="47"/>
      <c r="D54" s="47">
        <v>0</v>
      </c>
      <c r="E54" s="47" t="s">
        <v>530</v>
      </c>
      <c r="F54" s="47" t="s">
        <v>531</v>
      </c>
      <c r="G54" s="47"/>
      <c r="H54" s="47">
        <v>0</v>
      </c>
      <c r="I54" s="47" t="s">
        <v>530</v>
      </c>
      <c r="J54" s="47" t="s">
        <v>531</v>
      </c>
      <c r="K54" s="10" t="s">
        <v>2581</v>
      </c>
    </row>
    <row r="55" spans="1:11" ht="15" customHeight="1" x14ac:dyDescent="0.2">
      <c r="A55" s="5" t="s">
        <v>2575</v>
      </c>
      <c r="B55" s="5" t="s">
        <v>2576</v>
      </c>
      <c r="C55" s="47"/>
      <c r="D55" s="47">
        <v>0</v>
      </c>
      <c r="E55" s="47" t="s">
        <v>530</v>
      </c>
      <c r="F55" s="47" t="s">
        <v>531</v>
      </c>
      <c r="G55" s="47"/>
      <c r="H55" s="47">
        <v>0</v>
      </c>
      <c r="I55" s="47" t="s">
        <v>530</v>
      </c>
      <c r="J55" s="47" t="s">
        <v>531</v>
      </c>
      <c r="K55" s="10" t="s">
        <v>2582</v>
      </c>
    </row>
    <row r="56" spans="1:11" ht="15" customHeight="1" x14ac:dyDescent="0.2">
      <c r="A56" s="5" t="s">
        <v>2578</v>
      </c>
      <c r="B56" s="5" t="s">
        <v>2579</v>
      </c>
      <c r="C56" s="47"/>
      <c r="D56" s="47">
        <v>0</v>
      </c>
      <c r="E56" s="47" t="s">
        <v>530</v>
      </c>
      <c r="F56" s="47" t="s">
        <v>531</v>
      </c>
      <c r="G56" s="47"/>
      <c r="H56" s="47">
        <v>0</v>
      </c>
      <c r="I56" s="47" t="s">
        <v>530</v>
      </c>
      <c r="J56" s="47" t="s">
        <v>531</v>
      </c>
      <c r="K56" s="10" t="s">
        <v>2583</v>
      </c>
    </row>
    <row r="59" spans="1:11" s="117" customFormat="1" ht="21" customHeight="1" x14ac:dyDescent="0.3">
      <c r="A59" s="125" t="s">
        <v>2615</v>
      </c>
      <c r="B59" s="126"/>
      <c r="C59" s="126"/>
      <c r="D59" s="126"/>
      <c r="E59" s="126"/>
      <c r="F59" s="126"/>
      <c r="G59" s="126"/>
      <c r="H59" s="126"/>
      <c r="I59" s="126"/>
      <c r="J59" s="126"/>
      <c r="K59" s="126"/>
    </row>
    <row r="60" spans="1:11" ht="15" customHeight="1" x14ac:dyDescent="0.2">
      <c r="A60" s="4" t="s">
        <v>1736</v>
      </c>
      <c r="B60" s="124" t="s">
        <v>487</v>
      </c>
      <c r="C60" s="124"/>
      <c r="D60" s="124"/>
      <c r="E60" s="124"/>
      <c r="F60" s="5"/>
      <c r="G60" s="5"/>
      <c r="H60" s="5"/>
      <c r="I60" s="5"/>
      <c r="J60" s="5"/>
      <c r="K60" s="5"/>
    </row>
    <row r="61" spans="1:11" ht="15" customHeight="1" x14ac:dyDescent="0.2">
      <c r="A61" s="6" t="s">
        <v>488</v>
      </c>
      <c r="B61" s="6" t="s">
        <v>1</v>
      </c>
      <c r="C61" s="6" t="s">
        <v>2</v>
      </c>
      <c r="D61" s="6" t="s">
        <v>3</v>
      </c>
      <c r="E61" s="7" t="s">
        <v>4</v>
      </c>
      <c r="F61" s="5"/>
      <c r="G61" s="5"/>
      <c r="H61" s="5"/>
      <c r="I61" s="5"/>
      <c r="J61" s="5"/>
      <c r="K61" s="5"/>
    </row>
    <row r="62" spans="1:11" ht="15" customHeight="1" x14ac:dyDescent="0.2">
      <c r="A62" s="8" t="s">
        <v>489</v>
      </c>
      <c r="B62" s="8" t="s">
        <v>490</v>
      </c>
      <c r="C62" s="8" t="s">
        <v>491</v>
      </c>
      <c r="D62" s="8" t="s">
        <v>492</v>
      </c>
      <c r="E62" s="9" t="s">
        <v>493</v>
      </c>
      <c r="F62" s="5"/>
      <c r="G62" s="5"/>
      <c r="H62" s="5"/>
      <c r="I62" s="5"/>
      <c r="J62" s="5"/>
      <c r="K62" s="5"/>
    </row>
    <row r="63" spans="1:11" ht="15" customHeight="1" x14ac:dyDescent="0.2">
      <c r="A63" s="5" t="s">
        <v>558</v>
      </c>
      <c r="B63" s="5" t="s">
        <v>559</v>
      </c>
      <c r="C63" s="47">
        <v>800</v>
      </c>
      <c r="D63" s="5" t="str">
        <f>INDEX(rngUnitSettings,MATCH("Length",INDEX(rngUnitSettings,,1),0),2)</f>
        <v>mm</v>
      </c>
      <c r="E63" s="10" t="s">
        <v>560</v>
      </c>
      <c r="F63" s="5"/>
      <c r="G63" s="5"/>
      <c r="H63" s="5"/>
      <c r="I63" s="5"/>
      <c r="J63" s="5"/>
      <c r="K63" s="5"/>
    </row>
    <row r="64" spans="1:11" ht="15" customHeight="1" x14ac:dyDescent="0.2">
      <c r="A64" s="5" t="s">
        <v>561</v>
      </c>
      <c r="B64" s="5" t="s">
        <v>562</v>
      </c>
      <c r="C64" s="47">
        <v>250</v>
      </c>
      <c r="D64" s="5" t="str">
        <f>INDEX(rngUnitSettings,MATCH("Length",INDEX(rngUnitSettings,,1),0),2)</f>
        <v>mm</v>
      </c>
      <c r="E64" s="10" t="s">
        <v>563</v>
      </c>
      <c r="F64" s="5"/>
      <c r="G64" s="5"/>
      <c r="H64" s="5"/>
      <c r="I64" s="5"/>
      <c r="J64" s="5"/>
      <c r="K64" s="5"/>
    </row>
    <row r="65" spans="1:11" ht="15" customHeight="1" x14ac:dyDescent="0.2">
      <c r="A65" s="5" t="s">
        <v>1737</v>
      </c>
      <c r="B65" s="5" t="s">
        <v>1747</v>
      </c>
      <c r="C65" s="47" t="s">
        <v>564</v>
      </c>
      <c r="D65" s="5" t="s">
        <v>529</v>
      </c>
      <c r="E65" s="10" t="s">
        <v>566</v>
      </c>
      <c r="F65" s="5"/>
      <c r="G65" s="5"/>
      <c r="H65" s="5"/>
      <c r="I65" s="5"/>
      <c r="J65" s="5"/>
      <c r="K65" s="5"/>
    </row>
    <row r="66" spans="1:11" ht="15" customHeight="1" x14ac:dyDescent="0.2">
      <c r="A66" s="5" t="s">
        <v>1738</v>
      </c>
      <c r="B66" s="5" t="s">
        <v>1748</v>
      </c>
      <c r="C66" s="47">
        <v>0</v>
      </c>
      <c r="D66" s="5" t="str">
        <f>INDEX(rngUnitSettings,MATCH("Length",INDEX(rngUnitSettings,,1),0),2)</f>
        <v>mm</v>
      </c>
      <c r="E66" s="10" t="s">
        <v>567</v>
      </c>
      <c r="F66" s="5"/>
      <c r="G66" s="5"/>
      <c r="H66" s="5"/>
      <c r="I66" s="5"/>
      <c r="J66" s="5"/>
      <c r="K66" s="5"/>
    </row>
    <row r="67" spans="1:11" ht="15" customHeight="1" x14ac:dyDescent="0.2">
      <c r="A67" s="5" t="s">
        <v>1739</v>
      </c>
      <c r="B67" s="5" t="s">
        <v>1749</v>
      </c>
      <c r="C67" s="47">
        <v>40</v>
      </c>
      <c r="D67" s="5" t="str">
        <f>INDEX(rngUnitSettings,MATCH("Length",INDEX(rngUnitSettings,,1),0),2)</f>
        <v>mm</v>
      </c>
      <c r="E67" s="10" t="s">
        <v>569</v>
      </c>
      <c r="F67" s="5"/>
      <c r="G67" s="5"/>
      <c r="H67" s="5"/>
      <c r="I67" s="5"/>
      <c r="J67" s="5"/>
      <c r="K67" s="5"/>
    </row>
    <row r="68" spans="1:11" ht="15" customHeight="1" x14ac:dyDescent="0.2">
      <c r="A68" s="5" t="s">
        <v>1740</v>
      </c>
      <c r="B68" s="5" t="s">
        <v>1750</v>
      </c>
      <c r="C68" s="47">
        <v>0</v>
      </c>
      <c r="D68" s="5" t="str">
        <f>INDEX(rngUnitSettings,MATCH("Length",INDEX(rngUnitSettings,,1),0),2)</f>
        <v>mm</v>
      </c>
      <c r="E68" s="10" t="s">
        <v>570</v>
      </c>
      <c r="F68" s="5"/>
      <c r="G68" s="5"/>
      <c r="H68" s="5"/>
      <c r="I68" s="5"/>
      <c r="J68" s="5"/>
      <c r="K68" s="5"/>
    </row>
    <row r="69" spans="1:11" ht="15" customHeight="1" x14ac:dyDescent="0.2">
      <c r="A69" s="5" t="s">
        <v>1741</v>
      </c>
      <c r="B69" s="5" t="s">
        <v>1751</v>
      </c>
      <c r="C69" s="47" t="s">
        <v>565</v>
      </c>
      <c r="D69" s="5" t="s">
        <v>529</v>
      </c>
      <c r="E69" s="10" t="s">
        <v>566</v>
      </c>
      <c r="F69" s="5"/>
      <c r="G69" s="5"/>
      <c r="H69" s="5"/>
      <c r="I69" s="5"/>
      <c r="J69" s="5"/>
      <c r="K69" s="5"/>
    </row>
    <row r="70" spans="1:11" ht="15" customHeight="1" x14ac:dyDescent="0.2">
      <c r="A70" s="5" t="s">
        <v>1742</v>
      </c>
      <c r="B70" s="5" t="s">
        <v>1752</v>
      </c>
      <c r="C70" s="47">
        <v>150</v>
      </c>
      <c r="D70" s="5" t="str">
        <f>INDEX(rngUnitSettings,MATCH("Length",INDEX(rngUnitSettings,,1),0),2)</f>
        <v>mm</v>
      </c>
      <c r="E70" s="10" t="s">
        <v>567</v>
      </c>
      <c r="F70" s="5"/>
      <c r="G70" s="5"/>
      <c r="H70" s="5"/>
      <c r="I70" s="5"/>
      <c r="J70" s="5"/>
      <c r="K70" s="5"/>
    </row>
    <row r="71" spans="1:11" ht="15" customHeight="1" x14ac:dyDescent="0.2">
      <c r="A71" s="5" t="s">
        <v>1743</v>
      </c>
      <c r="B71" s="5" t="s">
        <v>1753</v>
      </c>
      <c r="C71" s="47">
        <v>40</v>
      </c>
      <c r="D71" s="5" t="str">
        <f>INDEX(rngUnitSettings,MATCH("Length",INDEX(rngUnitSettings,,1),0),2)</f>
        <v>mm</v>
      </c>
      <c r="E71" s="10" t="s">
        <v>569</v>
      </c>
      <c r="F71" s="5"/>
      <c r="G71" s="5"/>
      <c r="H71" s="5"/>
      <c r="I71" s="5"/>
      <c r="J71" s="5"/>
      <c r="K71" s="5"/>
    </row>
    <row r="72" spans="1:11" ht="15" customHeight="1" x14ac:dyDescent="0.2">
      <c r="A72" s="5" t="s">
        <v>1744</v>
      </c>
      <c r="B72" s="5" t="s">
        <v>1754</v>
      </c>
      <c r="C72" s="47">
        <v>80</v>
      </c>
      <c r="D72" s="5" t="str">
        <f>INDEX(rngUnitSettings,MATCH("Length",INDEX(rngUnitSettings,,1),0),2)</f>
        <v>mm</v>
      </c>
      <c r="E72" s="10" t="s">
        <v>570</v>
      </c>
      <c r="F72" s="5"/>
      <c r="G72" s="5"/>
      <c r="H72" s="5"/>
      <c r="I72" s="5"/>
      <c r="J72" s="5"/>
      <c r="K72" s="5"/>
    </row>
    <row r="73" spans="1:11" ht="15" customHeight="1" x14ac:dyDescent="0.2">
      <c r="A73" s="5"/>
      <c r="B73" s="5"/>
      <c r="C73" s="5"/>
      <c r="D73" s="5"/>
      <c r="E73" s="5"/>
      <c r="F73" s="5"/>
      <c r="G73" s="5"/>
      <c r="H73" s="5"/>
      <c r="I73" s="5"/>
      <c r="J73" s="5"/>
      <c r="K73" s="5"/>
    </row>
    <row r="74" spans="1:11" ht="15" customHeight="1" x14ac:dyDescent="0.2">
      <c r="A74" s="4" t="s">
        <v>497</v>
      </c>
      <c r="B74" s="124" t="s">
        <v>2557</v>
      </c>
      <c r="C74" s="124"/>
      <c r="D74" s="124"/>
      <c r="E74" s="124"/>
      <c r="F74" s="124"/>
      <c r="G74" s="124"/>
      <c r="H74" s="124"/>
      <c r="I74" s="5"/>
      <c r="J74" s="5"/>
      <c r="K74" s="5"/>
    </row>
    <row r="75" spans="1:11" ht="15" customHeight="1" x14ac:dyDescent="0.2">
      <c r="A75" s="6" t="s">
        <v>488</v>
      </c>
      <c r="B75" s="6" t="s">
        <v>498</v>
      </c>
      <c r="C75" s="6" t="s">
        <v>499</v>
      </c>
      <c r="D75" s="6" t="s">
        <v>495</v>
      </c>
      <c r="E75" s="6" t="s">
        <v>500</v>
      </c>
      <c r="F75" s="6" t="s">
        <v>501</v>
      </c>
      <c r="G75" s="6" t="s">
        <v>502</v>
      </c>
      <c r="H75" s="7" t="s">
        <v>4</v>
      </c>
      <c r="I75" s="5"/>
      <c r="J75" s="5"/>
      <c r="K75" s="5"/>
    </row>
    <row r="76" spans="1:11" ht="15" customHeight="1" x14ac:dyDescent="0.2">
      <c r="A76" s="8" t="s">
        <v>489</v>
      </c>
      <c r="B76" s="8" t="s">
        <v>490</v>
      </c>
      <c r="C76" s="8" t="s">
        <v>503</v>
      </c>
      <c r="D76" s="8" t="s">
        <v>504</v>
      </c>
      <c r="E76" s="8" t="s">
        <v>505</v>
      </c>
      <c r="F76" s="8" t="s">
        <v>506</v>
      </c>
      <c r="G76" s="8" t="s">
        <v>507</v>
      </c>
      <c r="H76" s="9" t="s">
        <v>493</v>
      </c>
      <c r="I76" s="5"/>
      <c r="J76" s="5"/>
      <c r="K76" s="5"/>
    </row>
    <row r="77" spans="1:11" ht="15" customHeight="1" x14ac:dyDescent="0.2">
      <c r="A77" s="11" t="s">
        <v>508</v>
      </c>
      <c r="B77" s="11" t="s">
        <v>509</v>
      </c>
      <c r="C77" s="11" t="str">
        <f>INDEX(rngUnitSettings,MATCH("Length",INDEX(rngUnitSettings,,1),0),2)</f>
        <v>mm</v>
      </c>
      <c r="D77" s="11" t="str">
        <f>INDEX(rngUnitSettings,MATCH("Length",INDEX(rngUnitSettings,,1),0),2)</f>
        <v>mm</v>
      </c>
      <c r="E77" s="11" t="s">
        <v>35</v>
      </c>
      <c r="F77" s="11" t="str">
        <f>INDEX(rngUnitSettings,MATCH("Length",INDEX(rngUnitSettings,,1),0),2)</f>
        <v>mm</v>
      </c>
      <c r="G77" s="11" t="str">
        <f>INDEX(rngUnitSettings,MATCH("Length",INDEX(rngUnitSettings,,1),0),2)</f>
        <v>mm</v>
      </c>
      <c r="H77" s="12"/>
      <c r="I77" s="5"/>
      <c r="J77" s="5"/>
      <c r="K77" s="5"/>
    </row>
    <row r="78" spans="1:11" ht="15" customHeight="1" x14ac:dyDescent="0.2">
      <c r="A78" s="5" t="s">
        <v>571</v>
      </c>
      <c r="B78" s="5" t="s">
        <v>2584</v>
      </c>
      <c r="C78" s="47">
        <v>40</v>
      </c>
      <c r="D78" s="47">
        <v>32</v>
      </c>
      <c r="E78" s="47">
        <v>2</v>
      </c>
      <c r="F78" s="47">
        <v>80</v>
      </c>
      <c r="G78" s="47">
        <v>60</v>
      </c>
      <c r="H78" s="10" t="s">
        <v>2585</v>
      </c>
      <c r="I78" s="5"/>
      <c r="J78" s="5"/>
      <c r="K78" s="5"/>
    </row>
    <row r="79" spans="1:11" ht="15" customHeight="1" x14ac:dyDescent="0.2">
      <c r="A79" s="5" t="s">
        <v>572</v>
      </c>
      <c r="B79" s="5" t="s">
        <v>2586</v>
      </c>
      <c r="C79" s="47">
        <v>40</v>
      </c>
      <c r="D79" s="47">
        <v>32</v>
      </c>
      <c r="E79" s="47">
        <v>2</v>
      </c>
      <c r="F79" s="47">
        <v>80</v>
      </c>
      <c r="G79" s="47">
        <v>60</v>
      </c>
      <c r="H79" s="10" t="s">
        <v>2587</v>
      </c>
      <c r="I79" s="5"/>
      <c r="J79" s="5"/>
      <c r="K79" s="5"/>
    </row>
    <row r="80" spans="1:11" ht="15" customHeight="1" x14ac:dyDescent="0.2">
      <c r="A80" s="5" t="s">
        <v>573</v>
      </c>
      <c r="B80" s="5" t="s">
        <v>2588</v>
      </c>
      <c r="C80" s="47">
        <v>0</v>
      </c>
      <c r="D80" s="47"/>
      <c r="E80" s="47"/>
      <c r="F80" s="47">
        <v>80</v>
      </c>
      <c r="G80" s="47">
        <v>60</v>
      </c>
      <c r="H80" s="10" t="s">
        <v>2589</v>
      </c>
      <c r="I80" s="5"/>
      <c r="J80" s="5"/>
      <c r="K80" s="5"/>
    </row>
    <row r="81" spans="1:11" ht="15" customHeight="1" x14ac:dyDescent="0.2">
      <c r="A81" s="5" t="s">
        <v>574</v>
      </c>
      <c r="B81" s="5" t="s">
        <v>2590</v>
      </c>
      <c r="C81" s="47">
        <v>40</v>
      </c>
      <c r="D81" s="47">
        <v>32</v>
      </c>
      <c r="E81" s="47">
        <v>5</v>
      </c>
      <c r="F81" s="47">
        <v>80</v>
      </c>
      <c r="G81" s="47">
        <v>60</v>
      </c>
      <c r="H81" s="10" t="s">
        <v>2591</v>
      </c>
      <c r="I81" s="5"/>
      <c r="J81" s="5"/>
      <c r="K81" s="5"/>
    </row>
    <row r="82" spans="1:11" ht="15" customHeight="1" x14ac:dyDescent="0.2">
      <c r="A82" s="5"/>
      <c r="B82" s="5"/>
      <c r="C82" s="5"/>
      <c r="D82" s="5"/>
      <c r="E82" s="5"/>
      <c r="F82" s="5"/>
      <c r="G82" s="5"/>
      <c r="H82" s="5"/>
      <c r="I82" s="5"/>
      <c r="J82" s="5"/>
      <c r="K82" s="5"/>
    </row>
    <row r="83" spans="1:11" ht="15" customHeight="1" x14ac:dyDescent="0.2">
      <c r="A83" s="4" t="s">
        <v>512</v>
      </c>
      <c r="B83" s="124" t="s">
        <v>2559</v>
      </c>
      <c r="C83" s="124"/>
      <c r="D83" s="124"/>
      <c r="E83" s="124"/>
      <c r="F83" s="124"/>
      <c r="G83" s="124"/>
      <c r="H83" s="124"/>
      <c r="I83" s="124"/>
      <c r="J83" s="124"/>
      <c r="K83" s="124"/>
    </row>
    <row r="84" spans="1:11" ht="15" customHeight="1" x14ac:dyDescent="0.2">
      <c r="A84" s="6" t="s">
        <v>488</v>
      </c>
      <c r="B84" s="6" t="s">
        <v>498</v>
      </c>
      <c r="C84" s="6" t="s">
        <v>513</v>
      </c>
      <c r="D84" s="6" t="s">
        <v>514</v>
      </c>
      <c r="E84" s="6" t="s">
        <v>515</v>
      </c>
      <c r="F84" s="6" t="s">
        <v>516</v>
      </c>
      <c r="G84" s="6" t="s">
        <v>517</v>
      </c>
      <c r="H84" s="6" t="s">
        <v>518</v>
      </c>
      <c r="I84" s="6" t="s">
        <v>519</v>
      </c>
      <c r="J84" s="6" t="s">
        <v>520</v>
      </c>
      <c r="K84" s="7" t="s">
        <v>4</v>
      </c>
    </row>
    <row r="85" spans="1:11" ht="15" customHeight="1" x14ac:dyDescent="0.2">
      <c r="A85" s="8" t="s">
        <v>489</v>
      </c>
      <c r="B85" s="8" t="s">
        <v>490</v>
      </c>
      <c r="C85" s="8" t="s">
        <v>521</v>
      </c>
      <c r="D85" s="8" t="s">
        <v>522</v>
      </c>
      <c r="E85" s="8" t="s">
        <v>523</v>
      </c>
      <c r="F85" s="8" t="s">
        <v>524</v>
      </c>
      <c r="G85" s="8" t="s">
        <v>525</v>
      </c>
      <c r="H85" s="8" t="s">
        <v>526</v>
      </c>
      <c r="I85" s="8" t="s">
        <v>527</v>
      </c>
      <c r="J85" s="8" t="s">
        <v>528</v>
      </c>
      <c r="K85" s="9" t="s">
        <v>493</v>
      </c>
    </row>
    <row r="86" spans="1:11" ht="15" customHeight="1" x14ac:dyDescent="0.2">
      <c r="A86" s="11" t="s">
        <v>508</v>
      </c>
      <c r="B86" s="11" t="s">
        <v>509</v>
      </c>
      <c r="C86" s="11" t="str">
        <f>INDEX(rngUnitSettings,MATCH("Length",INDEX(rngUnitSettings,,1),0),2)</f>
        <v>mm</v>
      </c>
      <c r="D86" s="11" t="str">
        <f>INDEX(rngUnitSettings,MATCH("Length",INDEX(rngUnitSettings,,1),0),2)</f>
        <v>mm</v>
      </c>
      <c r="E86" s="11" t="s">
        <v>529</v>
      </c>
      <c r="F86" s="11" t="s">
        <v>529</v>
      </c>
      <c r="G86" s="11" t="str">
        <f>INDEX(rngUnitSettings,MATCH("Length",INDEX(rngUnitSettings,,1),0),2)</f>
        <v>mm</v>
      </c>
      <c r="H86" s="11" t="str">
        <f>INDEX(rngUnitSettings,MATCH("Length",INDEX(rngUnitSettings,,1),0),2)</f>
        <v>mm</v>
      </c>
      <c r="I86" s="11" t="s">
        <v>529</v>
      </c>
      <c r="J86" s="11" t="s">
        <v>529</v>
      </c>
      <c r="K86" s="12"/>
    </row>
    <row r="87" spans="1:11" ht="15" customHeight="1" x14ac:dyDescent="0.2">
      <c r="A87" s="5" t="s">
        <v>571</v>
      </c>
      <c r="B87" s="5" t="s">
        <v>2584</v>
      </c>
      <c r="C87" s="47"/>
      <c r="D87" s="47">
        <v>0</v>
      </c>
      <c r="E87" s="47" t="s">
        <v>530</v>
      </c>
      <c r="F87" s="47" t="s">
        <v>531</v>
      </c>
      <c r="G87" s="47"/>
      <c r="H87" s="47">
        <v>0</v>
      </c>
      <c r="I87" s="47" t="s">
        <v>530</v>
      </c>
      <c r="J87" s="47" t="s">
        <v>531</v>
      </c>
      <c r="K87" s="10" t="s">
        <v>2560</v>
      </c>
    </row>
    <row r="88" spans="1:11" ht="15" customHeight="1" x14ac:dyDescent="0.2">
      <c r="A88" s="5" t="s">
        <v>572</v>
      </c>
      <c r="B88" s="5" t="s">
        <v>2586</v>
      </c>
      <c r="C88" s="47"/>
      <c r="D88" s="47">
        <v>0</v>
      </c>
      <c r="E88" s="47" t="s">
        <v>530</v>
      </c>
      <c r="F88" s="47" t="s">
        <v>531</v>
      </c>
      <c r="G88" s="47"/>
      <c r="H88" s="47">
        <v>0</v>
      </c>
      <c r="I88" s="47" t="s">
        <v>530</v>
      </c>
      <c r="J88" s="47" t="s">
        <v>531</v>
      </c>
      <c r="K88" s="10" t="s">
        <v>2581</v>
      </c>
    </row>
    <row r="89" spans="1:11" ht="15" customHeight="1" x14ac:dyDescent="0.2">
      <c r="A89" s="5" t="s">
        <v>573</v>
      </c>
      <c r="B89" s="5" t="s">
        <v>2588</v>
      </c>
      <c r="C89" s="47"/>
      <c r="D89" s="47">
        <v>0</v>
      </c>
      <c r="E89" s="47" t="s">
        <v>530</v>
      </c>
      <c r="F89" s="47" t="s">
        <v>531</v>
      </c>
      <c r="G89" s="47"/>
      <c r="H89" s="47">
        <v>0</v>
      </c>
      <c r="I89" s="47" t="s">
        <v>530</v>
      </c>
      <c r="J89" s="47" t="s">
        <v>531</v>
      </c>
      <c r="K89" s="10" t="s">
        <v>2582</v>
      </c>
    </row>
    <row r="90" spans="1:11" ht="15" customHeight="1" x14ac:dyDescent="0.2">
      <c r="A90" s="5" t="s">
        <v>574</v>
      </c>
      <c r="B90" s="5" t="s">
        <v>2590</v>
      </c>
      <c r="C90" s="47"/>
      <c r="D90" s="47">
        <v>0</v>
      </c>
      <c r="E90" s="47" t="s">
        <v>530</v>
      </c>
      <c r="F90" s="47" t="s">
        <v>531</v>
      </c>
      <c r="G90" s="47"/>
      <c r="H90" s="47">
        <v>0</v>
      </c>
      <c r="I90" s="47" t="s">
        <v>530</v>
      </c>
      <c r="J90" s="47" t="s">
        <v>531</v>
      </c>
      <c r="K90" s="10" t="s">
        <v>2583</v>
      </c>
    </row>
    <row r="93" spans="1:11" s="117" customFormat="1" ht="21" customHeight="1" x14ac:dyDescent="0.3">
      <c r="A93" s="125" t="s">
        <v>2616</v>
      </c>
      <c r="B93" s="126"/>
      <c r="C93" s="126"/>
      <c r="D93" s="126"/>
      <c r="E93" s="126"/>
      <c r="F93" s="126"/>
      <c r="G93" s="126"/>
      <c r="H93" s="126"/>
      <c r="I93" s="126"/>
      <c r="J93" s="126"/>
      <c r="K93" s="126"/>
    </row>
    <row r="94" spans="1:11" ht="15" customHeight="1" x14ac:dyDescent="0.2">
      <c r="A94" s="4" t="s">
        <v>1736</v>
      </c>
      <c r="B94" s="124" t="s">
        <v>487</v>
      </c>
      <c r="C94" s="124"/>
      <c r="D94" s="124"/>
      <c r="E94" s="124"/>
      <c r="F94" s="5"/>
      <c r="G94" s="5"/>
      <c r="H94" s="5"/>
      <c r="I94" s="5"/>
      <c r="J94" s="5"/>
      <c r="K94" s="5"/>
    </row>
    <row r="95" spans="1:11" ht="15" customHeight="1" x14ac:dyDescent="0.2">
      <c r="A95" s="6" t="s">
        <v>488</v>
      </c>
      <c r="B95" s="6" t="s">
        <v>1</v>
      </c>
      <c r="C95" s="6" t="s">
        <v>2</v>
      </c>
      <c r="D95" s="6" t="s">
        <v>3</v>
      </c>
      <c r="E95" s="7" t="s">
        <v>4</v>
      </c>
      <c r="F95" s="5"/>
      <c r="G95" s="5"/>
      <c r="H95" s="5"/>
      <c r="I95" s="5"/>
      <c r="J95" s="5"/>
      <c r="K95" s="5"/>
    </row>
    <row r="96" spans="1:11" ht="15" customHeight="1" x14ac:dyDescent="0.2">
      <c r="A96" s="8" t="s">
        <v>489</v>
      </c>
      <c r="B96" s="8" t="s">
        <v>490</v>
      </c>
      <c r="C96" s="8" t="s">
        <v>491</v>
      </c>
      <c r="D96" s="8" t="s">
        <v>492</v>
      </c>
      <c r="E96" s="9" t="s">
        <v>493</v>
      </c>
      <c r="F96" s="5"/>
      <c r="G96" s="5"/>
      <c r="H96" s="5"/>
      <c r="I96" s="5"/>
      <c r="J96" s="5"/>
      <c r="K96" s="5"/>
    </row>
    <row r="97" spans="1:11" ht="15" customHeight="1" x14ac:dyDescent="0.2">
      <c r="A97" s="5" t="s">
        <v>558</v>
      </c>
      <c r="B97" s="5" t="s">
        <v>576</v>
      </c>
      <c r="C97" s="47">
        <v>500</v>
      </c>
      <c r="D97" s="5" t="str">
        <f t="shared" ref="D97:D104" si="0">INDEX(rngUnitSettings,MATCH("Length",INDEX(rngUnitSettings,,1),0),2)</f>
        <v>mm</v>
      </c>
      <c r="E97" s="10" t="s">
        <v>577</v>
      </c>
      <c r="F97" s="5"/>
      <c r="G97" s="5"/>
      <c r="H97" s="5"/>
      <c r="I97" s="5"/>
      <c r="J97" s="5"/>
      <c r="K97" s="5"/>
    </row>
    <row r="98" spans="1:11" ht="15" customHeight="1" x14ac:dyDescent="0.2">
      <c r="A98" s="5" t="s">
        <v>561</v>
      </c>
      <c r="B98" s="5" t="s">
        <v>578</v>
      </c>
      <c r="C98" s="47">
        <v>500</v>
      </c>
      <c r="D98" s="5" t="str">
        <f t="shared" si="0"/>
        <v>mm</v>
      </c>
      <c r="E98" s="10" t="s">
        <v>579</v>
      </c>
      <c r="F98" s="5"/>
      <c r="G98" s="5"/>
      <c r="H98" s="5"/>
      <c r="I98" s="5"/>
      <c r="J98" s="5"/>
      <c r="K98" s="5"/>
    </row>
    <row r="99" spans="1:11" ht="15" customHeight="1" x14ac:dyDescent="0.2">
      <c r="A99" s="5" t="s">
        <v>580</v>
      </c>
      <c r="B99" s="5" t="s">
        <v>568</v>
      </c>
      <c r="C99" s="47">
        <v>50</v>
      </c>
      <c r="D99" s="5" t="str">
        <f t="shared" si="0"/>
        <v>mm</v>
      </c>
      <c r="E99" s="10" t="s">
        <v>581</v>
      </c>
      <c r="F99" s="5"/>
      <c r="G99" s="5"/>
      <c r="H99" s="5"/>
      <c r="I99" s="5"/>
      <c r="J99" s="5"/>
      <c r="K99" s="5"/>
    </row>
    <row r="100" spans="1:11" ht="15" customHeight="1" x14ac:dyDescent="0.2">
      <c r="A100" s="5" t="s">
        <v>582</v>
      </c>
      <c r="B100" s="5" t="s">
        <v>583</v>
      </c>
      <c r="C100" s="47">
        <v>200</v>
      </c>
      <c r="D100" s="5" t="str">
        <f t="shared" si="0"/>
        <v>mm</v>
      </c>
      <c r="E100" s="10" t="s">
        <v>584</v>
      </c>
      <c r="F100" s="5"/>
      <c r="G100" s="5"/>
      <c r="H100" s="5"/>
      <c r="I100" s="5"/>
      <c r="J100" s="5"/>
      <c r="K100" s="5"/>
    </row>
    <row r="101" spans="1:11" ht="15" customHeight="1" x14ac:dyDescent="0.2">
      <c r="A101" s="5" t="s">
        <v>585</v>
      </c>
      <c r="B101" s="5" t="s">
        <v>586</v>
      </c>
      <c r="C101" s="47">
        <v>200</v>
      </c>
      <c r="D101" s="5" t="str">
        <f t="shared" si="0"/>
        <v>mm</v>
      </c>
      <c r="E101" s="10" t="s">
        <v>587</v>
      </c>
      <c r="F101" s="5"/>
      <c r="G101" s="5"/>
      <c r="H101" s="5"/>
      <c r="I101" s="5"/>
      <c r="J101" s="5"/>
      <c r="K101" s="5"/>
    </row>
    <row r="102" spans="1:11" ht="15" customHeight="1" x14ac:dyDescent="0.2">
      <c r="A102" s="5" t="s">
        <v>588</v>
      </c>
      <c r="B102" s="5" t="s">
        <v>568</v>
      </c>
      <c r="C102" s="47">
        <v>30</v>
      </c>
      <c r="D102" s="5" t="str">
        <f t="shared" si="0"/>
        <v>mm</v>
      </c>
      <c r="E102" s="10" t="s">
        <v>589</v>
      </c>
      <c r="F102" s="5"/>
      <c r="G102" s="5"/>
      <c r="H102" s="5"/>
      <c r="I102" s="5"/>
      <c r="J102" s="5"/>
      <c r="K102" s="5"/>
    </row>
    <row r="103" spans="1:11" ht="15" customHeight="1" x14ac:dyDescent="0.2">
      <c r="A103" s="5" t="s">
        <v>590</v>
      </c>
      <c r="B103" s="5" t="s">
        <v>591</v>
      </c>
      <c r="C103" s="47">
        <v>0</v>
      </c>
      <c r="D103" s="5" t="str">
        <f t="shared" si="0"/>
        <v>mm</v>
      </c>
      <c r="E103" s="10" t="s">
        <v>592</v>
      </c>
      <c r="F103" s="5"/>
      <c r="G103" s="5"/>
      <c r="H103" s="5"/>
      <c r="I103" s="5"/>
      <c r="J103" s="5"/>
      <c r="K103" s="5"/>
    </row>
    <row r="104" spans="1:11" ht="15" customHeight="1" x14ac:dyDescent="0.2">
      <c r="A104" s="5" t="s">
        <v>593</v>
      </c>
      <c r="B104" s="5" t="s">
        <v>594</v>
      </c>
      <c r="C104" s="47">
        <v>0</v>
      </c>
      <c r="D104" s="5" t="str">
        <f t="shared" si="0"/>
        <v>mm</v>
      </c>
      <c r="E104" s="10" t="s">
        <v>595</v>
      </c>
      <c r="F104" s="5"/>
      <c r="G104" s="5"/>
      <c r="H104" s="5"/>
      <c r="I104" s="5"/>
      <c r="J104" s="5"/>
      <c r="K104" s="5"/>
    </row>
    <row r="105" spans="1:11" ht="15" customHeight="1" x14ac:dyDescent="0.2">
      <c r="A105" s="5"/>
      <c r="B105" s="5"/>
      <c r="C105" s="5"/>
      <c r="D105" s="5"/>
      <c r="E105" s="5"/>
      <c r="F105" s="5"/>
      <c r="G105" s="5"/>
      <c r="H105" s="5"/>
      <c r="I105" s="5"/>
      <c r="J105" s="5"/>
      <c r="K105" s="5"/>
    </row>
    <row r="106" spans="1:11" ht="15" customHeight="1" x14ac:dyDescent="0.2">
      <c r="A106" s="4" t="s">
        <v>497</v>
      </c>
      <c r="B106" s="124" t="s">
        <v>2557</v>
      </c>
      <c r="C106" s="124"/>
      <c r="D106" s="124"/>
      <c r="E106" s="124"/>
      <c r="F106" s="124"/>
      <c r="G106" s="124"/>
      <c r="H106" s="124"/>
      <c r="I106" s="5"/>
      <c r="J106" s="5"/>
      <c r="K106" s="5"/>
    </row>
    <row r="107" spans="1:11" ht="15" customHeight="1" x14ac:dyDescent="0.2">
      <c r="A107" s="6" t="s">
        <v>488</v>
      </c>
      <c r="B107" s="6" t="s">
        <v>498</v>
      </c>
      <c r="C107" s="6" t="s">
        <v>499</v>
      </c>
      <c r="D107" s="6" t="s">
        <v>495</v>
      </c>
      <c r="E107" s="6" t="s">
        <v>500</v>
      </c>
      <c r="F107" s="6" t="s">
        <v>501</v>
      </c>
      <c r="G107" s="6" t="s">
        <v>502</v>
      </c>
      <c r="H107" s="7" t="s">
        <v>4</v>
      </c>
      <c r="I107" s="5"/>
      <c r="J107" s="5"/>
      <c r="K107" s="5"/>
    </row>
    <row r="108" spans="1:11" ht="15" customHeight="1" x14ac:dyDescent="0.2">
      <c r="A108" s="8" t="s">
        <v>489</v>
      </c>
      <c r="B108" s="8" t="s">
        <v>490</v>
      </c>
      <c r="C108" s="8" t="s">
        <v>503</v>
      </c>
      <c r="D108" s="8" t="s">
        <v>504</v>
      </c>
      <c r="E108" s="8" t="s">
        <v>505</v>
      </c>
      <c r="F108" s="8" t="s">
        <v>506</v>
      </c>
      <c r="G108" s="8" t="s">
        <v>507</v>
      </c>
      <c r="H108" s="9" t="s">
        <v>493</v>
      </c>
      <c r="I108" s="5"/>
      <c r="J108" s="5"/>
      <c r="K108" s="5"/>
    </row>
    <row r="109" spans="1:11" ht="15" customHeight="1" x14ac:dyDescent="0.2">
      <c r="A109" s="11" t="s">
        <v>508</v>
      </c>
      <c r="B109" s="11" t="s">
        <v>509</v>
      </c>
      <c r="C109" s="11" t="str">
        <f>INDEX(rngUnitSettings,MATCH("Length",INDEX(rngUnitSettings,,1),0),2)</f>
        <v>mm</v>
      </c>
      <c r="D109" s="11" t="str">
        <f>INDEX(rngUnitSettings,MATCH("Length",INDEX(rngUnitSettings,,1),0),2)</f>
        <v>mm</v>
      </c>
      <c r="E109" s="11" t="s">
        <v>35</v>
      </c>
      <c r="F109" s="11" t="str">
        <f>INDEX(rngUnitSettings,MATCH("Length",INDEX(rngUnitSettings,,1),0),2)</f>
        <v>mm</v>
      </c>
      <c r="G109" s="11" t="str">
        <f>INDEX(rngUnitSettings,MATCH("Length",INDEX(rngUnitSettings,,1),0),2)</f>
        <v>mm</v>
      </c>
      <c r="H109" s="12"/>
      <c r="I109" s="5"/>
      <c r="J109" s="5"/>
      <c r="K109" s="5"/>
    </row>
    <row r="110" spans="1:11" ht="15" customHeight="1" x14ac:dyDescent="0.2">
      <c r="A110" s="5" t="s">
        <v>571</v>
      </c>
      <c r="B110" s="5" t="s">
        <v>2592</v>
      </c>
      <c r="C110" s="47">
        <v>40</v>
      </c>
      <c r="D110" s="47">
        <v>32</v>
      </c>
      <c r="E110" s="47">
        <v>2</v>
      </c>
      <c r="F110" s="47">
        <v>80</v>
      </c>
      <c r="G110" s="47">
        <v>60</v>
      </c>
      <c r="H110" s="10" t="s">
        <v>2593</v>
      </c>
      <c r="I110" s="5"/>
      <c r="J110" s="5"/>
      <c r="K110" s="5"/>
    </row>
    <row r="111" spans="1:11" ht="15" customHeight="1" x14ac:dyDescent="0.2">
      <c r="A111" s="5" t="s">
        <v>572</v>
      </c>
      <c r="B111" s="5" t="s">
        <v>2594</v>
      </c>
      <c r="C111" s="47">
        <v>40</v>
      </c>
      <c r="D111" s="47">
        <v>32</v>
      </c>
      <c r="E111" s="47">
        <v>2</v>
      </c>
      <c r="F111" s="47">
        <v>80</v>
      </c>
      <c r="G111" s="47">
        <v>60</v>
      </c>
      <c r="H111" s="10" t="s">
        <v>2595</v>
      </c>
      <c r="I111" s="5"/>
      <c r="J111" s="5"/>
      <c r="K111" s="5"/>
    </row>
    <row r="112" spans="1:11" ht="15" customHeight="1" x14ac:dyDescent="0.2">
      <c r="A112" s="5" t="s">
        <v>573</v>
      </c>
      <c r="B112" s="5" t="s">
        <v>2596</v>
      </c>
      <c r="C112" s="47">
        <v>0</v>
      </c>
      <c r="D112" s="47"/>
      <c r="E112" s="47"/>
      <c r="F112" s="47">
        <v>80</v>
      </c>
      <c r="G112" s="47">
        <v>60</v>
      </c>
      <c r="H112" s="10" t="s">
        <v>2597</v>
      </c>
      <c r="I112" s="5"/>
      <c r="J112" s="5"/>
      <c r="K112" s="5"/>
    </row>
    <row r="113" spans="1:11" ht="15" customHeight="1" x14ac:dyDescent="0.2">
      <c r="A113" s="5" t="s">
        <v>574</v>
      </c>
      <c r="B113" s="5" t="s">
        <v>2598</v>
      </c>
      <c r="C113" s="47">
        <v>40</v>
      </c>
      <c r="D113" s="47">
        <v>32</v>
      </c>
      <c r="E113" s="47">
        <v>5</v>
      </c>
      <c r="F113" s="47">
        <v>80</v>
      </c>
      <c r="G113" s="47">
        <v>60</v>
      </c>
      <c r="H113" s="10" t="s">
        <v>2599</v>
      </c>
      <c r="I113" s="5"/>
      <c r="J113" s="5"/>
      <c r="K113" s="5"/>
    </row>
    <row r="114" spans="1:11" ht="15" customHeight="1" x14ac:dyDescent="0.2">
      <c r="A114" s="5" t="s">
        <v>596</v>
      </c>
      <c r="B114" s="5" t="s">
        <v>2600</v>
      </c>
      <c r="C114" s="47">
        <v>40</v>
      </c>
      <c r="D114" s="47">
        <v>32</v>
      </c>
      <c r="E114" s="5" t="s">
        <v>529</v>
      </c>
      <c r="F114" s="47">
        <v>80</v>
      </c>
      <c r="G114" s="47">
        <v>60</v>
      </c>
      <c r="H114" s="10" t="s">
        <v>2601</v>
      </c>
      <c r="I114" s="5"/>
      <c r="J114" s="5"/>
      <c r="K114" s="5"/>
    </row>
    <row r="115" spans="1:11" ht="15" customHeight="1" x14ac:dyDescent="0.2">
      <c r="A115" s="5" t="s">
        <v>597</v>
      </c>
      <c r="B115" s="5" t="s">
        <v>2602</v>
      </c>
      <c r="C115" s="47">
        <v>40</v>
      </c>
      <c r="D115" s="47">
        <v>32</v>
      </c>
      <c r="E115" s="5" t="s">
        <v>529</v>
      </c>
      <c r="F115" s="47">
        <v>80</v>
      </c>
      <c r="G115" s="47">
        <v>60</v>
      </c>
      <c r="H115" s="10" t="s">
        <v>2601</v>
      </c>
      <c r="I115" s="5"/>
      <c r="J115" s="5"/>
      <c r="K115" s="5"/>
    </row>
    <row r="116" spans="1:11" ht="15" customHeight="1" x14ac:dyDescent="0.2">
      <c r="A116" s="5" t="s">
        <v>598</v>
      </c>
      <c r="B116" s="5" t="s">
        <v>599</v>
      </c>
      <c r="C116" s="47">
        <v>40</v>
      </c>
      <c r="D116" s="47">
        <v>32</v>
      </c>
      <c r="E116" s="5" t="s">
        <v>529</v>
      </c>
      <c r="F116" s="47">
        <v>80</v>
      </c>
      <c r="G116" s="47">
        <v>60</v>
      </c>
      <c r="H116" s="10" t="s">
        <v>2601</v>
      </c>
      <c r="I116" s="5"/>
      <c r="J116" s="5"/>
      <c r="K116" s="5"/>
    </row>
    <row r="117" spans="1:11" ht="15" customHeight="1" x14ac:dyDescent="0.2">
      <c r="A117" s="5" t="s">
        <v>600</v>
      </c>
      <c r="B117" s="5" t="s">
        <v>601</v>
      </c>
      <c r="C117" s="47">
        <v>40</v>
      </c>
      <c r="D117" s="47">
        <v>32</v>
      </c>
      <c r="E117" s="5" t="s">
        <v>529</v>
      </c>
      <c r="F117" s="47">
        <v>80</v>
      </c>
      <c r="G117" s="47">
        <v>60</v>
      </c>
      <c r="H117" s="10" t="s">
        <v>2601</v>
      </c>
      <c r="I117" s="5"/>
      <c r="J117" s="5"/>
      <c r="K117" s="5"/>
    </row>
    <row r="118" spans="1:11" ht="15" customHeight="1" x14ac:dyDescent="0.2">
      <c r="A118" s="5"/>
      <c r="B118" s="5"/>
      <c r="C118" s="5"/>
      <c r="D118" s="5"/>
      <c r="E118" s="5"/>
      <c r="F118" s="5"/>
      <c r="G118" s="5"/>
      <c r="H118" s="5"/>
      <c r="I118" s="5"/>
      <c r="J118" s="5"/>
      <c r="K118" s="5"/>
    </row>
    <row r="119" spans="1:11" ht="15" customHeight="1" x14ac:dyDescent="0.2">
      <c r="A119" s="4" t="s">
        <v>512</v>
      </c>
      <c r="B119" s="124" t="s">
        <v>2559</v>
      </c>
      <c r="C119" s="124"/>
      <c r="D119" s="124"/>
      <c r="E119" s="124"/>
      <c r="F119" s="124"/>
      <c r="G119" s="124"/>
      <c r="H119" s="124"/>
      <c r="I119" s="124"/>
      <c r="J119" s="124"/>
      <c r="K119" s="124"/>
    </row>
    <row r="120" spans="1:11" ht="15" customHeight="1" x14ac:dyDescent="0.2">
      <c r="A120" s="6" t="s">
        <v>488</v>
      </c>
      <c r="B120" s="6" t="s">
        <v>498</v>
      </c>
      <c r="C120" s="6" t="s">
        <v>513</v>
      </c>
      <c r="D120" s="6" t="s">
        <v>514</v>
      </c>
      <c r="E120" s="6" t="s">
        <v>515</v>
      </c>
      <c r="F120" s="6" t="s">
        <v>516</v>
      </c>
      <c r="G120" s="6" t="s">
        <v>517</v>
      </c>
      <c r="H120" s="6" t="s">
        <v>518</v>
      </c>
      <c r="I120" s="6" t="s">
        <v>519</v>
      </c>
      <c r="J120" s="6" t="s">
        <v>520</v>
      </c>
      <c r="K120" s="7" t="s">
        <v>4</v>
      </c>
    </row>
    <row r="121" spans="1:11" ht="15" customHeight="1" x14ac:dyDescent="0.2">
      <c r="A121" s="8" t="s">
        <v>489</v>
      </c>
      <c r="B121" s="8" t="s">
        <v>490</v>
      </c>
      <c r="C121" s="8" t="s">
        <v>521</v>
      </c>
      <c r="D121" s="8" t="s">
        <v>522</v>
      </c>
      <c r="E121" s="8" t="s">
        <v>523</v>
      </c>
      <c r="F121" s="8" t="s">
        <v>524</v>
      </c>
      <c r="G121" s="8" t="s">
        <v>525</v>
      </c>
      <c r="H121" s="8" t="s">
        <v>526</v>
      </c>
      <c r="I121" s="8" t="s">
        <v>527</v>
      </c>
      <c r="J121" s="8" t="s">
        <v>528</v>
      </c>
      <c r="K121" s="9" t="s">
        <v>493</v>
      </c>
    </row>
    <row r="122" spans="1:11" ht="15" customHeight="1" x14ac:dyDescent="0.2">
      <c r="A122" s="11" t="s">
        <v>508</v>
      </c>
      <c r="B122" s="11" t="s">
        <v>509</v>
      </c>
      <c r="C122" s="11" t="str">
        <f>INDEX(rngUnitSettings,MATCH("Length",INDEX(rngUnitSettings,,1),0),2)</f>
        <v>mm</v>
      </c>
      <c r="D122" s="11" t="str">
        <f>INDEX(rngUnitSettings,MATCH("Length",INDEX(rngUnitSettings,,1),0),2)</f>
        <v>mm</v>
      </c>
      <c r="E122" s="11" t="s">
        <v>529</v>
      </c>
      <c r="F122" s="11" t="s">
        <v>529</v>
      </c>
      <c r="G122" s="11" t="str">
        <f>INDEX(rngUnitSettings,MATCH("Length",INDEX(rngUnitSettings,,1),0),2)</f>
        <v>mm</v>
      </c>
      <c r="H122" s="11" t="str">
        <f>INDEX(rngUnitSettings,MATCH("Length",INDEX(rngUnitSettings,,1),0),2)</f>
        <v>mm</v>
      </c>
      <c r="I122" s="11" t="s">
        <v>529</v>
      </c>
      <c r="J122" s="11" t="s">
        <v>529</v>
      </c>
      <c r="K122" s="12"/>
    </row>
    <row r="123" spans="1:11" ht="15" customHeight="1" x14ac:dyDescent="0.2">
      <c r="A123" s="5" t="s">
        <v>571</v>
      </c>
      <c r="B123" s="5" t="s">
        <v>2592</v>
      </c>
      <c r="C123" s="47"/>
      <c r="D123" s="47">
        <v>0</v>
      </c>
      <c r="E123" s="47" t="s">
        <v>530</v>
      </c>
      <c r="F123" s="47" t="s">
        <v>531</v>
      </c>
      <c r="G123" s="47"/>
      <c r="H123" s="47">
        <v>0</v>
      </c>
      <c r="I123" s="47" t="s">
        <v>530</v>
      </c>
      <c r="J123" s="47" t="s">
        <v>531</v>
      </c>
      <c r="K123" s="10" t="s">
        <v>2560</v>
      </c>
    </row>
    <row r="124" spans="1:11" ht="15" customHeight="1" x14ac:dyDescent="0.2">
      <c r="A124" s="5" t="s">
        <v>572</v>
      </c>
      <c r="B124" s="5" t="s">
        <v>2594</v>
      </c>
      <c r="C124" s="47"/>
      <c r="D124" s="47">
        <v>0</v>
      </c>
      <c r="E124" s="47" t="s">
        <v>530</v>
      </c>
      <c r="F124" s="47" t="s">
        <v>531</v>
      </c>
      <c r="G124" s="47"/>
      <c r="H124" s="47">
        <v>0</v>
      </c>
      <c r="I124" s="47" t="s">
        <v>530</v>
      </c>
      <c r="J124" s="47" t="s">
        <v>531</v>
      </c>
      <c r="K124" s="10" t="s">
        <v>2581</v>
      </c>
    </row>
    <row r="125" spans="1:11" ht="15" customHeight="1" x14ac:dyDescent="0.2">
      <c r="A125" s="5" t="s">
        <v>573</v>
      </c>
      <c r="B125" s="5" t="s">
        <v>2596</v>
      </c>
      <c r="C125" s="47"/>
      <c r="D125" s="47">
        <v>0</v>
      </c>
      <c r="E125" s="47" t="s">
        <v>530</v>
      </c>
      <c r="F125" s="47" t="s">
        <v>531</v>
      </c>
      <c r="G125" s="47"/>
      <c r="H125" s="47">
        <v>0</v>
      </c>
      <c r="I125" s="47" t="s">
        <v>530</v>
      </c>
      <c r="J125" s="47" t="s">
        <v>531</v>
      </c>
      <c r="K125" s="10" t="s">
        <v>2582</v>
      </c>
    </row>
    <row r="126" spans="1:11" ht="15" customHeight="1" x14ac:dyDescent="0.2">
      <c r="A126" s="5" t="s">
        <v>574</v>
      </c>
      <c r="B126" s="5" t="s">
        <v>2598</v>
      </c>
      <c r="C126" s="47"/>
      <c r="D126" s="47">
        <v>0</v>
      </c>
      <c r="E126" s="47" t="s">
        <v>530</v>
      </c>
      <c r="F126" s="47" t="s">
        <v>531</v>
      </c>
      <c r="G126" s="47"/>
      <c r="H126" s="47">
        <v>0</v>
      </c>
      <c r="I126" s="47" t="s">
        <v>530</v>
      </c>
      <c r="J126" s="47" t="s">
        <v>531</v>
      </c>
      <c r="K126" s="10" t="s">
        <v>2583</v>
      </c>
    </row>
    <row r="127" spans="1:11" ht="15" customHeight="1" x14ac:dyDescent="0.2">
      <c r="A127" s="5" t="s">
        <v>596</v>
      </c>
      <c r="B127" s="5" t="s">
        <v>2600</v>
      </c>
      <c r="C127" s="47"/>
      <c r="D127" s="47">
        <v>0</v>
      </c>
      <c r="E127" s="47" t="s">
        <v>530</v>
      </c>
      <c r="F127" s="47" t="s">
        <v>531</v>
      </c>
      <c r="G127" s="47"/>
      <c r="H127" s="47">
        <v>0</v>
      </c>
      <c r="I127" s="47" t="s">
        <v>530</v>
      </c>
      <c r="J127" s="47" t="s">
        <v>531</v>
      </c>
      <c r="K127" s="10" t="s">
        <v>2560</v>
      </c>
    </row>
    <row r="128" spans="1:11" ht="15" customHeight="1" x14ac:dyDescent="0.2">
      <c r="A128" s="5" t="s">
        <v>597</v>
      </c>
      <c r="B128" s="5" t="s">
        <v>2602</v>
      </c>
      <c r="C128" s="47"/>
      <c r="D128" s="47">
        <v>0</v>
      </c>
      <c r="E128" s="47" t="s">
        <v>530</v>
      </c>
      <c r="F128" s="47" t="s">
        <v>531</v>
      </c>
      <c r="G128" s="47"/>
      <c r="H128" s="47">
        <v>0</v>
      </c>
      <c r="I128" s="47" t="s">
        <v>530</v>
      </c>
      <c r="J128" s="47" t="s">
        <v>531</v>
      </c>
      <c r="K128" s="10" t="s">
        <v>2581</v>
      </c>
    </row>
    <row r="129" spans="1:11" ht="15" customHeight="1" x14ac:dyDescent="0.2">
      <c r="A129" s="5" t="s">
        <v>598</v>
      </c>
      <c r="B129" s="5" t="s">
        <v>599</v>
      </c>
      <c r="C129" s="47"/>
      <c r="D129" s="47">
        <v>0</v>
      </c>
      <c r="E129" s="47" t="s">
        <v>530</v>
      </c>
      <c r="F129" s="47" t="s">
        <v>531</v>
      </c>
      <c r="G129" s="47"/>
      <c r="H129" s="47">
        <v>0</v>
      </c>
      <c r="I129" s="47" t="s">
        <v>530</v>
      </c>
      <c r="J129" s="47" t="s">
        <v>531</v>
      </c>
      <c r="K129" s="10" t="s">
        <v>2582</v>
      </c>
    </row>
    <row r="130" spans="1:11" ht="15" customHeight="1" x14ac:dyDescent="0.2">
      <c r="A130" s="5" t="s">
        <v>600</v>
      </c>
      <c r="B130" s="5" t="s">
        <v>601</v>
      </c>
      <c r="C130" s="47"/>
      <c r="D130" s="47">
        <v>0</v>
      </c>
      <c r="E130" s="47" t="s">
        <v>530</v>
      </c>
      <c r="F130" s="47" t="s">
        <v>531</v>
      </c>
      <c r="G130" s="47"/>
      <c r="H130" s="47">
        <v>0</v>
      </c>
      <c r="I130" s="47" t="s">
        <v>530</v>
      </c>
      <c r="J130" s="47" t="s">
        <v>531</v>
      </c>
      <c r="K130" s="10" t="s">
        <v>2583</v>
      </c>
    </row>
  </sheetData>
  <mergeCells count="16">
    <mergeCell ref="A93:K93"/>
    <mergeCell ref="B94:E94"/>
    <mergeCell ref="B106:H106"/>
    <mergeCell ref="B119:K119"/>
    <mergeCell ref="B32:H32"/>
    <mergeCell ref="B45:K45"/>
    <mergeCell ref="A59:K59"/>
    <mergeCell ref="B60:E60"/>
    <mergeCell ref="B74:H74"/>
    <mergeCell ref="B83:K83"/>
    <mergeCell ref="B22:E22"/>
    <mergeCell ref="A2:K2"/>
    <mergeCell ref="B3:E3"/>
    <mergeCell ref="B8:H8"/>
    <mergeCell ref="B14:K14"/>
    <mergeCell ref="A21:K21"/>
  </mergeCells>
  <dataValidations count="6">
    <dataValidation type="decimal" operator="greaterThanOrEqual" allowBlank="1" showInputMessage="1" showErrorMessage="1" sqref="G12 D12 F12 C12 H18 D18 G18 C18 G36 D36 F36 C36 G37 D37 F37 C37 G38 D38 F38 C38 G39 D39 F39 C39 G40 D40 F40 C40 G41 D41 F41 C41 G42 D42 F42 C42 G43 D43 F43 C43 H49 D49 G49 C49 H50 D50 G50 C50 H51 D51 G51 C51 H52 D52 G52 C52 H53 D53 G53 C53 H54 D54 G54 C54 H55 D55 G55 C55 H56 D56 G56 C56 G78 D78 F78 C78 G79 D79 F79 C79 G80 D80 F80 C80 G81 D81 F81 C81 H87 D87 G87 C87 H88 D88 G88 C88 H89 D89 G89 C89 H90 D90 G90 C90 G110 D110 F110 C110 G111 D111 F111 C111 G112 D112 F112 C112 G113 D113 F113 C113 G114 D114 F114 C114 G115 D115 F115 C115 G116 D116 F116 C116 G117 D117 F117 C117 H123 D123 G123 C123 H124 D124 G124 C124 H125 D125 G125 C125 H126 D126 G126 C126 H127 D127 G127 C127 H128 D128 G128 C128 H129 D129 G129 C129 H130 D130 G130 C130" xr:uid="{B0947BBA-58FC-4C93-B5A4-A2082724A27B}">
      <formula1>0</formula1>
    </dataValidation>
    <dataValidation type="whole" operator="greaterThanOrEqual" allowBlank="1" showInputMessage="1" showErrorMessage="1" sqref="E12 E36 E37 E38 E39 E40 E41 E42 E43 E78 E79 E80 E81 E110 E111 E112 E113" xr:uid="{61858586-77B5-413D-857E-DD214B618C97}">
      <formula1>0</formula1>
    </dataValidation>
    <dataValidation type="list" allowBlank="1" showInputMessage="1" showErrorMessage="1" sqref="E49 I49 E50 I50 E51 I51 E52 I52 E53 I53 E54 I54 E55 I55 E56 I56 E87 I87 E88 I88 E89 I89 E90 I90 E123 I123 E124 I124 E125 I125 E126 I126 E127 I127 E128 I128 E129 I129 E130 I130 E18 I18" xr:uid="{ED3F8F1A-DEC6-45AA-8D2A-4B56A74F6554}">
      <formula1>"EachBar,EverySecondBar"</formula1>
    </dataValidation>
    <dataValidation type="list" allowBlank="1" showInputMessage="1" showErrorMessage="1" sqref="F49 J49 F50 J50 F51 J51 F52 J52 F53 J53 F54 J54 F55 J55 F56 J56 F87 J87 F88 J88 F89 J89 F90 J90 F123 J123 F124 J124 F125 J125 F126 J126 F127 J127 F128 J128 F129 J129 F130 J130 F18 J18" xr:uid="{D2FA4388-66EB-4D3E-B97E-A694A92DF35A}">
      <formula1>"Stacked,SideBySide"</formula1>
    </dataValidation>
    <dataValidation type="list" allowBlank="1" showInputMessage="1" showErrorMessage="1" sqref="C25" xr:uid="{A495DDC6-7C73-4D88-802C-A7D75761ECAA}">
      <formula1>"Rectangle,LSection,TwoRectangles"</formula1>
    </dataValidation>
    <dataValidation type="list" allowBlank="1" showInputMessage="1" showErrorMessage="1" sqref="C65 C69" xr:uid="{CF0CACBE-E488-4310-BCEB-13D2EBFA27F7}">
      <formula1>"Simple,Tapered"</formula1>
    </dataValidation>
  </dataValidations>
  <hyperlinks>
    <hyperlink ref="A2" location="'Справка'!A751" display="Круглое сечение (Подробнее)" xr:uid="{BE13AC76-7DFA-498B-B2B3-593CBEB36E0E}"/>
    <hyperlink ref="A21" location="'Справка'!A773" display="Сечение из прямоугольников (Подробнее)" xr:uid="{8780D76C-EB33-41FF-852C-DBB58D56DD53}"/>
    <hyperlink ref="A59" location="'Справка'!A759" display="Скругленный прямоугольник (Подробнее)" xr:uid="{527F05A3-034C-407F-8CC2-3A0DD70C4D2E}"/>
    <hyperlink ref="A93" location="'Справка'!A766" display="Пустотелый скругленный прямоугольник (Подробнее)" xr:uid="{99CB2782-A655-4B39-9F22-5E62D2FDF014}"/>
  </hyperlinks>
  <pageMargins left="0.7" right="0.7" top="0.75" bottom="0.75" header="0.3" footer="0.3"/>
  <pageSetup paperSize="9" fitToHeight="0"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236A-C157-4A68-9BF9-53D265BCCD36}">
  <sheetPr codeName="Лист2">
    <outlinePr summaryBelow="0"/>
  </sheetPr>
  <dimension ref="A1:F1715"/>
  <sheetViews>
    <sheetView topLeftCell="A773" workbookViewId="0">
      <selection activeCell="A773" sqref="A773:F773"/>
    </sheetView>
  </sheetViews>
  <sheetFormatPr defaultRowHeight="12.75" outlineLevelRow="1" x14ac:dyDescent="0.2"/>
  <cols>
    <col min="1" max="1" width="34.7109375" style="32" customWidth="1"/>
    <col min="2" max="2" width="118.7109375" style="32" customWidth="1"/>
    <col min="3" max="4" width="18.7109375" style="32" customWidth="1"/>
    <col min="5" max="6" width="26.7109375" style="32" customWidth="1"/>
    <col min="7" max="16384" width="9.140625" style="31"/>
  </cols>
  <sheetData>
    <row r="1" spans="1:6" ht="20.25" collapsed="1" x14ac:dyDescent="0.2">
      <c r="A1" s="136" t="s">
        <v>605</v>
      </c>
      <c r="B1" s="136"/>
      <c r="C1" s="136"/>
      <c r="D1" s="136"/>
      <c r="E1" s="136"/>
      <c r="F1" s="136"/>
    </row>
    <row r="2" spans="1:6" hidden="1" outlineLevel="1" x14ac:dyDescent="0.2">
      <c r="A2" s="131" t="s">
        <v>606</v>
      </c>
      <c r="B2" s="131"/>
      <c r="C2" s="131"/>
      <c r="D2" s="131"/>
      <c r="E2" s="131"/>
      <c r="F2" s="131"/>
    </row>
    <row r="3" spans="1:6" hidden="1" outlineLevel="1" x14ac:dyDescent="0.2">
      <c r="A3" s="131" t="s">
        <v>607</v>
      </c>
      <c r="B3" s="131"/>
      <c r="C3" s="131"/>
      <c r="D3" s="131"/>
      <c r="E3" s="131"/>
      <c r="F3" s="131"/>
    </row>
    <row r="4" spans="1:6" hidden="1" outlineLevel="1" x14ac:dyDescent="0.2">
      <c r="A4" s="131" t="s">
        <v>608</v>
      </c>
      <c r="B4" s="131"/>
      <c r="C4" s="131"/>
      <c r="D4" s="131"/>
      <c r="E4" s="131"/>
      <c r="F4" s="131"/>
    </row>
    <row r="5" spans="1:6" ht="16.5" hidden="1" outlineLevel="1" x14ac:dyDescent="0.2">
      <c r="A5" s="132" t="s">
        <v>609</v>
      </c>
      <c r="B5" s="132"/>
      <c r="C5" s="132"/>
      <c r="D5" s="132"/>
      <c r="E5" s="132"/>
      <c r="F5" s="132"/>
    </row>
    <row r="6" spans="1:6" hidden="1" outlineLevel="1" x14ac:dyDescent="0.2">
      <c r="A6" s="130" t="s">
        <v>610</v>
      </c>
      <c r="B6" s="130"/>
      <c r="C6" s="130"/>
      <c r="D6" s="130"/>
      <c r="E6" s="130"/>
      <c r="F6" s="130"/>
    </row>
    <row r="7" spans="1:6" hidden="1" outlineLevel="1" x14ac:dyDescent="0.2">
      <c r="A7" s="131" t="s">
        <v>611</v>
      </c>
      <c r="B7" s="131"/>
      <c r="C7" s="131"/>
      <c r="D7" s="131"/>
      <c r="E7" s="131"/>
      <c r="F7" s="131"/>
    </row>
    <row r="8" spans="1:6" hidden="1" outlineLevel="1" x14ac:dyDescent="0.2">
      <c r="A8" s="131" t="s">
        <v>612</v>
      </c>
      <c r="B8" s="131"/>
      <c r="C8" s="131"/>
      <c r="D8" s="131"/>
      <c r="E8" s="131"/>
      <c r="F8" s="131"/>
    </row>
    <row r="9" spans="1:6" hidden="1" outlineLevel="1" x14ac:dyDescent="0.2">
      <c r="A9" s="131" t="s">
        <v>613</v>
      </c>
      <c r="B9" s="131"/>
      <c r="C9" s="131"/>
      <c r="D9" s="131"/>
      <c r="E9" s="131"/>
      <c r="F9" s="131"/>
    </row>
    <row r="10" spans="1:6" ht="16.5" hidden="1" outlineLevel="1" x14ac:dyDescent="0.2">
      <c r="A10" s="132" t="s">
        <v>614</v>
      </c>
      <c r="B10" s="132"/>
      <c r="C10" s="132"/>
      <c r="D10" s="132"/>
      <c r="E10" s="132"/>
      <c r="F10" s="132"/>
    </row>
    <row r="11" spans="1:6" hidden="1" outlineLevel="1" x14ac:dyDescent="0.2">
      <c r="A11" s="131" t="s">
        <v>615</v>
      </c>
      <c r="B11" s="131"/>
      <c r="C11" s="131"/>
      <c r="D11" s="131"/>
      <c r="E11" s="131"/>
      <c r="F11" s="131"/>
    </row>
    <row r="12" spans="1:6" hidden="1" outlineLevel="1" x14ac:dyDescent="0.2">
      <c r="A12" s="131" t="s">
        <v>616</v>
      </c>
      <c r="B12" s="131"/>
      <c r="C12" s="131"/>
      <c r="D12" s="131"/>
      <c r="E12" s="131"/>
      <c r="F12" s="131"/>
    </row>
    <row r="13" spans="1:6" hidden="1" outlineLevel="1" x14ac:dyDescent="0.2">
      <c r="A13" s="131" t="s">
        <v>617</v>
      </c>
      <c r="B13" s="131"/>
      <c r="C13" s="131"/>
      <c r="D13" s="131"/>
      <c r="E13" s="131"/>
      <c r="F13" s="131"/>
    </row>
    <row r="14" spans="1:6" hidden="1" outlineLevel="1" x14ac:dyDescent="0.2">
      <c r="A14" s="131" t="s">
        <v>618</v>
      </c>
      <c r="B14" s="131"/>
      <c r="C14" s="131"/>
      <c r="D14" s="131"/>
      <c r="E14" s="131"/>
      <c r="F14" s="131"/>
    </row>
    <row r="15" spans="1:6" hidden="1" outlineLevel="1" x14ac:dyDescent="0.2">
      <c r="A15" s="130" t="s">
        <v>620</v>
      </c>
      <c r="B15" s="131"/>
      <c r="C15" s="131"/>
      <c r="D15" s="131"/>
      <c r="E15" s="131"/>
      <c r="F15" s="131"/>
    </row>
    <row r="16" spans="1:6" hidden="1" outlineLevel="1" x14ac:dyDescent="0.2">
      <c r="A16" s="131" t="s">
        <v>619</v>
      </c>
      <c r="B16" s="131"/>
      <c r="C16" s="131"/>
      <c r="D16" s="131"/>
      <c r="E16" s="131"/>
      <c r="F16" s="131"/>
    </row>
    <row r="17" spans="1:6" hidden="1" outlineLevel="1" x14ac:dyDescent="0.2">
      <c r="A17" s="131" t="s">
        <v>621</v>
      </c>
      <c r="B17" s="131"/>
      <c r="C17" s="131"/>
      <c r="D17" s="131"/>
      <c r="E17" s="131"/>
      <c r="F17" s="131"/>
    </row>
    <row r="18" spans="1:6" hidden="1" outlineLevel="1" x14ac:dyDescent="0.2">
      <c r="A18" s="131" t="s">
        <v>622</v>
      </c>
      <c r="B18" s="131"/>
      <c r="C18" s="131"/>
      <c r="D18" s="131"/>
      <c r="E18" s="131"/>
      <c r="F18" s="131"/>
    </row>
    <row r="19" spans="1:6" hidden="1" outlineLevel="1" x14ac:dyDescent="0.2">
      <c r="A19" s="130" t="s">
        <v>623</v>
      </c>
      <c r="B19" s="130"/>
      <c r="C19" s="130"/>
      <c r="D19" s="130"/>
      <c r="E19" s="130"/>
      <c r="F19" s="130"/>
    </row>
    <row r="20" spans="1:6" hidden="1" outlineLevel="1" x14ac:dyDescent="0.2">
      <c r="A20" s="130" t="s">
        <v>624</v>
      </c>
      <c r="B20" s="130"/>
      <c r="C20" s="130"/>
      <c r="D20" s="130"/>
      <c r="E20" s="130"/>
      <c r="F20" s="130"/>
    </row>
    <row r="21" spans="1:6" hidden="1" outlineLevel="1" x14ac:dyDescent="0.2">
      <c r="A21" s="131" t="s">
        <v>625</v>
      </c>
      <c r="B21" s="131"/>
      <c r="C21" s="131"/>
      <c r="D21" s="131"/>
      <c r="E21" s="131"/>
      <c r="F21" s="131"/>
    </row>
    <row r="22" spans="1:6" ht="16.5" hidden="1" outlineLevel="1" x14ac:dyDescent="0.2">
      <c r="A22" s="132" t="s">
        <v>626</v>
      </c>
      <c r="B22" s="132"/>
      <c r="C22" s="132"/>
      <c r="D22" s="132"/>
      <c r="E22" s="132"/>
      <c r="F22" s="132"/>
    </row>
    <row r="23" spans="1:6" hidden="1" outlineLevel="1" x14ac:dyDescent="0.2">
      <c r="A23" s="138" t="s">
        <v>627</v>
      </c>
      <c r="B23" s="138"/>
      <c r="C23" s="138"/>
      <c r="D23" s="138"/>
      <c r="E23" s="138"/>
      <c r="F23" s="138"/>
    </row>
    <row r="24" spans="1:6" hidden="1" outlineLevel="1" x14ac:dyDescent="0.2">
      <c r="A24" s="138" t="s">
        <v>628</v>
      </c>
      <c r="B24" s="138"/>
      <c r="C24" s="138"/>
      <c r="D24" s="138"/>
      <c r="E24" s="138"/>
      <c r="F24" s="138"/>
    </row>
    <row r="25" spans="1:6" hidden="1" outlineLevel="1" x14ac:dyDescent="0.2">
      <c r="A25" s="131" t="s">
        <v>629</v>
      </c>
      <c r="B25" s="131"/>
      <c r="C25" s="131"/>
      <c r="D25" s="131"/>
      <c r="E25" s="131"/>
      <c r="F25" s="131"/>
    </row>
    <row r="26" spans="1:6" hidden="1" outlineLevel="1" x14ac:dyDescent="0.2">
      <c r="A26" s="131" t="s">
        <v>630</v>
      </c>
      <c r="B26" s="131"/>
      <c r="C26" s="131"/>
      <c r="D26" s="131"/>
      <c r="E26" s="131"/>
      <c r="F26" s="131"/>
    </row>
    <row r="27" spans="1:6" hidden="1" outlineLevel="1" x14ac:dyDescent="0.2">
      <c r="A27" s="131" t="s">
        <v>631</v>
      </c>
      <c r="B27" s="131"/>
      <c r="C27" s="131"/>
      <c r="D27" s="131"/>
      <c r="E27" s="131"/>
      <c r="F27" s="131"/>
    </row>
    <row r="28" spans="1:6" hidden="1" outlineLevel="1" x14ac:dyDescent="0.2">
      <c r="A28" s="131" t="s">
        <v>632</v>
      </c>
      <c r="B28" s="131"/>
      <c r="C28" s="131"/>
      <c r="D28" s="131"/>
      <c r="E28" s="131"/>
      <c r="F28" s="131"/>
    </row>
    <row r="29" spans="1:6" hidden="1" outlineLevel="1" x14ac:dyDescent="0.2">
      <c r="A29" s="131" t="s">
        <v>633</v>
      </c>
      <c r="B29" s="131"/>
      <c r="C29" s="131"/>
      <c r="D29" s="131"/>
      <c r="E29" s="131"/>
      <c r="F29" s="131"/>
    </row>
    <row r="30" spans="1:6" hidden="1" outlineLevel="1" x14ac:dyDescent="0.2">
      <c r="A30" s="131" t="s">
        <v>634</v>
      </c>
      <c r="B30" s="131"/>
      <c r="C30" s="131"/>
      <c r="D30" s="131"/>
      <c r="E30" s="131"/>
      <c r="F30" s="131"/>
    </row>
    <row r="31" spans="1:6" hidden="1" outlineLevel="1" x14ac:dyDescent="0.2">
      <c r="A31" s="131" t="s">
        <v>635</v>
      </c>
      <c r="B31" s="131"/>
      <c r="C31" s="131"/>
      <c r="D31" s="131"/>
      <c r="E31" s="131"/>
      <c r="F31" s="131"/>
    </row>
    <row r="32" spans="1:6" hidden="1" outlineLevel="1" x14ac:dyDescent="0.2">
      <c r="A32" s="131" t="s">
        <v>636</v>
      </c>
      <c r="B32" s="131"/>
      <c r="C32" s="131"/>
      <c r="D32" s="131"/>
      <c r="E32" s="131"/>
      <c r="F32" s="131"/>
    </row>
    <row r="33" spans="1:6" hidden="1" outlineLevel="1" x14ac:dyDescent="0.2">
      <c r="A33" s="131" t="s">
        <v>637</v>
      </c>
      <c r="B33" s="131"/>
      <c r="C33" s="131"/>
      <c r="D33" s="131"/>
      <c r="E33" s="131"/>
      <c r="F33" s="131"/>
    </row>
    <row r="34" spans="1:6" hidden="1" outlineLevel="1" x14ac:dyDescent="0.2">
      <c r="A34" s="131" t="s">
        <v>638</v>
      </c>
      <c r="B34" s="131"/>
      <c r="C34" s="131"/>
      <c r="D34" s="131"/>
      <c r="E34" s="131"/>
      <c r="F34" s="131"/>
    </row>
    <row r="35" spans="1:6" hidden="1" outlineLevel="1" x14ac:dyDescent="0.2">
      <c r="A35" s="131" t="s">
        <v>639</v>
      </c>
      <c r="B35" s="131"/>
      <c r="C35" s="131"/>
      <c r="D35" s="131"/>
      <c r="E35" s="131"/>
      <c r="F35" s="131"/>
    </row>
    <row r="36" spans="1:6" hidden="1" outlineLevel="1" x14ac:dyDescent="0.2">
      <c r="A36" s="131" t="s">
        <v>640</v>
      </c>
      <c r="B36" s="131"/>
      <c r="C36" s="131"/>
      <c r="D36" s="131"/>
      <c r="E36" s="131"/>
      <c r="F36" s="131"/>
    </row>
    <row r="37" spans="1:6" hidden="1" outlineLevel="1" x14ac:dyDescent="0.2">
      <c r="A37" s="131" t="s">
        <v>641</v>
      </c>
      <c r="B37" s="131"/>
      <c r="C37" s="131"/>
      <c r="D37" s="131"/>
      <c r="E37" s="131"/>
      <c r="F37" s="131"/>
    </row>
    <row r="38" spans="1:6" hidden="1" outlineLevel="1" x14ac:dyDescent="0.2">
      <c r="A38" s="131" t="s">
        <v>642</v>
      </c>
      <c r="B38" s="131"/>
      <c r="C38" s="131"/>
      <c r="D38" s="131"/>
      <c r="E38" s="131"/>
      <c r="F38" s="131"/>
    </row>
    <row r="39" spans="1:6" hidden="1" outlineLevel="1" x14ac:dyDescent="0.2">
      <c r="A39" s="131" t="s">
        <v>643</v>
      </c>
      <c r="B39" s="131"/>
      <c r="C39" s="131"/>
      <c r="D39" s="131"/>
      <c r="E39" s="131"/>
      <c r="F39" s="131"/>
    </row>
    <row r="40" spans="1:6" ht="16.5" hidden="1" outlineLevel="1" x14ac:dyDescent="0.2">
      <c r="A40" s="132" t="s">
        <v>644</v>
      </c>
      <c r="B40" s="132"/>
      <c r="C40" s="132"/>
      <c r="D40" s="132"/>
      <c r="E40" s="132"/>
      <c r="F40" s="132"/>
    </row>
    <row r="41" spans="1:6" hidden="1" outlineLevel="1" x14ac:dyDescent="0.2">
      <c r="A41" s="131" t="s">
        <v>645</v>
      </c>
      <c r="B41" s="131"/>
      <c r="C41" s="131"/>
      <c r="D41" s="131"/>
      <c r="E41" s="131"/>
      <c r="F41" s="131"/>
    </row>
    <row r="42" spans="1:6" hidden="1" outlineLevel="1" x14ac:dyDescent="0.2">
      <c r="A42" s="131" t="s">
        <v>646</v>
      </c>
      <c r="B42" s="131"/>
      <c r="C42" s="131"/>
      <c r="D42" s="131"/>
      <c r="E42" s="131"/>
      <c r="F42" s="131"/>
    </row>
    <row r="43" spans="1:6" hidden="1" outlineLevel="1" x14ac:dyDescent="0.2">
      <c r="A43" s="131" t="s">
        <v>647</v>
      </c>
      <c r="B43" s="131"/>
      <c r="C43" s="131"/>
      <c r="D43" s="131"/>
      <c r="E43" s="131"/>
      <c r="F43" s="131"/>
    </row>
    <row r="44" spans="1:6" hidden="1" outlineLevel="1" x14ac:dyDescent="0.2">
      <c r="A44" s="131" t="s">
        <v>648</v>
      </c>
      <c r="B44" s="131"/>
      <c r="C44" s="131"/>
      <c r="D44" s="131"/>
      <c r="E44" s="131"/>
      <c r="F44" s="131"/>
    </row>
    <row r="45" spans="1:6" hidden="1" outlineLevel="1" x14ac:dyDescent="0.2">
      <c r="A45" s="131" t="s">
        <v>649</v>
      </c>
      <c r="B45" s="131"/>
      <c r="C45" s="131"/>
      <c r="D45" s="131"/>
      <c r="E45" s="131"/>
      <c r="F45" s="131"/>
    </row>
    <row r="46" spans="1:6" hidden="1" outlineLevel="1" x14ac:dyDescent="0.2">
      <c r="A46" s="131" t="s">
        <v>650</v>
      </c>
      <c r="B46" s="131"/>
      <c r="C46" s="131"/>
      <c r="D46" s="131"/>
      <c r="E46" s="131"/>
      <c r="F46" s="131"/>
    </row>
    <row r="47" spans="1:6" hidden="1" outlineLevel="1" x14ac:dyDescent="0.2">
      <c r="A47" s="131" t="s">
        <v>651</v>
      </c>
      <c r="B47" s="131"/>
      <c r="C47" s="131"/>
      <c r="D47" s="131"/>
      <c r="E47" s="131"/>
      <c r="F47" s="131"/>
    </row>
    <row r="48" spans="1:6" ht="16.5" hidden="1" outlineLevel="1" x14ac:dyDescent="0.2">
      <c r="A48" s="132" t="s">
        <v>652</v>
      </c>
      <c r="B48" s="132"/>
      <c r="C48" s="132"/>
      <c r="D48" s="132"/>
      <c r="E48" s="132"/>
      <c r="F48" s="132"/>
    </row>
    <row r="49" spans="1:6" hidden="1" outlineLevel="1" x14ac:dyDescent="0.2">
      <c r="A49" s="130" t="s">
        <v>653</v>
      </c>
      <c r="B49" s="130"/>
      <c r="C49" s="130"/>
      <c r="D49" s="130"/>
      <c r="E49" s="130"/>
      <c r="F49" s="130"/>
    </row>
    <row r="50" spans="1:6" hidden="1" outlineLevel="1" x14ac:dyDescent="0.2">
      <c r="A50" s="130" t="s">
        <v>654</v>
      </c>
      <c r="B50" s="130"/>
      <c r="C50" s="130"/>
      <c r="D50" s="130"/>
      <c r="E50" s="130"/>
      <c r="F50" s="130"/>
    </row>
    <row r="51" spans="1:6" hidden="1" outlineLevel="1" x14ac:dyDescent="0.2">
      <c r="A51" s="131" t="s">
        <v>655</v>
      </c>
      <c r="B51" s="131"/>
      <c r="C51" s="131"/>
      <c r="D51" s="131"/>
      <c r="E51" s="131"/>
      <c r="F51" s="131"/>
    </row>
    <row r="52" spans="1:6" hidden="1" outlineLevel="1" x14ac:dyDescent="0.2">
      <c r="A52" s="131" t="s">
        <v>656</v>
      </c>
      <c r="B52" s="131"/>
      <c r="C52" s="131"/>
      <c r="D52" s="131"/>
      <c r="E52" s="131"/>
      <c r="F52" s="131"/>
    </row>
    <row r="53" spans="1:6" hidden="1" outlineLevel="1" x14ac:dyDescent="0.2">
      <c r="A53" s="131" t="s">
        <v>657</v>
      </c>
      <c r="B53" s="131"/>
      <c r="C53" s="131"/>
      <c r="D53" s="131"/>
      <c r="E53" s="131"/>
      <c r="F53" s="131"/>
    </row>
    <row r="54" spans="1:6" hidden="1" outlineLevel="1" x14ac:dyDescent="0.2">
      <c r="A54" s="131" t="s">
        <v>658</v>
      </c>
      <c r="B54" s="131"/>
      <c r="C54" s="131"/>
      <c r="D54" s="131"/>
      <c r="E54" s="131"/>
      <c r="F54" s="131"/>
    </row>
    <row r="55" spans="1:6" hidden="1" outlineLevel="1" x14ac:dyDescent="0.2">
      <c r="A55" s="131" t="s">
        <v>659</v>
      </c>
      <c r="B55" s="131"/>
      <c r="C55" s="131"/>
      <c r="D55" s="131"/>
      <c r="E55" s="131"/>
      <c r="F55" s="131"/>
    </row>
    <row r="56" spans="1:6" hidden="1" outlineLevel="1" x14ac:dyDescent="0.2">
      <c r="A56" s="131" t="s">
        <v>660</v>
      </c>
      <c r="B56" s="131"/>
      <c r="C56" s="131"/>
      <c r="D56" s="131"/>
      <c r="E56" s="131"/>
      <c r="F56" s="131"/>
    </row>
    <row r="57" spans="1:6" hidden="1" outlineLevel="1" x14ac:dyDescent="0.2">
      <c r="A57" s="131" t="s">
        <v>661</v>
      </c>
      <c r="B57" s="131"/>
      <c r="C57" s="131"/>
      <c r="D57" s="131"/>
      <c r="E57" s="131"/>
      <c r="F57" s="131"/>
    </row>
    <row r="58" spans="1:6" hidden="1" outlineLevel="1" x14ac:dyDescent="0.2">
      <c r="A58" s="131" t="s">
        <v>662</v>
      </c>
      <c r="B58" s="131"/>
      <c r="C58" s="131"/>
      <c r="D58" s="131"/>
      <c r="E58" s="131"/>
      <c r="F58" s="131"/>
    </row>
    <row r="59" spans="1:6" hidden="1" outlineLevel="1" x14ac:dyDescent="0.2">
      <c r="A59" s="131" t="s">
        <v>663</v>
      </c>
      <c r="B59" s="131"/>
      <c r="C59" s="131"/>
      <c r="D59" s="131"/>
      <c r="E59" s="131"/>
      <c r="F59" s="131"/>
    </row>
    <row r="60" spans="1:6" hidden="1" outlineLevel="1" x14ac:dyDescent="0.2">
      <c r="A60" s="131" t="s">
        <v>664</v>
      </c>
      <c r="B60" s="131"/>
      <c r="C60" s="131"/>
      <c r="D60" s="131"/>
      <c r="E60" s="131"/>
      <c r="F60" s="131"/>
    </row>
    <row r="61" spans="1:6" hidden="1" outlineLevel="1" x14ac:dyDescent="0.2">
      <c r="A61" s="131" t="s">
        <v>665</v>
      </c>
      <c r="B61" s="131"/>
      <c r="C61" s="131"/>
      <c r="D61" s="131"/>
      <c r="E61" s="131"/>
      <c r="F61" s="131"/>
    </row>
    <row r="62" spans="1:6" hidden="1" outlineLevel="1" x14ac:dyDescent="0.2">
      <c r="A62" s="131" t="s">
        <v>666</v>
      </c>
      <c r="B62" s="131"/>
      <c r="C62" s="131"/>
      <c r="D62" s="131"/>
      <c r="E62" s="131"/>
      <c r="F62" s="131"/>
    </row>
    <row r="63" spans="1:6" hidden="1" outlineLevel="1" x14ac:dyDescent="0.2">
      <c r="A63" s="131" t="s">
        <v>667</v>
      </c>
      <c r="B63" s="131"/>
      <c r="C63" s="131"/>
      <c r="D63" s="131"/>
      <c r="E63" s="131"/>
      <c r="F63" s="131"/>
    </row>
    <row r="64" spans="1:6" hidden="1" outlineLevel="1" x14ac:dyDescent="0.2">
      <c r="A64" s="131" t="s">
        <v>668</v>
      </c>
      <c r="B64" s="131"/>
      <c r="C64" s="131"/>
      <c r="D64" s="131"/>
      <c r="E64" s="131"/>
      <c r="F64" s="131"/>
    </row>
    <row r="65" spans="1:6" hidden="1" outlineLevel="1" x14ac:dyDescent="0.2">
      <c r="A65" s="131" t="s">
        <v>669</v>
      </c>
      <c r="B65" s="131"/>
      <c r="C65" s="131"/>
      <c r="D65" s="131"/>
      <c r="E65" s="131"/>
      <c r="F65" s="131"/>
    </row>
    <row r="66" spans="1:6" hidden="1" outlineLevel="1" x14ac:dyDescent="0.2">
      <c r="A66" s="130" t="s">
        <v>670</v>
      </c>
      <c r="B66" s="130"/>
      <c r="C66" s="130"/>
      <c r="D66" s="130"/>
      <c r="E66" s="130"/>
      <c r="F66" s="130"/>
    </row>
    <row r="67" spans="1:6" hidden="1" outlineLevel="1" x14ac:dyDescent="0.2">
      <c r="A67" s="130" t="s">
        <v>671</v>
      </c>
      <c r="B67" s="130"/>
      <c r="C67" s="130"/>
      <c r="D67" s="130"/>
      <c r="E67" s="130"/>
      <c r="F67" s="130"/>
    </row>
    <row r="68" spans="1:6" ht="16.5" hidden="1" outlineLevel="1" x14ac:dyDescent="0.2">
      <c r="A68" s="132" t="s">
        <v>672</v>
      </c>
      <c r="B68" s="132"/>
      <c r="C68" s="132"/>
      <c r="D68" s="132"/>
      <c r="E68" s="132"/>
      <c r="F68" s="132"/>
    </row>
    <row r="69" spans="1:6" hidden="1" outlineLevel="1" x14ac:dyDescent="0.2">
      <c r="A69" s="131" t="s">
        <v>673</v>
      </c>
      <c r="B69" s="131"/>
      <c r="C69" s="131"/>
      <c r="D69" s="131"/>
      <c r="E69" s="131"/>
      <c r="F69" s="131"/>
    </row>
    <row r="70" spans="1:6" hidden="1" outlineLevel="1" x14ac:dyDescent="0.2">
      <c r="A70" s="131" t="s">
        <v>674</v>
      </c>
      <c r="B70" s="131"/>
      <c r="C70" s="131"/>
      <c r="D70" s="131"/>
      <c r="E70" s="131"/>
      <c r="F70" s="131"/>
    </row>
    <row r="71" spans="1:6" hidden="1" outlineLevel="1" x14ac:dyDescent="0.2">
      <c r="A71" s="131" t="s">
        <v>675</v>
      </c>
      <c r="B71" s="131"/>
      <c r="C71" s="131"/>
      <c r="D71" s="131"/>
      <c r="E71" s="131"/>
      <c r="F71" s="131"/>
    </row>
    <row r="72" spans="1:6" hidden="1" outlineLevel="1" x14ac:dyDescent="0.2">
      <c r="A72" s="131" t="s">
        <v>676</v>
      </c>
      <c r="B72" s="131"/>
      <c r="C72" s="131"/>
      <c r="D72" s="131"/>
      <c r="E72" s="131"/>
      <c r="F72" s="131"/>
    </row>
    <row r="73" spans="1:6" hidden="1" outlineLevel="1" x14ac:dyDescent="0.2">
      <c r="A73" s="131" t="s">
        <v>677</v>
      </c>
      <c r="B73" s="131"/>
      <c r="C73" s="131"/>
      <c r="D73" s="131"/>
      <c r="E73" s="131"/>
      <c r="F73" s="131"/>
    </row>
    <row r="74" spans="1:6" hidden="1" outlineLevel="1" x14ac:dyDescent="0.2">
      <c r="A74" s="131" t="s">
        <v>678</v>
      </c>
      <c r="B74" s="131"/>
      <c r="C74" s="131"/>
      <c r="D74" s="131"/>
      <c r="E74" s="131"/>
      <c r="F74" s="131"/>
    </row>
    <row r="75" spans="1:6" hidden="1" outlineLevel="1" x14ac:dyDescent="0.2">
      <c r="A75" s="130" t="s">
        <v>680</v>
      </c>
      <c r="B75" s="131"/>
      <c r="C75" s="131"/>
      <c r="D75" s="131"/>
      <c r="E75" s="131"/>
      <c r="F75" s="131"/>
    </row>
    <row r="76" spans="1:6" hidden="1" outlineLevel="1" x14ac:dyDescent="0.2">
      <c r="A76" s="131" t="s">
        <v>679</v>
      </c>
      <c r="B76" s="131"/>
      <c r="C76" s="131"/>
      <c r="D76" s="131"/>
      <c r="E76" s="131"/>
      <c r="F76" s="131"/>
    </row>
    <row r="77" spans="1:6" hidden="1" outlineLevel="1" x14ac:dyDescent="0.2">
      <c r="A77" s="131" t="s">
        <v>681</v>
      </c>
      <c r="B77" s="131"/>
      <c r="C77" s="131"/>
      <c r="D77" s="131"/>
      <c r="E77" s="131"/>
      <c r="F77" s="131"/>
    </row>
    <row r="78" spans="1:6" hidden="1" outlineLevel="1" x14ac:dyDescent="0.2">
      <c r="A78" s="131" t="s">
        <v>682</v>
      </c>
      <c r="B78" s="131"/>
      <c r="C78" s="131"/>
      <c r="D78" s="131"/>
      <c r="E78" s="131"/>
      <c r="F78" s="131"/>
    </row>
    <row r="79" spans="1:6" hidden="1" outlineLevel="1" x14ac:dyDescent="0.2">
      <c r="A79" s="130" t="s">
        <v>685</v>
      </c>
      <c r="B79" s="131"/>
      <c r="C79" s="131"/>
      <c r="D79" s="131"/>
      <c r="E79" s="131"/>
      <c r="F79" s="131"/>
    </row>
    <row r="80" spans="1:6" hidden="1" outlineLevel="1" x14ac:dyDescent="0.2">
      <c r="A80" s="131" t="s">
        <v>683</v>
      </c>
      <c r="B80" s="131"/>
      <c r="C80" s="131"/>
      <c r="D80" s="131"/>
      <c r="E80" s="131"/>
      <c r="F80" s="131"/>
    </row>
    <row r="81" spans="1:6" hidden="1" outlineLevel="1" x14ac:dyDescent="0.2">
      <c r="A81" s="131" t="s">
        <v>684</v>
      </c>
      <c r="B81" s="131"/>
      <c r="C81" s="131"/>
      <c r="D81" s="131"/>
      <c r="E81" s="131"/>
      <c r="F81" s="131"/>
    </row>
    <row r="82" spans="1:6" hidden="1" outlineLevel="1" x14ac:dyDescent="0.2">
      <c r="A82" s="131" t="s">
        <v>686</v>
      </c>
      <c r="B82" s="131"/>
      <c r="C82" s="131"/>
      <c r="D82" s="131"/>
      <c r="E82" s="131"/>
      <c r="F82" s="131"/>
    </row>
    <row r="83" spans="1:6" hidden="1" outlineLevel="1" x14ac:dyDescent="0.2">
      <c r="A83" s="131" t="s">
        <v>687</v>
      </c>
      <c r="B83" s="131"/>
      <c r="C83" s="131"/>
      <c r="D83" s="131"/>
      <c r="E83" s="131"/>
      <c r="F83" s="131"/>
    </row>
    <row r="84" spans="1:6" hidden="1" outlineLevel="1" x14ac:dyDescent="0.2">
      <c r="A84" s="33"/>
      <c r="B84" s="33"/>
      <c r="C84" s="33"/>
      <c r="D84" s="33"/>
      <c r="E84" s="33"/>
      <c r="F84" s="33"/>
    </row>
    <row r="85" spans="1:6" hidden="1" outlineLevel="1" x14ac:dyDescent="0.2">
      <c r="A85" s="33"/>
      <c r="B85" s="33"/>
      <c r="C85" s="33"/>
      <c r="D85" s="33"/>
      <c r="E85" s="33"/>
      <c r="F85" s="33"/>
    </row>
    <row r="86" spans="1:6" ht="20.25" collapsed="1" x14ac:dyDescent="0.2">
      <c r="A86" s="136" t="s">
        <v>688</v>
      </c>
      <c r="B86" s="136"/>
      <c r="C86" s="136"/>
      <c r="D86" s="136"/>
      <c r="E86" s="136"/>
      <c r="F86" s="136"/>
    </row>
    <row r="87" spans="1:6" hidden="1" outlineLevel="1" x14ac:dyDescent="0.2">
      <c r="A87" s="131" t="s">
        <v>689</v>
      </c>
      <c r="B87" s="131"/>
      <c r="C87" s="131"/>
      <c r="D87" s="131"/>
      <c r="E87" s="131"/>
      <c r="F87" s="131"/>
    </row>
    <row r="88" spans="1:6" ht="16.5" hidden="1" outlineLevel="1" x14ac:dyDescent="0.2">
      <c r="A88" s="132" t="s">
        <v>690</v>
      </c>
      <c r="B88" s="132"/>
      <c r="C88" s="132"/>
      <c r="D88" s="132"/>
      <c r="E88" s="132"/>
      <c r="F88" s="132"/>
    </row>
    <row r="89" spans="1:6" hidden="1" outlineLevel="1" x14ac:dyDescent="0.2">
      <c r="A89" s="131" t="s">
        <v>691</v>
      </c>
      <c r="B89" s="131"/>
      <c r="C89" s="131"/>
      <c r="D89" s="131"/>
      <c r="E89" s="131"/>
      <c r="F89" s="131"/>
    </row>
    <row r="90" spans="1:6" hidden="1" outlineLevel="1" x14ac:dyDescent="0.2">
      <c r="A90" s="131" t="s">
        <v>692</v>
      </c>
      <c r="B90" s="131"/>
      <c r="C90" s="131"/>
      <c r="D90" s="131"/>
      <c r="E90" s="131"/>
      <c r="F90" s="131"/>
    </row>
    <row r="91" spans="1:6" hidden="1" outlineLevel="1" x14ac:dyDescent="0.2">
      <c r="A91" s="131" t="s">
        <v>693</v>
      </c>
      <c r="B91" s="131"/>
      <c r="C91" s="131"/>
      <c r="D91" s="131"/>
      <c r="E91" s="131"/>
      <c r="F91" s="131"/>
    </row>
    <row r="92" spans="1:6" hidden="1" outlineLevel="1" x14ac:dyDescent="0.2">
      <c r="A92" s="131" t="s">
        <v>694</v>
      </c>
      <c r="B92" s="131"/>
      <c r="C92" s="131"/>
      <c r="D92" s="131"/>
      <c r="E92" s="131"/>
      <c r="F92" s="131"/>
    </row>
    <row r="93" spans="1:6" hidden="1" outlineLevel="1" x14ac:dyDescent="0.2">
      <c r="A93" s="131" t="s">
        <v>695</v>
      </c>
      <c r="B93" s="131"/>
      <c r="C93" s="131"/>
      <c r="D93" s="131"/>
      <c r="E93" s="131"/>
      <c r="F93" s="131"/>
    </row>
    <row r="94" spans="1:6" hidden="1" outlineLevel="1" x14ac:dyDescent="0.2">
      <c r="A94" s="131" t="s">
        <v>696</v>
      </c>
      <c r="B94" s="131"/>
      <c r="C94" s="131"/>
      <c r="D94" s="131"/>
      <c r="E94" s="131"/>
      <c r="F94" s="131"/>
    </row>
    <row r="95" spans="1:6" ht="16.5" hidden="1" outlineLevel="1" x14ac:dyDescent="0.2">
      <c r="A95" s="132" t="s">
        <v>697</v>
      </c>
      <c r="B95" s="132"/>
      <c r="C95" s="132"/>
      <c r="D95" s="132"/>
      <c r="E95" s="132"/>
      <c r="F95" s="132"/>
    </row>
    <row r="96" spans="1:6" hidden="1" outlineLevel="1" x14ac:dyDescent="0.2">
      <c r="A96" s="131" t="s">
        <v>698</v>
      </c>
      <c r="B96" s="131"/>
      <c r="C96" s="131"/>
      <c r="D96" s="131"/>
      <c r="E96" s="131"/>
      <c r="F96" s="131"/>
    </row>
    <row r="97" spans="1:6" hidden="1" outlineLevel="1" x14ac:dyDescent="0.2">
      <c r="A97" s="131" t="s">
        <v>699</v>
      </c>
      <c r="B97" s="131"/>
      <c r="C97" s="131"/>
      <c r="D97" s="131"/>
      <c r="E97" s="131"/>
      <c r="F97" s="131"/>
    </row>
    <row r="98" spans="1:6" ht="42" hidden="1" customHeight="1" outlineLevel="1" x14ac:dyDescent="0.2">
      <c r="A98" s="134"/>
      <c r="B98" s="134"/>
      <c r="C98" s="134"/>
      <c r="D98" s="134"/>
      <c r="E98" s="134"/>
      <c r="F98" s="134"/>
    </row>
    <row r="99" spans="1:6" hidden="1" outlineLevel="1" x14ac:dyDescent="0.2">
      <c r="A99" s="131" t="s">
        <v>700</v>
      </c>
      <c r="B99" s="131"/>
      <c r="C99" s="131"/>
      <c r="D99" s="131"/>
      <c r="E99" s="131"/>
      <c r="F99" s="131"/>
    </row>
    <row r="100" spans="1:6" ht="42" hidden="1" customHeight="1" outlineLevel="1" x14ac:dyDescent="0.2">
      <c r="A100" s="134"/>
      <c r="B100" s="134"/>
      <c r="C100" s="134"/>
      <c r="D100" s="134"/>
      <c r="E100" s="134"/>
      <c r="F100" s="134"/>
    </row>
    <row r="101" spans="1:6" hidden="1" outlineLevel="1" x14ac:dyDescent="0.2">
      <c r="A101" s="131" t="s">
        <v>701</v>
      </c>
      <c r="B101" s="131"/>
      <c r="C101" s="131"/>
      <c r="D101" s="131"/>
      <c r="E101" s="131"/>
      <c r="F101" s="131"/>
    </row>
    <row r="102" spans="1:6" ht="42" hidden="1" customHeight="1" outlineLevel="1" x14ac:dyDescent="0.2">
      <c r="A102" s="134"/>
      <c r="B102" s="134"/>
      <c r="C102" s="134"/>
      <c r="D102" s="134"/>
      <c r="E102" s="134"/>
      <c r="F102" s="134"/>
    </row>
    <row r="103" spans="1:6" hidden="1" outlineLevel="1" x14ac:dyDescent="0.2">
      <c r="A103" s="131" t="s">
        <v>702</v>
      </c>
      <c r="B103" s="131"/>
      <c r="C103" s="131"/>
      <c r="D103" s="131"/>
      <c r="E103" s="131"/>
      <c r="F103" s="131"/>
    </row>
    <row r="104" spans="1:6" ht="16.5" hidden="1" outlineLevel="1" x14ac:dyDescent="0.2">
      <c r="A104" s="132" t="s">
        <v>703</v>
      </c>
      <c r="B104" s="132"/>
      <c r="C104" s="132"/>
      <c r="D104" s="132"/>
      <c r="E104" s="132"/>
      <c r="F104" s="132"/>
    </row>
    <row r="105" spans="1:6" hidden="1" outlineLevel="1" x14ac:dyDescent="0.2">
      <c r="A105" s="131" t="s">
        <v>704</v>
      </c>
      <c r="B105" s="131"/>
      <c r="C105" s="131"/>
      <c r="D105" s="131"/>
      <c r="E105" s="131"/>
      <c r="F105" s="131"/>
    </row>
    <row r="106" spans="1:6" ht="42" hidden="1" customHeight="1" outlineLevel="1" x14ac:dyDescent="0.2">
      <c r="A106" s="134"/>
      <c r="B106" s="134"/>
      <c r="C106" s="134"/>
      <c r="D106" s="134"/>
      <c r="E106" s="134"/>
      <c r="F106" s="134"/>
    </row>
    <row r="107" spans="1:6" hidden="1" outlineLevel="1" x14ac:dyDescent="0.2">
      <c r="A107" s="131" t="s">
        <v>705</v>
      </c>
      <c r="B107" s="131"/>
      <c r="C107" s="131"/>
      <c r="D107" s="131"/>
      <c r="E107" s="131"/>
      <c r="F107" s="131"/>
    </row>
    <row r="108" spans="1:6" hidden="1" outlineLevel="1" x14ac:dyDescent="0.2">
      <c r="A108" s="131" t="s">
        <v>706</v>
      </c>
      <c r="B108" s="131"/>
      <c r="C108" s="131"/>
      <c r="D108" s="131"/>
      <c r="E108" s="131"/>
      <c r="F108" s="131"/>
    </row>
    <row r="109" spans="1:6" hidden="1" outlineLevel="1" x14ac:dyDescent="0.2">
      <c r="A109" s="131" t="s">
        <v>707</v>
      </c>
      <c r="B109" s="131"/>
      <c r="C109" s="131"/>
      <c r="D109" s="131"/>
      <c r="E109" s="131"/>
      <c r="F109" s="131"/>
    </row>
    <row r="110" spans="1:6" ht="16.5" hidden="1" outlineLevel="1" x14ac:dyDescent="0.2">
      <c r="A110" s="132" t="s">
        <v>708</v>
      </c>
      <c r="B110" s="132"/>
      <c r="C110" s="132"/>
      <c r="D110" s="132"/>
      <c r="E110" s="132"/>
      <c r="F110" s="132"/>
    </row>
    <row r="111" spans="1:6" hidden="1" outlineLevel="1" x14ac:dyDescent="0.2">
      <c r="A111" s="131" t="s">
        <v>709</v>
      </c>
      <c r="B111" s="131"/>
      <c r="C111" s="131"/>
      <c r="D111" s="131"/>
      <c r="E111" s="131"/>
      <c r="F111" s="131"/>
    </row>
    <row r="112" spans="1:6" hidden="1" outlineLevel="1" x14ac:dyDescent="0.2">
      <c r="A112" s="131" t="s">
        <v>710</v>
      </c>
      <c r="B112" s="131"/>
      <c r="C112" s="131"/>
      <c r="D112" s="131"/>
      <c r="E112" s="131"/>
      <c r="F112" s="131"/>
    </row>
    <row r="113" spans="1:6" hidden="1" outlineLevel="1" x14ac:dyDescent="0.2">
      <c r="A113" s="131" t="s">
        <v>711</v>
      </c>
      <c r="B113" s="131"/>
      <c r="C113" s="131"/>
      <c r="D113" s="131"/>
      <c r="E113" s="131"/>
      <c r="F113" s="131"/>
    </row>
    <row r="114" spans="1:6" hidden="1" outlineLevel="1" x14ac:dyDescent="0.2">
      <c r="A114" s="131" t="s">
        <v>712</v>
      </c>
      <c r="B114" s="131"/>
      <c r="C114" s="131"/>
      <c r="D114" s="131"/>
      <c r="E114" s="131"/>
      <c r="F114" s="131"/>
    </row>
    <row r="115" spans="1:6" hidden="1" outlineLevel="1" x14ac:dyDescent="0.2">
      <c r="A115" s="131" t="s">
        <v>713</v>
      </c>
      <c r="B115" s="131"/>
      <c r="C115" s="131"/>
      <c r="D115" s="131"/>
      <c r="E115" s="131"/>
      <c r="F115" s="131"/>
    </row>
    <row r="116" spans="1:6" hidden="1" outlineLevel="1" x14ac:dyDescent="0.2">
      <c r="A116" s="131" t="s">
        <v>714</v>
      </c>
      <c r="B116" s="131"/>
      <c r="C116" s="131"/>
      <c r="D116" s="131"/>
      <c r="E116" s="131"/>
      <c r="F116" s="131"/>
    </row>
    <row r="117" spans="1:6" hidden="1" outlineLevel="1" x14ac:dyDescent="0.2">
      <c r="A117" s="131" t="s">
        <v>715</v>
      </c>
      <c r="B117" s="131"/>
      <c r="C117" s="131"/>
      <c r="D117" s="131"/>
      <c r="E117" s="131"/>
      <c r="F117" s="131"/>
    </row>
    <row r="118" spans="1:6" hidden="1" outlineLevel="1" x14ac:dyDescent="0.2">
      <c r="A118" s="131" t="s">
        <v>716</v>
      </c>
      <c r="B118" s="131"/>
      <c r="C118" s="131"/>
      <c r="D118" s="131"/>
      <c r="E118" s="131"/>
      <c r="F118" s="131"/>
    </row>
    <row r="119" spans="1:6" ht="16.5" hidden="1" outlineLevel="1" x14ac:dyDescent="0.2">
      <c r="A119" s="132" t="s">
        <v>717</v>
      </c>
      <c r="B119" s="132"/>
      <c r="C119" s="132"/>
      <c r="D119" s="132"/>
      <c r="E119" s="132"/>
      <c r="F119" s="132"/>
    </row>
    <row r="120" spans="1:6" hidden="1" outlineLevel="1" x14ac:dyDescent="0.2">
      <c r="A120" s="130" t="s">
        <v>718</v>
      </c>
      <c r="B120" s="130"/>
      <c r="C120" s="130"/>
      <c r="D120" s="130"/>
      <c r="E120" s="130"/>
      <c r="F120" s="130"/>
    </row>
    <row r="121" spans="1:6" hidden="1" outlineLevel="1" x14ac:dyDescent="0.2">
      <c r="A121" s="131" t="s">
        <v>719</v>
      </c>
      <c r="B121" s="131"/>
      <c r="C121" s="131"/>
      <c r="D121" s="131"/>
      <c r="E121" s="131"/>
      <c r="F121" s="131"/>
    </row>
    <row r="122" spans="1:6" hidden="1" outlineLevel="1" x14ac:dyDescent="0.2">
      <c r="A122" s="131" t="s">
        <v>720</v>
      </c>
      <c r="B122" s="131"/>
      <c r="C122" s="131"/>
      <c r="D122" s="131"/>
      <c r="E122" s="131"/>
      <c r="F122" s="131"/>
    </row>
    <row r="123" spans="1:6" ht="16.5" hidden="1" outlineLevel="1" x14ac:dyDescent="0.2">
      <c r="A123" s="132" t="s">
        <v>721</v>
      </c>
      <c r="B123" s="132"/>
      <c r="C123" s="132"/>
      <c r="D123" s="132"/>
      <c r="E123" s="132"/>
      <c r="F123" s="132"/>
    </row>
    <row r="124" spans="1:6" hidden="1" outlineLevel="1" x14ac:dyDescent="0.2">
      <c r="A124" s="131" t="s">
        <v>722</v>
      </c>
      <c r="B124" s="131"/>
      <c r="C124" s="131"/>
      <c r="D124" s="131"/>
      <c r="E124" s="131"/>
      <c r="F124" s="131"/>
    </row>
    <row r="125" spans="1:6" hidden="1" outlineLevel="1" x14ac:dyDescent="0.2">
      <c r="A125" s="131" t="s">
        <v>723</v>
      </c>
      <c r="B125" s="131"/>
      <c r="C125" s="131"/>
      <c r="D125" s="131"/>
      <c r="E125" s="131"/>
      <c r="F125" s="131"/>
    </row>
    <row r="126" spans="1:6" hidden="1" outlineLevel="1" x14ac:dyDescent="0.2">
      <c r="A126" s="131" t="s">
        <v>724</v>
      </c>
      <c r="B126" s="131"/>
      <c r="C126" s="131"/>
      <c r="D126" s="131"/>
      <c r="E126" s="131"/>
      <c r="F126" s="131"/>
    </row>
    <row r="127" spans="1:6" hidden="1" outlineLevel="1" x14ac:dyDescent="0.2">
      <c r="A127" s="131" t="s">
        <v>725</v>
      </c>
      <c r="B127" s="131"/>
      <c r="C127" s="131"/>
      <c r="D127" s="131"/>
      <c r="E127" s="131"/>
      <c r="F127" s="131"/>
    </row>
    <row r="128" spans="1:6" hidden="1" outlineLevel="1" x14ac:dyDescent="0.2">
      <c r="A128" s="33"/>
      <c r="B128" s="33"/>
      <c r="C128" s="33"/>
      <c r="D128" s="33"/>
      <c r="E128" s="33"/>
      <c r="F128" s="33"/>
    </row>
    <row r="129" spans="1:6" hidden="1" outlineLevel="1" x14ac:dyDescent="0.2">
      <c r="A129" s="33"/>
      <c r="B129" s="33"/>
      <c r="C129" s="33"/>
      <c r="D129" s="33"/>
      <c r="E129" s="33"/>
      <c r="F129" s="33"/>
    </row>
    <row r="130" spans="1:6" ht="20.25" collapsed="1" x14ac:dyDescent="0.2">
      <c r="A130" s="136" t="s">
        <v>726</v>
      </c>
      <c r="B130" s="136"/>
      <c r="C130" s="136"/>
      <c r="D130" s="136"/>
      <c r="E130" s="136"/>
      <c r="F130" s="136"/>
    </row>
    <row r="131" spans="1:6" hidden="1" outlineLevel="1" x14ac:dyDescent="0.2">
      <c r="A131" s="131" t="s">
        <v>727</v>
      </c>
      <c r="B131" s="131"/>
      <c r="C131" s="131"/>
      <c r="D131" s="131"/>
      <c r="E131" s="131"/>
      <c r="F131" s="131"/>
    </row>
    <row r="132" spans="1:6" ht="16.5" hidden="1" outlineLevel="1" x14ac:dyDescent="0.2">
      <c r="A132" s="132" t="s">
        <v>728</v>
      </c>
      <c r="B132" s="132"/>
      <c r="C132" s="132"/>
      <c r="D132" s="132"/>
      <c r="E132" s="132"/>
      <c r="F132" s="132"/>
    </row>
    <row r="133" spans="1:6" hidden="1" outlineLevel="1" x14ac:dyDescent="0.2">
      <c r="A133" s="131" t="s">
        <v>729</v>
      </c>
      <c r="B133" s="131"/>
      <c r="C133" s="131"/>
      <c r="D133" s="131"/>
      <c r="E133" s="131"/>
      <c r="F133" s="131"/>
    </row>
    <row r="134" spans="1:6" hidden="1" outlineLevel="1" x14ac:dyDescent="0.2">
      <c r="A134" s="131" t="s">
        <v>730</v>
      </c>
      <c r="B134" s="131"/>
      <c r="C134" s="131"/>
      <c r="D134" s="131"/>
      <c r="E134" s="131"/>
      <c r="F134" s="131"/>
    </row>
    <row r="135" spans="1:6" hidden="1" outlineLevel="1" x14ac:dyDescent="0.2">
      <c r="A135" s="131" t="s">
        <v>731</v>
      </c>
      <c r="B135" s="131"/>
      <c r="C135" s="131"/>
      <c r="D135" s="131"/>
      <c r="E135" s="131"/>
      <c r="F135" s="131"/>
    </row>
    <row r="136" spans="1:6" ht="16.5" hidden="1" outlineLevel="1" x14ac:dyDescent="0.2">
      <c r="A136" s="132" t="s">
        <v>732</v>
      </c>
      <c r="B136" s="132"/>
      <c r="C136" s="132"/>
      <c r="D136" s="132"/>
      <c r="E136" s="132"/>
      <c r="F136" s="132"/>
    </row>
    <row r="137" spans="1:6" ht="42" hidden="1" customHeight="1" outlineLevel="1" x14ac:dyDescent="0.2">
      <c r="A137" s="134"/>
      <c r="B137" s="134"/>
      <c r="C137" s="134"/>
      <c r="D137" s="134"/>
      <c r="E137" s="134"/>
      <c r="F137" s="134"/>
    </row>
    <row r="138" spans="1:6" hidden="1" outlineLevel="1" x14ac:dyDescent="0.2">
      <c r="A138" s="131" t="s">
        <v>733</v>
      </c>
      <c r="B138" s="131"/>
      <c r="C138" s="131"/>
      <c r="D138" s="131"/>
      <c r="E138" s="131"/>
      <c r="F138" s="131"/>
    </row>
    <row r="139" spans="1:6" ht="42" hidden="1" customHeight="1" outlineLevel="1" x14ac:dyDescent="0.2">
      <c r="A139" s="134"/>
      <c r="B139" s="134"/>
      <c r="C139" s="134"/>
      <c r="D139" s="134"/>
      <c r="E139" s="134"/>
      <c r="F139" s="134"/>
    </row>
    <row r="140" spans="1:6" hidden="1" outlineLevel="1" x14ac:dyDescent="0.2">
      <c r="A140" s="131" t="s">
        <v>734</v>
      </c>
      <c r="B140" s="131"/>
      <c r="C140" s="131"/>
      <c r="D140" s="131"/>
      <c r="E140" s="131"/>
      <c r="F140" s="131"/>
    </row>
    <row r="141" spans="1:6" hidden="1" outlineLevel="1" x14ac:dyDescent="0.2">
      <c r="A141" s="131" t="s">
        <v>735</v>
      </c>
      <c r="B141" s="131"/>
      <c r="C141" s="131"/>
      <c r="D141" s="131"/>
      <c r="E141" s="131"/>
      <c r="F141" s="131"/>
    </row>
    <row r="142" spans="1:6" hidden="1" outlineLevel="1" x14ac:dyDescent="0.2">
      <c r="A142" s="131" t="s">
        <v>736</v>
      </c>
      <c r="B142" s="131"/>
      <c r="C142" s="131"/>
      <c r="D142" s="131"/>
      <c r="E142" s="131"/>
      <c r="F142" s="131"/>
    </row>
    <row r="143" spans="1:6" hidden="1" outlineLevel="1" x14ac:dyDescent="0.2">
      <c r="A143" s="131" t="s">
        <v>737</v>
      </c>
      <c r="B143" s="131"/>
      <c r="C143" s="131"/>
      <c r="D143" s="131"/>
      <c r="E143" s="131"/>
      <c r="F143" s="131"/>
    </row>
    <row r="144" spans="1:6" hidden="1" outlineLevel="1" x14ac:dyDescent="0.2">
      <c r="A144" s="131" t="s">
        <v>738</v>
      </c>
      <c r="B144" s="131"/>
      <c r="C144" s="131"/>
      <c r="D144" s="131"/>
      <c r="E144" s="131"/>
      <c r="F144" s="131"/>
    </row>
    <row r="145" spans="1:6" ht="16.5" hidden="1" outlineLevel="1" x14ac:dyDescent="0.2">
      <c r="A145" s="132" t="s">
        <v>739</v>
      </c>
      <c r="B145" s="132"/>
      <c r="C145" s="132"/>
      <c r="D145" s="132"/>
      <c r="E145" s="132"/>
      <c r="F145" s="132"/>
    </row>
    <row r="146" spans="1:6" hidden="1" outlineLevel="1" x14ac:dyDescent="0.2">
      <c r="A146" s="131" t="s">
        <v>740</v>
      </c>
      <c r="B146" s="131"/>
      <c r="C146" s="131"/>
      <c r="D146" s="131"/>
      <c r="E146" s="131"/>
      <c r="F146" s="131"/>
    </row>
    <row r="147" spans="1:6" hidden="1" outlineLevel="1" x14ac:dyDescent="0.2">
      <c r="A147" s="131" t="s">
        <v>741</v>
      </c>
      <c r="B147" s="131"/>
      <c r="C147" s="131"/>
      <c r="D147" s="131"/>
      <c r="E147" s="131"/>
      <c r="F147" s="131"/>
    </row>
    <row r="148" spans="1:6" hidden="1" outlineLevel="1" x14ac:dyDescent="0.2">
      <c r="A148" s="131" t="s">
        <v>742</v>
      </c>
      <c r="B148" s="131"/>
      <c r="C148" s="131"/>
      <c r="D148" s="131"/>
      <c r="E148" s="131"/>
      <c r="F148" s="131"/>
    </row>
    <row r="149" spans="1:6" hidden="1" outlineLevel="1" x14ac:dyDescent="0.2">
      <c r="A149" s="131" t="s">
        <v>743</v>
      </c>
      <c r="B149" s="131"/>
      <c r="C149" s="131"/>
      <c r="D149" s="131"/>
      <c r="E149" s="131"/>
      <c r="F149" s="131"/>
    </row>
    <row r="150" spans="1:6" hidden="1" outlineLevel="1" x14ac:dyDescent="0.2">
      <c r="A150" s="131" t="s">
        <v>744</v>
      </c>
      <c r="B150" s="131"/>
      <c r="C150" s="131"/>
      <c r="D150" s="131"/>
      <c r="E150" s="131"/>
      <c r="F150" s="131"/>
    </row>
    <row r="151" spans="1:6" hidden="1" outlineLevel="1" x14ac:dyDescent="0.2">
      <c r="A151" s="131" t="s">
        <v>745</v>
      </c>
      <c r="B151" s="131"/>
      <c r="C151" s="131"/>
      <c r="D151" s="131"/>
      <c r="E151" s="131"/>
      <c r="F151" s="131"/>
    </row>
    <row r="152" spans="1:6" hidden="1" outlineLevel="1" x14ac:dyDescent="0.2">
      <c r="A152" s="130" t="s">
        <v>746</v>
      </c>
      <c r="B152" s="130"/>
      <c r="C152" s="130"/>
      <c r="D152" s="130"/>
      <c r="E152" s="130"/>
      <c r="F152" s="130"/>
    </row>
    <row r="153" spans="1:6" ht="66" hidden="1" customHeight="1" outlineLevel="1" x14ac:dyDescent="0.2">
      <c r="A153" s="134"/>
      <c r="B153" s="134"/>
      <c r="C153" s="134"/>
      <c r="D153" s="134"/>
      <c r="E153" s="134"/>
      <c r="F153" s="134"/>
    </row>
    <row r="154" spans="1:6" hidden="1" outlineLevel="1" x14ac:dyDescent="0.2">
      <c r="A154" s="131" t="s">
        <v>747</v>
      </c>
      <c r="B154" s="131"/>
      <c r="C154" s="131"/>
      <c r="D154" s="131"/>
      <c r="E154" s="131"/>
      <c r="F154" s="131"/>
    </row>
    <row r="155" spans="1:6" hidden="1" outlineLevel="1" x14ac:dyDescent="0.2">
      <c r="A155" s="131" t="s">
        <v>748</v>
      </c>
      <c r="B155" s="131"/>
      <c r="C155" s="131"/>
      <c r="D155" s="131"/>
      <c r="E155" s="131"/>
      <c r="F155" s="131"/>
    </row>
    <row r="156" spans="1:6" hidden="1" outlineLevel="1" x14ac:dyDescent="0.2">
      <c r="A156" s="131" t="s">
        <v>749</v>
      </c>
      <c r="B156" s="131"/>
      <c r="C156" s="131"/>
      <c r="D156" s="131"/>
      <c r="E156" s="131"/>
      <c r="F156" s="131"/>
    </row>
    <row r="157" spans="1:6" ht="16.5" hidden="1" outlineLevel="1" x14ac:dyDescent="0.2">
      <c r="A157" s="132" t="s">
        <v>750</v>
      </c>
      <c r="B157" s="132"/>
      <c r="C157" s="132"/>
      <c r="D157" s="132"/>
      <c r="E157" s="132"/>
      <c r="F157" s="132"/>
    </row>
    <row r="158" spans="1:6" hidden="1" outlineLevel="1" x14ac:dyDescent="0.2">
      <c r="A158" s="131" t="s">
        <v>751</v>
      </c>
      <c r="B158" s="131"/>
      <c r="C158" s="131"/>
      <c r="D158" s="131"/>
      <c r="E158" s="131"/>
      <c r="F158" s="131"/>
    </row>
    <row r="159" spans="1:6" hidden="1" outlineLevel="1" x14ac:dyDescent="0.2">
      <c r="A159" s="131" t="s">
        <v>752</v>
      </c>
      <c r="B159" s="131"/>
      <c r="C159" s="131"/>
      <c r="D159" s="131"/>
      <c r="E159" s="131"/>
      <c r="F159" s="131"/>
    </row>
    <row r="160" spans="1:6" hidden="1" outlineLevel="1" x14ac:dyDescent="0.2">
      <c r="A160" s="131" t="s">
        <v>753</v>
      </c>
      <c r="B160" s="131"/>
      <c r="C160" s="131"/>
      <c r="D160" s="131"/>
      <c r="E160" s="131"/>
      <c r="F160" s="131"/>
    </row>
    <row r="161" spans="1:6" hidden="1" outlineLevel="1" x14ac:dyDescent="0.2">
      <c r="A161" s="131" t="s">
        <v>754</v>
      </c>
      <c r="B161" s="131"/>
      <c r="C161" s="131"/>
      <c r="D161" s="131"/>
      <c r="E161" s="131"/>
      <c r="F161" s="131"/>
    </row>
    <row r="162" spans="1:6" hidden="1" outlineLevel="1" x14ac:dyDescent="0.2">
      <c r="A162" s="131" t="s">
        <v>755</v>
      </c>
      <c r="B162" s="131"/>
      <c r="C162" s="131"/>
      <c r="D162" s="131"/>
      <c r="E162" s="131"/>
      <c r="F162" s="131"/>
    </row>
    <row r="163" spans="1:6" hidden="1" outlineLevel="1" x14ac:dyDescent="0.2">
      <c r="A163" s="131" t="s">
        <v>756</v>
      </c>
      <c r="B163" s="131"/>
      <c r="C163" s="131"/>
      <c r="D163" s="131"/>
      <c r="E163" s="131"/>
      <c r="F163" s="131"/>
    </row>
    <row r="164" spans="1:6" hidden="1" outlineLevel="1" x14ac:dyDescent="0.2">
      <c r="A164" s="131" t="s">
        <v>757</v>
      </c>
      <c r="B164" s="131"/>
      <c r="C164" s="131"/>
      <c r="D164" s="131"/>
      <c r="E164" s="131"/>
      <c r="F164" s="131"/>
    </row>
    <row r="165" spans="1:6" hidden="1" outlineLevel="1" x14ac:dyDescent="0.2">
      <c r="A165" s="131" t="s">
        <v>758</v>
      </c>
      <c r="B165" s="131"/>
      <c r="C165" s="131"/>
      <c r="D165" s="131"/>
      <c r="E165" s="131"/>
      <c r="F165" s="131"/>
    </row>
    <row r="166" spans="1:6" ht="16.5" hidden="1" outlineLevel="1" x14ac:dyDescent="0.2">
      <c r="A166" s="132" t="s">
        <v>759</v>
      </c>
      <c r="B166" s="132"/>
      <c r="C166" s="132"/>
      <c r="D166" s="132"/>
      <c r="E166" s="132"/>
      <c r="F166" s="132"/>
    </row>
    <row r="167" spans="1:6" ht="42" hidden="1" customHeight="1" outlineLevel="1" x14ac:dyDescent="0.2">
      <c r="A167" s="134"/>
      <c r="B167" s="134"/>
      <c r="C167" s="134"/>
      <c r="D167" s="134"/>
      <c r="E167" s="134"/>
      <c r="F167" s="134"/>
    </row>
    <row r="168" spans="1:6" hidden="1" outlineLevel="1" x14ac:dyDescent="0.2">
      <c r="A168" s="131" t="s">
        <v>760</v>
      </c>
      <c r="B168" s="131"/>
      <c r="C168" s="131"/>
      <c r="D168" s="131"/>
      <c r="E168" s="131"/>
      <c r="F168" s="131"/>
    </row>
    <row r="169" spans="1:6" hidden="1" outlineLevel="1" x14ac:dyDescent="0.2">
      <c r="A169" s="131" t="s">
        <v>761</v>
      </c>
      <c r="B169" s="131"/>
      <c r="C169" s="131"/>
      <c r="D169" s="131"/>
      <c r="E169" s="131"/>
      <c r="F169" s="131"/>
    </row>
    <row r="170" spans="1:6" hidden="1" outlineLevel="1" x14ac:dyDescent="0.2">
      <c r="A170" s="131" t="s">
        <v>762</v>
      </c>
      <c r="B170" s="131"/>
      <c r="C170" s="131"/>
      <c r="D170" s="131"/>
      <c r="E170" s="131"/>
      <c r="F170" s="131"/>
    </row>
    <row r="171" spans="1:6" hidden="1" outlineLevel="1" x14ac:dyDescent="0.2">
      <c r="A171" s="131" t="s">
        <v>763</v>
      </c>
      <c r="B171" s="131"/>
      <c r="C171" s="131"/>
      <c r="D171" s="131"/>
      <c r="E171" s="131"/>
      <c r="F171" s="131"/>
    </row>
    <row r="172" spans="1:6" hidden="1" outlineLevel="1" x14ac:dyDescent="0.2">
      <c r="A172" s="131" t="s">
        <v>764</v>
      </c>
      <c r="B172" s="131"/>
      <c r="C172" s="131"/>
      <c r="D172" s="131"/>
      <c r="E172" s="131"/>
      <c r="F172" s="131"/>
    </row>
    <row r="173" spans="1:6" hidden="1" outlineLevel="1" x14ac:dyDescent="0.2">
      <c r="A173" s="33"/>
      <c r="B173" s="33"/>
      <c r="C173" s="33"/>
      <c r="D173" s="33"/>
      <c r="E173" s="33"/>
      <c r="F173" s="33"/>
    </row>
    <row r="174" spans="1:6" hidden="1" outlineLevel="1" x14ac:dyDescent="0.2">
      <c r="A174" s="33"/>
      <c r="B174" s="33"/>
      <c r="C174" s="33"/>
      <c r="D174" s="33"/>
      <c r="E174" s="33"/>
      <c r="F174" s="33"/>
    </row>
    <row r="175" spans="1:6" ht="20.25" collapsed="1" x14ac:dyDescent="0.2">
      <c r="A175" s="136" t="s">
        <v>765</v>
      </c>
      <c r="B175" s="136"/>
      <c r="C175" s="136"/>
      <c r="D175" s="136"/>
      <c r="E175" s="136"/>
      <c r="F175" s="136"/>
    </row>
    <row r="176" spans="1:6" hidden="1" outlineLevel="1" x14ac:dyDescent="0.2">
      <c r="A176" s="131" t="s">
        <v>766</v>
      </c>
      <c r="B176" s="131"/>
      <c r="C176" s="131"/>
      <c r="D176" s="131"/>
      <c r="E176" s="131"/>
      <c r="F176" s="131"/>
    </row>
    <row r="177" spans="1:6" hidden="1" outlineLevel="1" x14ac:dyDescent="0.2">
      <c r="A177" s="131" t="s">
        <v>767</v>
      </c>
      <c r="B177" s="131"/>
      <c r="C177" s="131"/>
      <c r="D177" s="131"/>
      <c r="E177" s="131"/>
      <c r="F177" s="131"/>
    </row>
    <row r="178" spans="1:6" hidden="1" outlineLevel="1" x14ac:dyDescent="0.2">
      <c r="A178" s="131" t="s">
        <v>768</v>
      </c>
      <c r="B178" s="131"/>
      <c r="C178" s="131"/>
      <c r="D178" s="131"/>
      <c r="E178" s="131"/>
      <c r="F178" s="131"/>
    </row>
    <row r="179" spans="1:6" ht="19.5" hidden="1" outlineLevel="1" x14ac:dyDescent="0.2">
      <c r="A179" s="137" t="s">
        <v>769</v>
      </c>
      <c r="B179" s="137"/>
      <c r="C179" s="137"/>
      <c r="D179" s="137"/>
      <c r="E179" s="137"/>
      <c r="F179" s="137"/>
    </row>
    <row r="180" spans="1:6" hidden="1" outlineLevel="1" x14ac:dyDescent="0.2">
      <c r="A180" s="131" t="s">
        <v>770</v>
      </c>
      <c r="B180" s="131"/>
      <c r="C180" s="131"/>
      <c r="D180" s="131"/>
      <c r="E180" s="131"/>
      <c r="F180" s="131"/>
    </row>
    <row r="181" spans="1:6" hidden="1" outlineLevel="1" x14ac:dyDescent="0.2">
      <c r="A181" s="131" t="s">
        <v>771</v>
      </c>
      <c r="B181" s="131"/>
      <c r="C181" s="131"/>
      <c r="D181" s="131"/>
      <c r="E181" s="131"/>
      <c r="F181" s="131"/>
    </row>
    <row r="182" spans="1:6" ht="16.5" hidden="1" outlineLevel="1" x14ac:dyDescent="0.2">
      <c r="A182" s="132" t="s">
        <v>772</v>
      </c>
      <c r="B182" s="132"/>
      <c r="C182" s="132"/>
      <c r="D182" s="132"/>
      <c r="E182" s="132"/>
      <c r="F182" s="132"/>
    </row>
    <row r="183" spans="1:6" ht="42" hidden="1" customHeight="1" outlineLevel="1" x14ac:dyDescent="0.2">
      <c r="A183" s="134"/>
      <c r="B183" s="134"/>
      <c r="C183" s="134"/>
      <c r="D183" s="134"/>
      <c r="E183" s="134"/>
      <c r="F183" s="134"/>
    </row>
    <row r="184" spans="1:6" hidden="1" outlineLevel="1" x14ac:dyDescent="0.2">
      <c r="A184" s="131" t="s">
        <v>773</v>
      </c>
      <c r="B184" s="131"/>
      <c r="C184" s="131"/>
      <c r="D184" s="131"/>
      <c r="E184" s="131"/>
      <c r="F184" s="131"/>
    </row>
    <row r="185" spans="1:6" ht="66" hidden="1" customHeight="1" outlineLevel="1" x14ac:dyDescent="0.2">
      <c r="A185" s="134"/>
      <c r="B185" s="134"/>
      <c r="C185" s="134"/>
      <c r="D185" s="134"/>
      <c r="E185" s="134"/>
      <c r="F185" s="134"/>
    </row>
    <row r="186" spans="1:6" hidden="1" outlineLevel="1" x14ac:dyDescent="0.2">
      <c r="A186" s="131" t="s">
        <v>774</v>
      </c>
      <c r="B186" s="131"/>
      <c r="C186" s="131"/>
      <c r="D186" s="131"/>
      <c r="E186" s="131"/>
      <c r="F186" s="131"/>
    </row>
    <row r="187" spans="1:6" hidden="1" outlineLevel="1" x14ac:dyDescent="0.2">
      <c r="A187" s="131" t="s">
        <v>775</v>
      </c>
      <c r="B187" s="131"/>
      <c r="C187" s="131"/>
      <c r="D187" s="131"/>
      <c r="E187" s="131"/>
      <c r="F187" s="131"/>
    </row>
    <row r="188" spans="1:6" ht="16.5" hidden="1" outlineLevel="1" x14ac:dyDescent="0.2">
      <c r="A188" s="132" t="s">
        <v>776</v>
      </c>
      <c r="B188" s="132"/>
      <c r="C188" s="132"/>
      <c r="D188" s="132"/>
      <c r="E188" s="132"/>
      <c r="F188" s="132"/>
    </row>
    <row r="189" spans="1:6" hidden="1" outlineLevel="1" x14ac:dyDescent="0.2">
      <c r="A189" s="131" t="s">
        <v>777</v>
      </c>
      <c r="B189" s="131"/>
      <c r="C189" s="131"/>
      <c r="D189" s="131"/>
      <c r="E189" s="131"/>
      <c r="F189" s="131"/>
    </row>
    <row r="190" spans="1:6" hidden="1" outlineLevel="1" x14ac:dyDescent="0.2">
      <c r="A190" s="131" t="s">
        <v>778</v>
      </c>
      <c r="B190" s="131"/>
      <c r="C190" s="131"/>
      <c r="D190" s="131"/>
      <c r="E190" s="131"/>
      <c r="F190" s="131"/>
    </row>
    <row r="191" spans="1:6" hidden="1" outlineLevel="1" x14ac:dyDescent="0.2">
      <c r="A191" s="131" t="s">
        <v>779</v>
      </c>
      <c r="B191" s="131"/>
      <c r="C191" s="131"/>
      <c r="D191" s="131"/>
      <c r="E191" s="131"/>
      <c r="F191" s="131"/>
    </row>
    <row r="192" spans="1:6" ht="42" hidden="1" customHeight="1" outlineLevel="1" x14ac:dyDescent="0.2">
      <c r="A192" s="134"/>
      <c r="B192" s="134"/>
      <c r="C192" s="134"/>
      <c r="D192" s="134"/>
      <c r="E192" s="134"/>
      <c r="F192" s="134"/>
    </row>
    <row r="193" spans="1:6" hidden="1" outlineLevel="1" x14ac:dyDescent="0.2">
      <c r="A193" s="131" t="s">
        <v>780</v>
      </c>
      <c r="B193" s="131"/>
      <c r="C193" s="131"/>
      <c r="D193" s="131"/>
      <c r="E193" s="131"/>
      <c r="F193" s="131"/>
    </row>
    <row r="194" spans="1:6" hidden="1" outlineLevel="1" x14ac:dyDescent="0.2">
      <c r="A194" s="131" t="s">
        <v>781</v>
      </c>
      <c r="B194" s="131"/>
      <c r="C194" s="131"/>
      <c r="D194" s="131"/>
      <c r="E194" s="131"/>
      <c r="F194" s="131"/>
    </row>
    <row r="195" spans="1:6" hidden="1" outlineLevel="1" x14ac:dyDescent="0.2">
      <c r="A195" s="130" t="s">
        <v>782</v>
      </c>
      <c r="B195" s="130"/>
      <c r="C195" s="130"/>
      <c r="D195" s="130"/>
      <c r="E195" s="130"/>
      <c r="F195" s="130"/>
    </row>
    <row r="196" spans="1:6" hidden="1" outlineLevel="1" x14ac:dyDescent="0.2">
      <c r="A196" s="131" t="s">
        <v>783</v>
      </c>
      <c r="B196" s="131"/>
      <c r="C196" s="131"/>
      <c r="D196" s="131"/>
      <c r="E196" s="131"/>
      <c r="F196" s="131"/>
    </row>
    <row r="197" spans="1:6" hidden="1" outlineLevel="1" x14ac:dyDescent="0.2">
      <c r="A197" s="131" t="s">
        <v>784</v>
      </c>
      <c r="B197" s="131"/>
      <c r="C197" s="131"/>
      <c r="D197" s="131"/>
      <c r="E197" s="131"/>
      <c r="F197" s="131"/>
    </row>
    <row r="198" spans="1:6" ht="16.5" hidden="1" outlineLevel="1" x14ac:dyDescent="0.2">
      <c r="A198" s="132" t="s">
        <v>785</v>
      </c>
      <c r="B198" s="132"/>
      <c r="C198" s="132"/>
      <c r="D198" s="132"/>
      <c r="E198" s="132"/>
      <c r="F198" s="132"/>
    </row>
    <row r="199" spans="1:6" hidden="1" outlineLevel="1" x14ac:dyDescent="0.2">
      <c r="A199" s="131" t="s">
        <v>786</v>
      </c>
      <c r="B199" s="131"/>
      <c r="C199" s="131"/>
      <c r="D199" s="131"/>
      <c r="E199" s="131"/>
      <c r="F199" s="131"/>
    </row>
    <row r="200" spans="1:6" hidden="1" outlineLevel="1" x14ac:dyDescent="0.2">
      <c r="A200" s="131" t="s">
        <v>787</v>
      </c>
      <c r="B200" s="131"/>
      <c r="C200" s="131"/>
      <c r="D200" s="131"/>
      <c r="E200" s="131"/>
      <c r="F200" s="131"/>
    </row>
    <row r="201" spans="1:6" ht="42" hidden="1" customHeight="1" outlineLevel="1" x14ac:dyDescent="0.2">
      <c r="A201" s="134"/>
      <c r="B201" s="134"/>
      <c r="C201" s="134"/>
      <c r="D201" s="134"/>
      <c r="E201" s="134"/>
      <c r="F201" s="134"/>
    </row>
    <row r="202" spans="1:6" hidden="1" outlineLevel="1" x14ac:dyDescent="0.2">
      <c r="A202" s="131" t="s">
        <v>788</v>
      </c>
      <c r="B202" s="131"/>
      <c r="C202" s="131"/>
      <c r="D202" s="131"/>
      <c r="E202" s="131"/>
      <c r="F202" s="131"/>
    </row>
    <row r="203" spans="1:6" ht="42" hidden="1" customHeight="1" outlineLevel="1" x14ac:dyDescent="0.2">
      <c r="A203" s="134"/>
      <c r="B203" s="134"/>
      <c r="C203" s="134"/>
      <c r="D203" s="134"/>
      <c r="E203" s="134"/>
      <c r="F203" s="134"/>
    </row>
    <row r="204" spans="1:6" hidden="1" outlineLevel="1" x14ac:dyDescent="0.2">
      <c r="A204" s="131" t="s">
        <v>789</v>
      </c>
      <c r="B204" s="131"/>
      <c r="C204" s="131"/>
      <c r="D204" s="131"/>
      <c r="E204" s="131"/>
      <c r="F204" s="131"/>
    </row>
    <row r="205" spans="1:6" ht="66" hidden="1" customHeight="1" outlineLevel="1" x14ac:dyDescent="0.2">
      <c r="A205" s="134"/>
      <c r="B205" s="134"/>
      <c r="C205" s="134"/>
      <c r="D205" s="134"/>
      <c r="E205" s="134"/>
      <c r="F205" s="134"/>
    </row>
    <row r="206" spans="1:6" hidden="1" outlineLevel="1" x14ac:dyDescent="0.2">
      <c r="A206" s="131" t="s">
        <v>790</v>
      </c>
      <c r="B206" s="131"/>
      <c r="C206" s="131"/>
      <c r="D206" s="131"/>
      <c r="E206" s="131"/>
      <c r="F206" s="131"/>
    </row>
    <row r="207" spans="1:6" ht="66" hidden="1" customHeight="1" outlineLevel="1" x14ac:dyDescent="0.2">
      <c r="A207" s="134"/>
      <c r="B207" s="134"/>
      <c r="C207" s="134"/>
      <c r="D207" s="134"/>
      <c r="E207" s="134"/>
      <c r="F207" s="134"/>
    </row>
    <row r="208" spans="1:6" hidden="1" outlineLevel="1" x14ac:dyDescent="0.2">
      <c r="A208" s="131" t="s">
        <v>791</v>
      </c>
      <c r="B208" s="131"/>
      <c r="C208" s="131"/>
      <c r="D208" s="131"/>
      <c r="E208" s="131"/>
      <c r="F208" s="131"/>
    </row>
    <row r="209" spans="1:6" ht="16.5" hidden="1" outlineLevel="1" x14ac:dyDescent="0.2">
      <c r="A209" s="132" t="s">
        <v>792</v>
      </c>
      <c r="B209" s="132"/>
      <c r="C209" s="132"/>
      <c r="D209" s="132"/>
      <c r="E209" s="132"/>
      <c r="F209" s="132"/>
    </row>
    <row r="210" spans="1:6" hidden="1" outlineLevel="1" x14ac:dyDescent="0.2">
      <c r="A210" s="131" t="s">
        <v>793</v>
      </c>
      <c r="B210" s="131"/>
      <c r="C210" s="131"/>
      <c r="D210" s="131"/>
      <c r="E210" s="131"/>
      <c r="F210" s="131"/>
    </row>
    <row r="211" spans="1:6" ht="42" hidden="1" customHeight="1" outlineLevel="1" x14ac:dyDescent="0.2">
      <c r="A211" s="134"/>
      <c r="B211" s="134"/>
      <c r="C211" s="134"/>
      <c r="D211" s="134"/>
      <c r="E211" s="134"/>
      <c r="F211" s="134"/>
    </row>
    <row r="212" spans="1:6" hidden="1" outlineLevel="1" x14ac:dyDescent="0.2">
      <c r="A212" s="131" t="s">
        <v>794</v>
      </c>
      <c r="B212" s="131"/>
      <c r="C212" s="131"/>
      <c r="D212" s="131"/>
      <c r="E212" s="131"/>
      <c r="F212" s="131"/>
    </row>
    <row r="213" spans="1:6" hidden="1" outlineLevel="1" x14ac:dyDescent="0.2">
      <c r="A213" s="131" t="s">
        <v>795</v>
      </c>
      <c r="B213" s="131"/>
      <c r="C213" s="131"/>
      <c r="D213" s="131"/>
      <c r="E213" s="131"/>
      <c r="F213" s="131"/>
    </row>
    <row r="214" spans="1:6" ht="66" hidden="1" customHeight="1" outlineLevel="1" x14ac:dyDescent="0.2">
      <c r="A214" s="134"/>
      <c r="B214" s="134"/>
      <c r="C214" s="134"/>
      <c r="D214" s="134"/>
      <c r="E214" s="134"/>
      <c r="F214" s="134"/>
    </row>
    <row r="215" spans="1:6" hidden="1" outlineLevel="1" x14ac:dyDescent="0.2">
      <c r="A215" s="131" t="s">
        <v>796</v>
      </c>
      <c r="B215" s="131"/>
      <c r="C215" s="131"/>
      <c r="D215" s="131"/>
      <c r="E215" s="131"/>
      <c r="F215" s="131"/>
    </row>
    <row r="216" spans="1:6" hidden="1" outlineLevel="1" x14ac:dyDescent="0.2">
      <c r="A216" s="131" t="s">
        <v>797</v>
      </c>
      <c r="B216" s="131"/>
      <c r="C216" s="131"/>
      <c r="D216" s="131"/>
      <c r="E216" s="131"/>
      <c r="F216" s="131"/>
    </row>
    <row r="217" spans="1:6" hidden="1" outlineLevel="1" x14ac:dyDescent="0.2">
      <c r="A217" s="131" t="s">
        <v>798</v>
      </c>
      <c r="B217" s="131"/>
      <c r="C217" s="131"/>
      <c r="D217" s="131"/>
      <c r="E217" s="131"/>
      <c r="F217" s="131"/>
    </row>
    <row r="218" spans="1:6" hidden="1" outlineLevel="1" x14ac:dyDescent="0.2">
      <c r="A218" s="131" t="s">
        <v>799</v>
      </c>
      <c r="B218" s="131"/>
      <c r="C218" s="131"/>
      <c r="D218" s="131"/>
      <c r="E218" s="131"/>
      <c r="F218" s="131"/>
    </row>
    <row r="219" spans="1:6" ht="16.5" hidden="1" outlineLevel="1" x14ac:dyDescent="0.2">
      <c r="A219" s="132" t="s">
        <v>800</v>
      </c>
      <c r="B219" s="132"/>
      <c r="C219" s="132"/>
      <c r="D219" s="132"/>
      <c r="E219" s="132"/>
      <c r="F219" s="132"/>
    </row>
    <row r="220" spans="1:6" hidden="1" outlineLevel="1" x14ac:dyDescent="0.2">
      <c r="A220" s="131" t="s">
        <v>801</v>
      </c>
      <c r="B220" s="131"/>
      <c r="C220" s="131"/>
      <c r="D220" s="131"/>
      <c r="E220" s="131"/>
      <c r="F220" s="131"/>
    </row>
    <row r="221" spans="1:6" hidden="1" outlineLevel="1" x14ac:dyDescent="0.2">
      <c r="A221" s="131" t="s">
        <v>802</v>
      </c>
      <c r="B221" s="131"/>
      <c r="C221" s="131"/>
      <c r="D221" s="131"/>
      <c r="E221" s="131"/>
      <c r="F221" s="131"/>
    </row>
    <row r="222" spans="1:6" hidden="1" outlineLevel="1" x14ac:dyDescent="0.2">
      <c r="A222" s="131" t="s">
        <v>803</v>
      </c>
      <c r="B222" s="131"/>
      <c r="C222" s="131"/>
      <c r="D222" s="131"/>
      <c r="E222" s="131"/>
      <c r="F222" s="131"/>
    </row>
    <row r="223" spans="1:6" ht="42" hidden="1" customHeight="1" outlineLevel="1" x14ac:dyDescent="0.2">
      <c r="A223" s="134"/>
      <c r="B223" s="134"/>
      <c r="C223" s="134"/>
      <c r="D223" s="134"/>
      <c r="E223" s="134"/>
      <c r="F223" s="134"/>
    </row>
    <row r="224" spans="1:6" hidden="1" outlineLevel="1" x14ac:dyDescent="0.2">
      <c r="A224" s="131" t="s">
        <v>804</v>
      </c>
      <c r="B224" s="131"/>
      <c r="C224" s="131"/>
      <c r="D224" s="131"/>
      <c r="E224" s="131"/>
      <c r="F224" s="131"/>
    </row>
    <row r="225" spans="1:6" hidden="1" outlineLevel="1" x14ac:dyDescent="0.2">
      <c r="A225" s="131" t="s">
        <v>805</v>
      </c>
      <c r="B225" s="131"/>
      <c r="C225" s="131"/>
      <c r="D225" s="131"/>
      <c r="E225" s="131"/>
      <c r="F225" s="131"/>
    </row>
    <row r="226" spans="1:6" hidden="1" outlineLevel="1" x14ac:dyDescent="0.2">
      <c r="A226" s="131" t="s">
        <v>806</v>
      </c>
      <c r="B226" s="131"/>
      <c r="C226" s="131"/>
      <c r="D226" s="131"/>
      <c r="E226" s="131"/>
      <c r="F226" s="131"/>
    </row>
    <row r="227" spans="1:6" hidden="1" outlineLevel="1" x14ac:dyDescent="0.2">
      <c r="A227" s="131" t="s">
        <v>807</v>
      </c>
      <c r="B227" s="131"/>
      <c r="C227" s="131"/>
      <c r="D227" s="131"/>
      <c r="E227" s="131"/>
      <c r="F227" s="131"/>
    </row>
    <row r="228" spans="1:6" hidden="1" outlineLevel="1" x14ac:dyDescent="0.2">
      <c r="A228" s="131" t="s">
        <v>808</v>
      </c>
      <c r="B228" s="131"/>
      <c r="C228" s="131"/>
      <c r="D228" s="131"/>
      <c r="E228" s="131"/>
      <c r="F228" s="131"/>
    </row>
    <row r="229" spans="1:6" hidden="1" outlineLevel="1" x14ac:dyDescent="0.2">
      <c r="A229" s="131" t="s">
        <v>809</v>
      </c>
      <c r="B229" s="131"/>
      <c r="C229" s="131"/>
      <c r="D229" s="131"/>
      <c r="E229" s="131"/>
      <c r="F229" s="131"/>
    </row>
    <row r="230" spans="1:6" ht="16.5" hidden="1" outlineLevel="1" x14ac:dyDescent="0.2">
      <c r="A230" s="132" t="s">
        <v>810</v>
      </c>
      <c r="B230" s="132"/>
      <c r="C230" s="132"/>
      <c r="D230" s="132"/>
      <c r="E230" s="132"/>
      <c r="F230" s="132"/>
    </row>
    <row r="231" spans="1:6" hidden="1" outlineLevel="1" x14ac:dyDescent="0.2">
      <c r="A231" s="131" t="s">
        <v>811</v>
      </c>
      <c r="B231" s="131"/>
      <c r="C231" s="131"/>
      <c r="D231" s="131"/>
      <c r="E231" s="131"/>
      <c r="F231" s="131"/>
    </row>
    <row r="232" spans="1:6" ht="66" hidden="1" customHeight="1" outlineLevel="1" x14ac:dyDescent="0.2">
      <c r="A232" s="134"/>
      <c r="B232" s="134"/>
      <c r="C232" s="134"/>
      <c r="D232" s="134"/>
      <c r="E232" s="134"/>
      <c r="F232" s="134"/>
    </row>
    <row r="233" spans="1:6" hidden="1" outlineLevel="1" x14ac:dyDescent="0.2">
      <c r="A233" s="131" t="s">
        <v>812</v>
      </c>
      <c r="B233" s="131"/>
      <c r="C233" s="131"/>
      <c r="D233" s="131"/>
      <c r="E233" s="131"/>
      <c r="F233" s="131"/>
    </row>
    <row r="234" spans="1:6" hidden="1" outlineLevel="1" x14ac:dyDescent="0.2">
      <c r="A234" s="131" t="s">
        <v>813</v>
      </c>
      <c r="B234" s="131"/>
      <c r="C234" s="131"/>
      <c r="D234" s="131"/>
      <c r="E234" s="131"/>
      <c r="F234" s="131"/>
    </row>
    <row r="235" spans="1:6" ht="66" hidden="1" customHeight="1" outlineLevel="1" x14ac:dyDescent="0.2">
      <c r="A235" s="134"/>
      <c r="B235" s="134"/>
      <c r="C235" s="134"/>
      <c r="D235" s="134"/>
      <c r="E235" s="134"/>
      <c r="F235" s="134"/>
    </row>
    <row r="236" spans="1:6" hidden="1" outlineLevel="1" x14ac:dyDescent="0.2">
      <c r="A236" s="131" t="s">
        <v>814</v>
      </c>
      <c r="B236" s="131"/>
      <c r="C236" s="131"/>
      <c r="D236" s="131"/>
      <c r="E236" s="131"/>
      <c r="F236" s="131"/>
    </row>
    <row r="237" spans="1:6" ht="16.5" hidden="1" outlineLevel="1" x14ac:dyDescent="0.2">
      <c r="A237" s="132" t="s">
        <v>815</v>
      </c>
      <c r="B237" s="132"/>
      <c r="C237" s="132"/>
      <c r="D237" s="132"/>
      <c r="E237" s="132"/>
      <c r="F237" s="132"/>
    </row>
    <row r="238" spans="1:6" ht="66" hidden="1" customHeight="1" outlineLevel="1" x14ac:dyDescent="0.2">
      <c r="A238" s="134"/>
      <c r="B238" s="134"/>
      <c r="C238" s="134"/>
      <c r="D238" s="134"/>
      <c r="E238" s="134"/>
      <c r="F238" s="134"/>
    </row>
    <row r="239" spans="1:6" hidden="1" outlineLevel="1" x14ac:dyDescent="0.2">
      <c r="A239" s="131" t="s">
        <v>816</v>
      </c>
      <c r="B239" s="131"/>
      <c r="C239" s="131"/>
      <c r="D239" s="131"/>
      <c r="E239" s="131"/>
      <c r="F239" s="131"/>
    </row>
    <row r="240" spans="1:6" ht="42" hidden="1" customHeight="1" outlineLevel="1" x14ac:dyDescent="0.2">
      <c r="A240" s="134"/>
      <c r="B240" s="134"/>
      <c r="C240" s="134"/>
      <c r="D240" s="134"/>
      <c r="E240" s="134"/>
      <c r="F240" s="134"/>
    </row>
    <row r="241" spans="1:6" hidden="1" outlineLevel="1" x14ac:dyDescent="0.2">
      <c r="A241" s="131" t="s">
        <v>817</v>
      </c>
      <c r="B241" s="131"/>
      <c r="C241" s="131"/>
      <c r="D241" s="131"/>
      <c r="E241" s="131"/>
      <c r="F241" s="131"/>
    </row>
    <row r="242" spans="1:6" ht="42" hidden="1" customHeight="1" outlineLevel="1" x14ac:dyDescent="0.2">
      <c r="A242" s="134"/>
      <c r="B242" s="134"/>
      <c r="C242" s="134"/>
      <c r="D242" s="134"/>
      <c r="E242" s="134"/>
      <c r="F242" s="134"/>
    </row>
    <row r="243" spans="1:6" hidden="1" outlineLevel="1" x14ac:dyDescent="0.2">
      <c r="A243" s="131" t="s">
        <v>818</v>
      </c>
      <c r="B243" s="131"/>
      <c r="C243" s="131"/>
      <c r="D243" s="131"/>
      <c r="E243" s="131"/>
      <c r="F243" s="131"/>
    </row>
    <row r="244" spans="1:6" hidden="1" outlineLevel="1" x14ac:dyDescent="0.2">
      <c r="A244" s="131" t="s">
        <v>819</v>
      </c>
      <c r="B244" s="131"/>
      <c r="C244" s="131"/>
      <c r="D244" s="131"/>
      <c r="E244" s="131"/>
      <c r="F244" s="131"/>
    </row>
    <row r="245" spans="1:6" ht="16.5" hidden="1" outlineLevel="1" x14ac:dyDescent="0.2">
      <c r="A245" s="132" t="s">
        <v>820</v>
      </c>
      <c r="B245" s="132"/>
      <c r="C245" s="132"/>
      <c r="D245" s="132"/>
      <c r="E245" s="132"/>
      <c r="F245" s="132"/>
    </row>
    <row r="246" spans="1:6" hidden="1" outlineLevel="1" x14ac:dyDescent="0.2">
      <c r="A246" s="131" t="s">
        <v>821</v>
      </c>
      <c r="B246" s="131"/>
      <c r="C246" s="131"/>
      <c r="D246" s="131"/>
      <c r="E246" s="131"/>
      <c r="F246" s="131"/>
    </row>
    <row r="247" spans="1:6" hidden="1" outlineLevel="1" x14ac:dyDescent="0.2">
      <c r="A247" s="131" t="s">
        <v>822</v>
      </c>
      <c r="B247" s="131"/>
      <c r="C247" s="131"/>
      <c r="D247" s="131"/>
      <c r="E247" s="131"/>
      <c r="F247" s="131"/>
    </row>
    <row r="248" spans="1:6" hidden="1" outlineLevel="1" x14ac:dyDescent="0.2">
      <c r="A248" s="131" t="s">
        <v>823</v>
      </c>
      <c r="B248" s="131"/>
      <c r="C248" s="131"/>
      <c r="D248" s="131"/>
      <c r="E248" s="131"/>
      <c r="F248" s="131"/>
    </row>
    <row r="249" spans="1:6" hidden="1" outlineLevel="1" x14ac:dyDescent="0.2">
      <c r="A249" s="131" t="s">
        <v>824</v>
      </c>
      <c r="B249" s="131"/>
      <c r="C249" s="131"/>
      <c r="D249" s="131"/>
      <c r="E249" s="131"/>
      <c r="F249" s="131"/>
    </row>
    <row r="250" spans="1:6" hidden="1" outlineLevel="1" x14ac:dyDescent="0.2">
      <c r="A250" s="131" t="s">
        <v>825</v>
      </c>
      <c r="B250" s="131"/>
      <c r="C250" s="131"/>
      <c r="D250" s="131"/>
      <c r="E250" s="131"/>
      <c r="F250" s="131"/>
    </row>
    <row r="251" spans="1:6" hidden="1" outlineLevel="1" x14ac:dyDescent="0.2">
      <c r="A251" s="131" t="s">
        <v>826</v>
      </c>
      <c r="B251" s="131"/>
      <c r="C251" s="131"/>
      <c r="D251" s="131"/>
      <c r="E251" s="131"/>
      <c r="F251" s="131"/>
    </row>
    <row r="252" spans="1:6" ht="66" hidden="1" customHeight="1" outlineLevel="1" x14ac:dyDescent="0.2">
      <c r="A252" s="134"/>
      <c r="B252" s="134"/>
      <c r="C252" s="134"/>
      <c r="D252" s="134"/>
      <c r="E252" s="134"/>
      <c r="F252" s="134"/>
    </row>
    <row r="253" spans="1:6" hidden="1" outlineLevel="1" x14ac:dyDescent="0.2">
      <c r="A253" s="131" t="s">
        <v>827</v>
      </c>
      <c r="B253" s="131"/>
      <c r="C253" s="131"/>
      <c r="D253" s="131"/>
      <c r="E253" s="131"/>
      <c r="F253" s="131"/>
    </row>
    <row r="254" spans="1:6" hidden="1" outlineLevel="1" x14ac:dyDescent="0.2">
      <c r="A254" s="131" t="s">
        <v>828</v>
      </c>
      <c r="B254" s="131"/>
      <c r="C254" s="131"/>
      <c r="D254" s="131"/>
      <c r="E254" s="131"/>
      <c r="F254" s="131"/>
    </row>
    <row r="255" spans="1:6" hidden="1" outlineLevel="1" x14ac:dyDescent="0.2">
      <c r="A255" s="131" t="s">
        <v>829</v>
      </c>
      <c r="B255" s="131"/>
      <c r="C255" s="131"/>
      <c r="D255" s="131"/>
      <c r="E255" s="131"/>
      <c r="F255" s="131"/>
    </row>
    <row r="256" spans="1:6" hidden="1" outlineLevel="1" x14ac:dyDescent="0.2">
      <c r="A256" s="131" t="s">
        <v>830</v>
      </c>
      <c r="B256" s="131"/>
      <c r="C256" s="131"/>
      <c r="D256" s="131"/>
      <c r="E256" s="131"/>
      <c r="F256" s="131"/>
    </row>
    <row r="257" spans="1:6" hidden="1" outlineLevel="1" x14ac:dyDescent="0.2">
      <c r="A257" s="130" t="s">
        <v>831</v>
      </c>
      <c r="B257" s="130"/>
      <c r="C257" s="130"/>
      <c r="D257" s="130"/>
      <c r="E257" s="130"/>
      <c r="F257" s="130"/>
    </row>
    <row r="258" spans="1:6" hidden="1" outlineLevel="1" x14ac:dyDescent="0.2">
      <c r="A258" s="130" t="s">
        <v>832</v>
      </c>
      <c r="B258" s="130"/>
      <c r="C258" s="130"/>
      <c r="D258" s="130"/>
      <c r="E258" s="130"/>
      <c r="F258" s="130"/>
    </row>
    <row r="259" spans="1:6" hidden="1" outlineLevel="1" x14ac:dyDescent="0.2">
      <c r="A259" s="131" t="s">
        <v>833</v>
      </c>
      <c r="B259" s="131"/>
      <c r="C259" s="131"/>
      <c r="D259" s="131"/>
      <c r="E259" s="131"/>
      <c r="F259" s="131"/>
    </row>
    <row r="260" spans="1:6" hidden="1" outlineLevel="1" x14ac:dyDescent="0.2">
      <c r="A260" s="131" t="s">
        <v>834</v>
      </c>
      <c r="B260" s="131"/>
      <c r="C260" s="131"/>
      <c r="D260" s="131"/>
      <c r="E260" s="131"/>
      <c r="F260" s="131"/>
    </row>
    <row r="261" spans="1:6" ht="16.5" hidden="1" outlineLevel="1" x14ac:dyDescent="0.2">
      <c r="A261" s="132" t="s">
        <v>835</v>
      </c>
      <c r="B261" s="132"/>
      <c r="C261" s="132"/>
      <c r="D261" s="132"/>
      <c r="E261" s="132"/>
      <c r="F261" s="132"/>
    </row>
    <row r="262" spans="1:6" ht="66" hidden="1" customHeight="1" outlineLevel="1" x14ac:dyDescent="0.2">
      <c r="A262" s="134"/>
      <c r="B262" s="134"/>
      <c r="C262" s="134"/>
      <c r="D262" s="134"/>
      <c r="E262" s="134"/>
      <c r="F262" s="134"/>
    </row>
    <row r="263" spans="1:6" hidden="1" outlineLevel="1" x14ac:dyDescent="0.2">
      <c r="A263" s="131" t="s">
        <v>836</v>
      </c>
      <c r="B263" s="131"/>
      <c r="C263" s="131"/>
      <c r="D263" s="131"/>
      <c r="E263" s="131"/>
      <c r="F263" s="131"/>
    </row>
    <row r="264" spans="1:6" hidden="1" outlineLevel="1" x14ac:dyDescent="0.2">
      <c r="A264" s="131" t="s">
        <v>837</v>
      </c>
      <c r="B264" s="131"/>
      <c r="C264" s="131"/>
      <c r="D264" s="131"/>
      <c r="E264" s="131"/>
      <c r="F264" s="131"/>
    </row>
    <row r="265" spans="1:6" hidden="1" outlineLevel="1" x14ac:dyDescent="0.2">
      <c r="A265" s="131" t="s">
        <v>838</v>
      </c>
      <c r="B265" s="131"/>
      <c r="C265" s="131"/>
      <c r="D265" s="131"/>
      <c r="E265" s="131"/>
      <c r="F265" s="131"/>
    </row>
    <row r="266" spans="1:6" ht="16.5" hidden="1" outlineLevel="1" x14ac:dyDescent="0.2">
      <c r="A266" s="132" t="s">
        <v>839</v>
      </c>
      <c r="B266" s="132"/>
      <c r="C266" s="132"/>
      <c r="D266" s="132"/>
      <c r="E266" s="132"/>
      <c r="F266" s="132"/>
    </row>
    <row r="267" spans="1:6" hidden="1" outlineLevel="1" x14ac:dyDescent="0.2">
      <c r="A267" s="131" t="s">
        <v>840</v>
      </c>
      <c r="B267" s="131"/>
      <c r="C267" s="131"/>
      <c r="D267" s="131"/>
      <c r="E267" s="131"/>
      <c r="F267" s="131"/>
    </row>
    <row r="268" spans="1:6" ht="42" hidden="1" customHeight="1" outlineLevel="1" x14ac:dyDescent="0.2">
      <c r="A268" s="134"/>
      <c r="B268" s="134"/>
      <c r="C268" s="134"/>
      <c r="D268" s="134"/>
      <c r="E268" s="134"/>
      <c r="F268" s="134"/>
    </row>
    <row r="269" spans="1:6" hidden="1" outlineLevel="1" x14ac:dyDescent="0.2">
      <c r="A269" s="131" t="s">
        <v>841</v>
      </c>
      <c r="B269" s="131"/>
      <c r="C269" s="131"/>
      <c r="D269" s="131"/>
      <c r="E269" s="131"/>
      <c r="F269" s="131"/>
    </row>
    <row r="270" spans="1:6" ht="66" hidden="1" customHeight="1" outlineLevel="1" x14ac:dyDescent="0.2">
      <c r="A270" s="134"/>
      <c r="B270" s="134"/>
      <c r="C270" s="134"/>
      <c r="D270" s="134"/>
      <c r="E270" s="134"/>
      <c r="F270" s="134"/>
    </row>
    <row r="271" spans="1:6" hidden="1" outlineLevel="1" x14ac:dyDescent="0.2">
      <c r="A271" s="131" t="s">
        <v>842</v>
      </c>
      <c r="B271" s="131"/>
      <c r="C271" s="131"/>
      <c r="D271" s="131"/>
      <c r="E271" s="131"/>
      <c r="F271" s="131"/>
    </row>
    <row r="272" spans="1:6" hidden="1" outlineLevel="1" x14ac:dyDescent="0.2">
      <c r="A272" s="131" t="s">
        <v>843</v>
      </c>
      <c r="B272" s="131"/>
      <c r="C272" s="131"/>
      <c r="D272" s="131"/>
      <c r="E272" s="131"/>
      <c r="F272" s="131"/>
    </row>
    <row r="273" spans="1:6" hidden="1" outlineLevel="1" x14ac:dyDescent="0.2">
      <c r="A273" s="131" t="s">
        <v>844</v>
      </c>
      <c r="B273" s="131"/>
      <c r="C273" s="131"/>
      <c r="D273" s="131"/>
      <c r="E273" s="131"/>
      <c r="F273" s="131"/>
    </row>
    <row r="274" spans="1:6" hidden="1" outlineLevel="1" x14ac:dyDescent="0.2">
      <c r="A274" s="33"/>
      <c r="B274" s="33"/>
      <c r="C274" s="33"/>
      <c r="D274" s="33"/>
      <c r="E274" s="33"/>
      <c r="F274" s="33"/>
    </row>
    <row r="275" spans="1:6" hidden="1" outlineLevel="1" x14ac:dyDescent="0.2">
      <c r="A275" s="33"/>
      <c r="B275" s="33"/>
      <c r="C275" s="33"/>
      <c r="D275" s="33"/>
      <c r="E275" s="33"/>
      <c r="F275" s="33"/>
    </row>
    <row r="276" spans="1:6" ht="19.5" hidden="1" outlineLevel="1" x14ac:dyDescent="0.2">
      <c r="A276" s="137" t="s">
        <v>845</v>
      </c>
      <c r="B276" s="137"/>
      <c r="C276" s="137"/>
      <c r="D276" s="137"/>
      <c r="E276" s="137"/>
      <c r="F276" s="137"/>
    </row>
    <row r="277" spans="1:6" hidden="1" outlineLevel="1" x14ac:dyDescent="0.2">
      <c r="A277" s="131" t="s">
        <v>846</v>
      </c>
      <c r="B277" s="131"/>
      <c r="C277" s="131"/>
      <c r="D277" s="131"/>
      <c r="E277" s="131"/>
      <c r="F277" s="131"/>
    </row>
    <row r="278" spans="1:6" hidden="1" outlineLevel="1" x14ac:dyDescent="0.2">
      <c r="A278" s="131" t="s">
        <v>847</v>
      </c>
      <c r="B278" s="131"/>
      <c r="C278" s="131"/>
      <c r="D278" s="131"/>
      <c r="E278" s="131"/>
      <c r="F278" s="131"/>
    </row>
    <row r="279" spans="1:6" hidden="1" outlineLevel="1" x14ac:dyDescent="0.2">
      <c r="A279" s="131" t="s">
        <v>848</v>
      </c>
      <c r="B279" s="131"/>
      <c r="C279" s="131"/>
      <c r="D279" s="131"/>
      <c r="E279" s="131"/>
      <c r="F279" s="131"/>
    </row>
    <row r="280" spans="1:6" hidden="1" outlineLevel="1" x14ac:dyDescent="0.2">
      <c r="A280" s="131" t="s">
        <v>849</v>
      </c>
      <c r="B280" s="131"/>
      <c r="C280" s="131"/>
      <c r="D280" s="131"/>
      <c r="E280" s="131"/>
      <c r="F280" s="131"/>
    </row>
    <row r="281" spans="1:6" ht="16.5" hidden="1" outlineLevel="1" x14ac:dyDescent="0.2">
      <c r="A281" s="132" t="s">
        <v>850</v>
      </c>
      <c r="B281" s="132"/>
      <c r="C281" s="132"/>
      <c r="D281" s="132"/>
      <c r="E281" s="132"/>
      <c r="F281" s="132"/>
    </row>
    <row r="282" spans="1:6" hidden="1" outlineLevel="1" x14ac:dyDescent="0.2">
      <c r="A282" s="131" t="s">
        <v>851</v>
      </c>
      <c r="B282" s="131"/>
      <c r="C282" s="131"/>
      <c r="D282" s="131"/>
      <c r="E282" s="131"/>
      <c r="F282" s="131"/>
    </row>
    <row r="283" spans="1:6" hidden="1" outlineLevel="1" x14ac:dyDescent="0.2">
      <c r="A283" s="131" t="s">
        <v>852</v>
      </c>
      <c r="B283" s="131"/>
      <c r="C283" s="131"/>
      <c r="D283" s="131"/>
      <c r="E283" s="131"/>
      <c r="F283" s="131"/>
    </row>
    <row r="284" spans="1:6" hidden="1" outlineLevel="1" x14ac:dyDescent="0.2">
      <c r="A284" s="131" t="s">
        <v>853</v>
      </c>
      <c r="B284" s="131"/>
      <c r="C284" s="131"/>
      <c r="D284" s="131"/>
      <c r="E284" s="131"/>
      <c r="F284" s="131"/>
    </row>
    <row r="285" spans="1:6" hidden="1" outlineLevel="1" x14ac:dyDescent="0.2">
      <c r="A285" s="131" t="s">
        <v>854</v>
      </c>
      <c r="B285" s="131"/>
      <c r="C285" s="131"/>
      <c r="D285" s="131"/>
      <c r="E285" s="131"/>
      <c r="F285" s="131"/>
    </row>
    <row r="286" spans="1:6" hidden="1" outlineLevel="1" x14ac:dyDescent="0.2">
      <c r="A286" s="131" t="s">
        <v>855</v>
      </c>
      <c r="B286" s="131"/>
      <c r="C286" s="131"/>
      <c r="D286" s="131"/>
      <c r="E286" s="131"/>
      <c r="F286" s="131"/>
    </row>
    <row r="287" spans="1:6" hidden="1" outlineLevel="1" x14ac:dyDescent="0.2">
      <c r="A287" s="131" t="s">
        <v>856</v>
      </c>
      <c r="B287" s="131"/>
      <c r="C287" s="131"/>
      <c r="D287" s="131"/>
      <c r="E287" s="131"/>
      <c r="F287" s="131"/>
    </row>
    <row r="288" spans="1:6" hidden="1" outlineLevel="1" x14ac:dyDescent="0.2">
      <c r="A288" s="131" t="s">
        <v>857</v>
      </c>
      <c r="B288" s="131"/>
      <c r="C288" s="131"/>
      <c r="D288" s="131"/>
      <c r="E288" s="131"/>
      <c r="F288" s="131"/>
    </row>
    <row r="289" spans="1:6" hidden="1" outlineLevel="1" x14ac:dyDescent="0.2">
      <c r="A289" s="130" t="s">
        <v>858</v>
      </c>
      <c r="B289" s="130"/>
      <c r="C289" s="130"/>
      <c r="D289" s="130"/>
      <c r="E289" s="130"/>
      <c r="F289" s="130"/>
    </row>
    <row r="290" spans="1:6" hidden="1" outlineLevel="1" x14ac:dyDescent="0.2">
      <c r="A290" s="130" t="s">
        <v>859</v>
      </c>
      <c r="B290" s="130"/>
      <c r="C290" s="130"/>
      <c r="D290" s="130"/>
      <c r="E290" s="130"/>
      <c r="F290" s="130"/>
    </row>
    <row r="291" spans="1:6" hidden="1" outlineLevel="1" x14ac:dyDescent="0.2">
      <c r="A291" s="131" t="s">
        <v>860</v>
      </c>
      <c r="B291" s="131"/>
      <c r="C291" s="131"/>
      <c r="D291" s="131"/>
      <c r="E291" s="131"/>
      <c r="F291" s="131"/>
    </row>
    <row r="292" spans="1:6" ht="16.5" hidden="1" outlineLevel="1" x14ac:dyDescent="0.2">
      <c r="A292" s="132" t="s">
        <v>861</v>
      </c>
      <c r="B292" s="132"/>
      <c r="C292" s="132"/>
      <c r="D292" s="132"/>
      <c r="E292" s="132"/>
      <c r="F292" s="132"/>
    </row>
    <row r="293" spans="1:6" hidden="1" outlineLevel="1" x14ac:dyDescent="0.2">
      <c r="A293" s="131" t="s">
        <v>862</v>
      </c>
      <c r="B293" s="131"/>
      <c r="C293" s="131"/>
      <c r="D293" s="131"/>
      <c r="E293" s="131"/>
      <c r="F293" s="131"/>
    </row>
    <row r="294" spans="1:6" hidden="1" outlineLevel="1" x14ac:dyDescent="0.2">
      <c r="A294" s="131" t="s">
        <v>863</v>
      </c>
      <c r="B294" s="131"/>
      <c r="C294" s="131"/>
      <c r="D294" s="131"/>
      <c r="E294" s="131"/>
      <c r="F294" s="131"/>
    </row>
    <row r="295" spans="1:6" hidden="1" outlineLevel="1" x14ac:dyDescent="0.2">
      <c r="A295" s="131" t="s">
        <v>864</v>
      </c>
      <c r="B295" s="131"/>
      <c r="C295" s="131"/>
      <c r="D295" s="131"/>
      <c r="E295" s="131"/>
      <c r="F295" s="131"/>
    </row>
    <row r="296" spans="1:6" hidden="1" outlineLevel="1" x14ac:dyDescent="0.2">
      <c r="A296" s="131" t="s">
        <v>865</v>
      </c>
      <c r="B296" s="131"/>
      <c r="C296" s="131"/>
      <c r="D296" s="131"/>
      <c r="E296" s="131"/>
      <c r="F296" s="131"/>
    </row>
    <row r="297" spans="1:6" ht="66" hidden="1" customHeight="1" outlineLevel="1" x14ac:dyDescent="0.2">
      <c r="A297" s="134"/>
      <c r="B297" s="134"/>
      <c r="C297" s="134"/>
      <c r="D297" s="134"/>
      <c r="E297" s="134"/>
      <c r="F297" s="134"/>
    </row>
    <row r="298" spans="1:6" hidden="1" outlineLevel="1" x14ac:dyDescent="0.2">
      <c r="A298" s="131" t="s">
        <v>866</v>
      </c>
      <c r="B298" s="131"/>
      <c r="C298" s="131"/>
      <c r="D298" s="131"/>
      <c r="E298" s="131"/>
      <c r="F298" s="131"/>
    </row>
    <row r="299" spans="1:6" ht="48" hidden="1" customHeight="1" outlineLevel="1" x14ac:dyDescent="0.2">
      <c r="A299" s="134"/>
      <c r="B299" s="134"/>
      <c r="C299" s="134"/>
      <c r="D299" s="134"/>
      <c r="E299" s="134"/>
      <c r="F299" s="134"/>
    </row>
    <row r="300" spans="1:6" hidden="1" outlineLevel="1" x14ac:dyDescent="0.2">
      <c r="A300" s="131" t="s">
        <v>867</v>
      </c>
      <c r="B300" s="131"/>
      <c r="C300" s="131"/>
      <c r="D300" s="131"/>
      <c r="E300" s="131"/>
      <c r="F300" s="131"/>
    </row>
    <row r="301" spans="1:6" ht="66" hidden="1" customHeight="1" outlineLevel="1" x14ac:dyDescent="0.2">
      <c r="A301" s="134"/>
      <c r="B301" s="134"/>
      <c r="C301" s="134"/>
      <c r="D301" s="134"/>
      <c r="E301" s="134"/>
      <c r="F301" s="134"/>
    </row>
    <row r="302" spans="1:6" hidden="1" outlineLevel="1" x14ac:dyDescent="0.2">
      <c r="A302" s="131" t="s">
        <v>868</v>
      </c>
      <c r="B302" s="131"/>
      <c r="C302" s="131"/>
      <c r="D302" s="131"/>
      <c r="E302" s="131"/>
      <c r="F302" s="131"/>
    </row>
    <row r="303" spans="1:6" hidden="1" outlineLevel="1" x14ac:dyDescent="0.2">
      <c r="A303" s="131" t="s">
        <v>869</v>
      </c>
      <c r="B303" s="131"/>
      <c r="C303" s="131"/>
      <c r="D303" s="131"/>
      <c r="E303" s="131"/>
      <c r="F303" s="131"/>
    </row>
    <row r="304" spans="1:6" hidden="1" outlineLevel="1" x14ac:dyDescent="0.2">
      <c r="A304" s="131" t="s">
        <v>870</v>
      </c>
      <c r="B304" s="131"/>
      <c r="C304" s="131"/>
      <c r="D304" s="131"/>
      <c r="E304" s="131"/>
      <c r="F304" s="131"/>
    </row>
    <row r="305" spans="1:6" hidden="1" outlineLevel="1" x14ac:dyDescent="0.2">
      <c r="A305" s="131" t="s">
        <v>871</v>
      </c>
      <c r="B305" s="131"/>
      <c r="C305" s="131"/>
      <c r="D305" s="131"/>
      <c r="E305" s="131"/>
      <c r="F305" s="131"/>
    </row>
    <row r="306" spans="1:6" hidden="1" outlineLevel="1" x14ac:dyDescent="0.2">
      <c r="A306" s="131" t="s">
        <v>872</v>
      </c>
      <c r="B306" s="131"/>
      <c r="C306" s="131"/>
      <c r="D306" s="131"/>
      <c r="E306" s="131"/>
      <c r="F306" s="131"/>
    </row>
    <row r="307" spans="1:6" ht="212.1" hidden="1" customHeight="1" outlineLevel="1" x14ac:dyDescent="0.2">
      <c r="A307" s="134"/>
      <c r="B307" s="134"/>
      <c r="C307" s="134"/>
      <c r="D307" s="134"/>
      <c r="E307" s="134"/>
      <c r="F307" s="134"/>
    </row>
    <row r="308" spans="1:6" ht="16.5" hidden="1" outlineLevel="1" x14ac:dyDescent="0.2">
      <c r="A308" s="132" t="s">
        <v>873</v>
      </c>
      <c r="B308" s="132"/>
      <c r="C308" s="132"/>
      <c r="D308" s="132"/>
      <c r="E308" s="132"/>
      <c r="F308" s="132"/>
    </row>
    <row r="309" spans="1:6" hidden="1" outlineLevel="1" x14ac:dyDescent="0.2">
      <c r="A309" s="131" t="s">
        <v>874</v>
      </c>
      <c r="B309" s="131"/>
      <c r="C309" s="131"/>
      <c r="D309" s="131"/>
      <c r="E309" s="131"/>
      <c r="F309" s="131"/>
    </row>
    <row r="310" spans="1:6" hidden="1" outlineLevel="1" x14ac:dyDescent="0.2">
      <c r="A310" s="131" t="s">
        <v>875</v>
      </c>
      <c r="B310" s="131"/>
      <c r="C310" s="131"/>
      <c r="D310" s="131"/>
      <c r="E310" s="131"/>
      <c r="F310" s="131"/>
    </row>
    <row r="311" spans="1:6" hidden="1" outlineLevel="1" x14ac:dyDescent="0.2">
      <c r="A311" s="131" t="s">
        <v>876</v>
      </c>
      <c r="B311" s="131"/>
      <c r="C311" s="131"/>
      <c r="D311" s="131"/>
      <c r="E311" s="131"/>
      <c r="F311" s="131"/>
    </row>
    <row r="312" spans="1:6" hidden="1" outlineLevel="1" x14ac:dyDescent="0.2">
      <c r="A312" s="131" t="s">
        <v>877</v>
      </c>
      <c r="B312" s="131"/>
      <c r="C312" s="131"/>
      <c r="D312" s="131"/>
      <c r="E312" s="131"/>
      <c r="F312" s="131"/>
    </row>
    <row r="313" spans="1:6" hidden="1" outlineLevel="1" x14ac:dyDescent="0.2">
      <c r="A313" s="131" t="s">
        <v>878</v>
      </c>
      <c r="B313" s="131"/>
      <c r="C313" s="131"/>
      <c r="D313" s="131"/>
      <c r="E313" s="131"/>
      <c r="F313" s="131"/>
    </row>
    <row r="314" spans="1:6" ht="16.5" hidden="1" outlineLevel="1" x14ac:dyDescent="0.2">
      <c r="A314" s="132" t="s">
        <v>879</v>
      </c>
      <c r="B314" s="132"/>
      <c r="C314" s="132"/>
      <c r="D314" s="132"/>
      <c r="E314" s="132"/>
      <c r="F314" s="132"/>
    </row>
    <row r="315" spans="1:6" ht="42" hidden="1" customHeight="1" outlineLevel="1" x14ac:dyDescent="0.2">
      <c r="A315" s="134"/>
      <c r="B315" s="134"/>
      <c r="C315" s="134"/>
      <c r="D315" s="134"/>
      <c r="E315" s="134"/>
      <c r="F315" s="134"/>
    </row>
    <row r="316" spans="1:6" hidden="1" outlineLevel="1" x14ac:dyDescent="0.2">
      <c r="A316" s="131" t="s">
        <v>880</v>
      </c>
      <c r="B316" s="131"/>
      <c r="C316" s="131"/>
      <c r="D316" s="131"/>
      <c r="E316" s="131"/>
      <c r="F316" s="131"/>
    </row>
    <row r="317" spans="1:6" hidden="1" outlineLevel="1" x14ac:dyDescent="0.2">
      <c r="A317" s="131" t="s">
        <v>881</v>
      </c>
      <c r="B317" s="131"/>
      <c r="C317" s="131"/>
      <c r="D317" s="131"/>
      <c r="E317" s="131"/>
      <c r="F317" s="131"/>
    </row>
    <row r="318" spans="1:6" hidden="1" outlineLevel="1" x14ac:dyDescent="0.2">
      <c r="A318" s="131" t="s">
        <v>882</v>
      </c>
      <c r="B318" s="131"/>
      <c r="C318" s="131"/>
      <c r="D318" s="131"/>
      <c r="E318" s="131"/>
      <c r="F318" s="131"/>
    </row>
    <row r="319" spans="1:6" hidden="1" outlineLevel="1" x14ac:dyDescent="0.2">
      <c r="A319" s="131" t="s">
        <v>883</v>
      </c>
      <c r="B319" s="131"/>
      <c r="C319" s="131"/>
      <c r="D319" s="131"/>
      <c r="E319" s="131"/>
      <c r="F319" s="131"/>
    </row>
    <row r="320" spans="1:6" hidden="1" outlineLevel="1" x14ac:dyDescent="0.2">
      <c r="A320" s="131" t="s">
        <v>884</v>
      </c>
      <c r="B320" s="131"/>
      <c r="C320" s="131"/>
      <c r="D320" s="131"/>
      <c r="E320" s="131"/>
      <c r="F320" s="131"/>
    </row>
    <row r="321" spans="1:6" hidden="1" outlineLevel="1" x14ac:dyDescent="0.2">
      <c r="A321" s="131" t="s">
        <v>885</v>
      </c>
      <c r="B321" s="131"/>
      <c r="C321" s="131"/>
      <c r="D321" s="131"/>
      <c r="E321" s="131"/>
      <c r="F321" s="131"/>
    </row>
    <row r="322" spans="1:6" ht="48" hidden="1" customHeight="1" outlineLevel="1" x14ac:dyDescent="0.2">
      <c r="A322" s="134"/>
      <c r="B322" s="134"/>
      <c r="C322" s="134"/>
      <c r="D322" s="134"/>
      <c r="E322" s="134"/>
      <c r="F322" s="134"/>
    </row>
    <row r="323" spans="1:6" hidden="1" outlineLevel="1" x14ac:dyDescent="0.2">
      <c r="A323" s="131" t="s">
        <v>886</v>
      </c>
      <c r="B323" s="131"/>
      <c r="C323" s="131"/>
      <c r="D323" s="131"/>
      <c r="E323" s="131"/>
      <c r="F323" s="131"/>
    </row>
    <row r="324" spans="1:6" hidden="1" outlineLevel="1" x14ac:dyDescent="0.2">
      <c r="A324" s="131" t="s">
        <v>887</v>
      </c>
      <c r="B324" s="131"/>
      <c r="C324" s="131"/>
      <c r="D324" s="131"/>
      <c r="E324" s="131"/>
      <c r="F324" s="131"/>
    </row>
    <row r="325" spans="1:6" ht="66" hidden="1" customHeight="1" outlineLevel="1" x14ac:dyDescent="0.2">
      <c r="A325" s="134"/>
      <c r="B325" s="134"/>
      <c r="C325" s="134"/>
      <c r="D325" s="134"/>
      <c r="E325" s="134"/>
      <c r="F325" s="134"/>
    </row>
    <row r="326" spans="1:6" hidden="1" outlineLevel="1" x14ac:dyDescent="0.2">
      <c r="A326" s="131" t="s">
        <v>888</v>
      </c>
      <c r="B326" s="131"/>
      <c r="C326" s="131"/>
      <c r="D326" s="131"/>
      <c r="E326" s="131"/>
      <c r="F326" s="131"/>
    </row>
    <row r="327" spans="1:6" hidden="1" outlineLevel="1" x14ac:dyDescent="0.2">
      <c r="A327" s="131" t="s">
        <v>889</v>
      </c>
      <c r="B327" s="131"/>
      <c r="C327" s="131"/>
      <c r="D327" s="131"/>
      <c r="E327" s="131"/>
      <c r="F327" s="131"/>
    </row>
    <row r="328" spans="1:6" hidden="1" outlineLevel="1" x14ac:dyDescent="0.2">
      <c r="A328" s="131" t="s">
        <v>890</v>
      </c>
      <c r="B328" s="131"/>
      <c r="C328" s="131"/>
      <c r="D328" s="131"/>
      <c r="E328" s="131"/>
      <c r="F328" s="131"/>
    </row>
    <row r="329" spans="1:6" hidden="1" outlineLevel="1" x14ac:dyDescent="0.2">
      <c r="A329" s="131" t="s">
        <v>891</v>
      </c>
      <c r="B329" s="131"/>
      <c r="C329" s="131"/>
      <c r="D329" s="131"/>
      <c r="E329" s="131"/>
      <c r="F329" s="131"/>
    </row>
    <row r="330" spans="1:6" ht="16.5" hidden="1" outlineLevel="1" x14ac:dyDescent="0.2">
      <c r="A330" s="132" t="s">
        <v>892</v>
      </c>
      <c r="B330" s="132"/>
      <c r="C330" s="132"/>
      <c r="D330" s="132"/>
      <c r="E330" s="132"/>
      <c r="F330" s="132"/>
    </row>
    <row r="331" spans="1:6" hidden="1" outlineLevel="1" x14ac:dyDescent="0.2">
      <c r="A331" s="131" t="s">
        <v>893</v>
      </c>
      <c r="B331" s="131"/>
      <c r="C331" s="131"/>
      <c r="D331" s="131"/>
      <c r="E331" s="131"/>
      <c r="F331" s="131"/>
    </row>
    <row r="332" spans="1:6" hidden="1" outlineLevel="1" x14ac:dyDescent="0.2">
      <c r="A332" s="130" t="s">
        <v>894</v>
      </c>
      <c r="B332" s="130"/>
      <c r="C332" s="130"/>
      <c r="D332" s="130"/>
      <c r="E332" s="130"/>
      <c r="F332" s="130"/>
    </row>
    <row r="333" spans="1:6" hidden="1" outlineLevel="1" x14ac:dyDescent="0.2">
      <c r="A333" s="131" t="s">
        <v>895</v>
      </c>
      <c r="B333" s="131"/>
      <c r="C333" s="131"/>
      <c r="D333" s="131"/>
      <c r="E333" s="131"/>
      <c r="F333" s="131"/>
    </row>
    <row r="334" spans="1:6" hidden="1" outlineLevel="1" x14ac:dyDescent="0.2">
      <c r="A334" s="131" t="s">
        <v>896</v>
      </c>
      <c r="B334" s="131"/>
      <c r="C334" s="131"/>
      <c r="D334" s="131"/>
      <c r="E334" s="131"/>
      <c r="F334" s="131"/>
    </row>
    <row r="335" spans="1:6" hidden="1" outlineLevel="1" x14ac:dyDescent="0.2">
      <c r="A335" s="131" t="s">
        <v>897</v>
      </c>
      <c r="B335" s="131"/>
      <c r="C335" s="131"/>
      <c r="D335" s="131"/>
      <c r="E335" s="131"/>
      <c r="F335" s="131"/>
    </row>
    <row r="336" spans="1:6" ht="42" hidden="1" customHeight="1" outlineLevel="1" x14ac:dyDescent="0.2">
      <c r="A336" s="134"/>
      <c r="B336" s="134"/>
      <c r="C336" s="134"/>
      <c r="D336" s="134"/>
      <c r="E336" s="134"/>
      <c r="F336" s="134"/>
    </row>
    <row r="337" spans="1:6" hidden="1" outlineLevel="1" x14ac:dyDescent="0.2">
      <c r="A337" s="131" t="s">
        <v>898</v>
      </c>
      <c r="B337" s="131"/>
      <c r="C337" s="131"/>
      <c r="D337" s="131"/>
      <c r="E337" s="131"/>
      <c r="F337" s="131"/>
    </row>
    <row r="338" spans="1:6" hidden="1" outlineLevel="1" x14ac:dyDescent="0.2">
      <c r="A338" s="131" t="s">
        <v>899</v>
      </c>
      <c r="B338" s="131"/>
      <c r="C338" s="131"/>
      <c r="D338" s="131"/>
      <c r="E338" s="131"/>
      <c r="F338" s="131"/>
    </row>
    <row r="339" spans="1:6" ht="212.1" hidden="1" customHeight="1" outlineLevel="1" x14ac:dyDescent="0.2">
      <c r="A339" s="134"/>
      <c r="B339" s="134"/>
      <c r="C339" s="134"/>
      <c r="D339" s="134"/>
      <c r="E339" s="134"/>
      <c r="F339" s="134"/>
    </row>
    <row r="340" spans="1:6" hidden="1" outlineLevel="1" x14ac:dyDescent="0.2">
      <c r="A340" s="131" t="s">
        <v>900</v>
      </c>
      <c r="B340" s="131"/>
      <c r="C340" s="131"/>
      <c r="D340" s="131"/>
      <c r="E340" s="131"/>
      <c r="F340" s="131"/>
    </row>
    <row r="341" spans="1:6" ht="16.5" hidden="1" outlineLevel="1" x14ac:dyDescent="0.2">
      <c r="A341" s="132" t="s">
        <v>901</v>
      </c>
      <c r="B341" s="132"/>
      <c r="C341" s="132"/>
      <c r="D341" s="132"/>
      <c r="E341" s="132"/>
      <c r="F341" s="132"/>
    </row>
    <row r="342" spans="1:6" hidden="1" outlineLevel="1" x14ac:dyDescent="0.2">
      <c r="A342" s="130" t="s">
        <v>902</v>
      </c>
      <c r="B342" s="130"/>
      <c r="C342" s="130"/>
      <c r="D342" s="130"/>
      <c r="E342" s="130"/>
      <c r="F342" s="130"/>
    </row>
    <row r="343" spans="1:6" hidden="1" outlineLevel="1" x14ac:dyDescent="0.2">
      <c r="A343" s="131" t="s">
        <v>903</v>
      </c>
      <c r="B343" s="131"/>
      <c r="C343" s="131"/>
      <c r="D343" s="131"/>
      <c r="E343" s="131"/>
      <c r="F343" s="131"/>
    </row>
    <row r="344" spans="1:6" hidden="1" outlineLevel="1" x14ac:dyDescent="0.2">
      <c r="A344" s="131" t="s">
        <v>904</v>
      </c>
      <c r="B344" s="131"/>
      <c r="C344" s="131"/>
      <c r="D344" s="131"/>
      <c r="E344" s="131"/>
      <c r="F344" s="131"/>
    </row>
    <row r="345" spans="1:6" hidden="1" outlineLevel="1" x14ac:dyDescent="0.2">
      <c r="A345" s="131" t="s">
        <v>905</v>
      </c>
      <c r="B345" s="131"/>
      <c r="C345" s="131"/>
      <c r="D345" s="131"/>
      <c r="E345" s="131"/>
      <c r="F345" s="131"/>
    </row>
    <row r="346" spans="1:6" hidden="1" outlineLevel="1" x14ac:dyDescent="0.2">
      <c r="A346" s="131" t="s">
        <v>906</v>
      </c>
      <c r="B346" s="131"/>
      <c r="C346" s="131"/>
      <c r="D346" s="131"/>
      <c r="E346" s="131"/>
      <c r="F346" s="131"/>
    </row>
    <row r="347" spans="1:6" hidden="1" outlineLevel="1" x14ac:dyDescent="0.2">
      <c r="A347" s="131" t="s">
        <v>907</v>
      </c>
      <c r="B347" s="131"/>
      <c r="C347" s="131"/>
      <c r="D347" s="131"/>
      <c r="E347" s="131"/>
      <c r="F347" s="131"/>
    </row>
    <row r="348" spans="1:6" hidden="1" outlineLevel="1" x14ac:dyDescent="0.2">
      <c r="A348" s="131" t="s">
        <v>908</v>
      </c>
      <c r="B348" s="131"/>
      <c r="C348" s="131"/>
      <c r="D348" s="131"/>
      <c r="E348" s="131"/>
      <c r="F348" s="131"/>
    </row>
    <row r="349" spans="1:6" ht="16.5" hidden="1" outlineLevel="1" x14ac:dyDescent="0.2">
      <c r="A349" s="132" t="s">
        <v>909</v>
      </c>
      <c r="B349" s="132"/>
      <c r="C349" s="132"/>
      <c r="D349" s="132"/>
      <c r="E349" s="132"/>
      <c r="F349" s="132"/>
    </row>
    <row r="350" spans="1:6" ht="42" hidden="1" customHeight="1" outlineLevel="1" x14ac:dyDescent="0.2">
      <c r="A350" s="134"/>
      <c r="B350" s="134"/>
      <c r="C350" s="134"/>
      <c r="D350" s="134"/>
      <c r="E350" s="134"/>
      <c r="F350" s="134"/>
    </row>
    <row r="351" spans="1:6" hidden="1" outlineLevel="1" x14ac:dyDescent="0.2">
      <c r="A351" s="131" t="s">
        <v>910</v>
      </c>
      <c r="B351" s="131"/>
      <c r="C351" s="131"/>
      <c r="D351" s="131"/>
      <c r="E351" s="131"/>
      <c r="F351" s="131"/>
    </row>
    <row r="352" spans="1:6" hidden="1" outlineLevel="1" x14ac:dyDescent="0.2">
      <c r="A352" s="131" t="s">
        <v>911</v>
      </c>
      <c r="B352" s="131"/>
      <c r="C352" s="131"/>
      <c r="D352" s="131"/>
      <c r="E352" s="131"/>
      <c r="F352" s="131"/>
    </row>
    <row r="353" spans="1:6" hidden="1" outlineLevel="1" x14ac:dyDescent="0.2">
      <c r="A353" s="131" t="s">
        <v>912</v>
      </c>
      <c r="B353" s="131"/>
      <c r="C353" s="131"/>
      <c r="D353" s="131"/>
      <c r="E353" s="131"/>
      <c r="F353" s="131"/>
    </row>
    <row r="354" spans="1:6" hidden="1" outlineLevel="1" x14ac:dyDescent="0.2">
      <c r="A354" s="131" t="s">
        <v>913</v>
      </c>
      <c r="B354" s="131"/>
      <c r="C354" s="131"/>
      <c r="D354" s="131"/>
      <c r="E354" s="131"/>
      <c r="F354" s="131"/>
    </row>
    <row r="355" spans="1:6" hidden="1" outlineLevel="1" x14ac:dyDescent="0.2">
      <c r="A355" s="131" t="s">
        <v>914</v>
      </c>
      <c r="B355" s="131"/>
      <c r="C355" s="131"/>
      <c r="D355" s="131"/>
      <c r="E355" s="131"/>
      <c r="F355" s="131"/>
    </row>
    <row r="356" spans="1:6" hidden="1" outlineLevel="1" x14ac:dyDescent="0.2">
      <c r="A356" s="131" t="s">
        <v>915</v>
      </c>
      <c r="B356" s="131"/>
      <c r="C356" s="131"/>
      <c r="D356" s="131"/>
      <c r="E356" s="131"/>
      <c r="F356" s="131"/>
    </row>
    <row r="357" spans="1:6" hidden="1" outlineLevel="1" x14ac:dyDescent="0.2">
      <c r="A357" s="131" t="s">
        <v>916</v>
      </c>
      <c r="B357" s="131"/>
      <c r="C357" s="131"/>
      <c r="D357" s="131"/>
      <c r="E357" s="131"/>
      <c r="F357" s="131"/>
    </row>
    <row r="358" spans="1:6" ht="212.1" hidden="1" customHeight="1" outlineLevel="1" x14ac:dyDescent="0.2">
      <c r="A358" s="134"/>
      <c r="B358" s="134"/>
      <c r="C358" s="134"/>
      <c r="D358" s="134"/>
      <c r="E358" s="134"/>
      <c r="F358" s="134"/>
    </row>
    <row r="359" spans="1:6" ht="66" hidden="1" customHeight="1" outlineLevel="1" x14ac:dyDescent="0.2">
      <c r="A359" s="134"/>
      <c r="B359" s="134"/>
      <c r="C359" s="134"/>
      <c r="D359" s="134"/>
      <c r="E359" s="134"/>
      <c r="F359" s="134"/>
    </row>
    <row r="360" spans="1:6" hidden="1" outlineLevel="1" x14ac:dyDescent="0.2">
      <c r="A360" s="131" t="s">
        <v>917</v>
      </c>
      <c r="B360" s="131"/>
      <c r="C360" s="131"/>
      <c r="D360" s="131"/>
      <c r="E360" s="131"/>
      <c r="F360" s="131"/>
    </row>
    <row r="361" spans="1:6" hidden="1" outlineLevel="1" x14ac:dyDescent="0.2">
      <c r="A361" s="131" t="s">
        <v>918</v>
      </c>
      <c r="B361" s="131"/>
      <c r="C361" s="131"/>
      <c r="D361" s="131"/>
      <c r="E361" s="131"/>
      <c r="F361" s="131"/>
    </row>
    <row r="362" spans="1:6" ht="42" hidden="1" customHeight="1" outlineLevel="1" x14ac:dyDescent="0.2">
      <c r="A362" s="134"/>
      <c r="B362" s="134"/>
      <c r="C362" s="134"/>
      <c r="D362" s="134"/>
      <c r="E362" s="134"/>
      <c r="F362" s="134"/>
    </row>
    <row r="363" spans="1:6" hidden="1" outlineLevel="1" x14ac:dyDescent="0.2">
      <c r="A363" s="131" t="s">
        <v>919</v>
      </c>
      <c r="B363" s="131"/>
      <c r="C363" s="131"/>
      <c r="D363" s="131"/>
      <c r="E363" s="131"/>
      <c r="F363" s="131"/>
    </row>
    <row r="364" spans="1:6" ht="42" hidden="1" customHeight="1" outlineLevel="1" x14ac:dyDescent="0.2">
      <c r="A364" s="134"/>
      <c r="B364" s="134"/>
      <c r="C364" s="134"/>
      <c r="D364" s="134"/>
      <c r="E364" s="134"/>
      <c r="F364" s="134"/>
    </row>
    <row r="365" spans="1:6" hidden="1" outlineLevel="1" x14ac:dyDescent="0.2">
      <c r="A365" s="131" t="s">
        <v>920</v>
      </c>
      <c r="B365" s="131"/>
      <c r="C365" s="131"/>
      <c r="D365" s="131"/>
      <c r="E365" s="131"/>
      <c r="F365" s="131"/>
    </row>
    <row r="366" spans="1:6" hidden="1" outlineLevel="1" x14ac:dyDescent="0.2">
      <c r="A366" s="131" t="s">
        <v>921</v>
      </c>
      <c r="B366" s="131"/>
      <c r="C366" s="131"/>
      <c r="D366" s="131"/>
      <c r="E366" s="131"/>
      <c r="F366" s="131"/>
    </row>
    <row r="367" spans="1:6" ht="16.5" hidden="1" outlineLevel="1" x14ac:dyDescent="0.2">
      <c r="A367" s="132" t="s">
        <v>922</v>
      </c>
      <c r="B367" s="132"/>
      <c r="C367" s="132"/>
      <c r="D367" s="132"/>
      <c r="E367" s="132"/>
      <c r="F367" s="132"/>
    </row>
    <row r="368" spans="1:6" ht="48" hidden="1" customHeight="1" outlineLevel="1" x14ac:dyDescent="0.2">
      <c r="A368" s="134"/>
      <c r="B368" s="134"/>
      <c r="C368" s="134"/>
      <c r="D368" s="134"/>
      <c r="E368" s="134"/>
      <c r="F368" s="134"/>
    </row>
    <row r="369" spans="1:6" hidden="1" outlineLevel="1" x14ac:dyDescent="0.2">
      <c r="A369" s="131" t="s">
        <v>923</v>
      </c>
      <c r="B369" s="131"/>
      <c r="C369" s="131"/>
      <c r="D369" s="131"/>
      <c r="E369" s="131"/>
      <c r="F369" s="131"/>
    </row>
    <row r="370" spans="1:6" hidden="1" outlineLevel="1" x14ac:dyDescent="0.2">
      <c r="A370" s="131" t="s">
        <v>924</v>
      </c>
      <c r="B370" s="131"/>
      <c r="C370" s="131"/>
      <c r="D370" s="131"/>
      <c r="E370" s="131"/>
      <c r="F370" s="131"/>
    </row>
    <row r="371" spans="1:6" ht="66" hidden="1" customHeight="1" outlineLevel="1" x14ac:dyDescent="0.2">
      <c r="A371" s="134"/>
      <c r="B371" s="134"/>
      <c r="C371" s="134"/>
      <c r="D371" s="134"/>
      <c r="E371" s="134"/>
      <c r="F371" s="134"/>
    </row>
    <row r="372" spans="1:6" hidden="1" outlineLevel="1" x14ac:dyDescent="0.2">
      <c r="A372" s="131" t="s">
        <v>925</v>
      </c>
      <c r="B372" s="131"/>
      <c r="C372" s="131"/>
      <c r="D372" s="131"/>
      <c r="E372" s="131"/>
      <c r="F372" s="131"/>
    </row>
    <row r="373" spans="1:6" hidden="1" outlineLevel="1" x14ac:dyDescent="0.2">
      <c r="A373" s="131" t="s">
        <v>926</v>
      </c>
      <c r="B373" s="131"/>
      <c r="C373" s="131"/>
      <c r="D373" s="131"/>
      <c r="E373" s="131"/>
      <c r="F373" s="131"/>
    </row>
    <row r="374" spans="1:6" hidden="1" outlineLevel="1" x14ac:dyDescent="0.2">
      <c r="A374" s="131" t="s">
        <v>927</v>
      </c>
      <c r="B374" s="131"/>
      <c r="C374" s="131"/>
      <c r="D374" s="131"/>
      <c r="E374" s="131"/>
      <c r="F374" s="131"/>
    </row>
    <row r="375" spans="1:6" ht="66" hidden="1" customHeight="1" outlineLevel="1" x14ac:dyDescent="0.2">
      <c r="A375" s="134"/>
      <c r="B375" s="134"/>
      <c r="C375" s="134"/>
      <c r="D375" s="134"/>
      <c r="E375" s="134"/>
      <c r="F375" s="134"/>
    </row>
    <row r="376" spans="1:6" hidden="1" outlineLevel="1" x14ac:dyDescent="0.2">
      <c r="A376" s="131" t="s">
        <v>928</v>
      </c>
      <c r="B376" s="131"/>
      <c r="C376" s="131"/>
      <c r="D376" s="131"/>
      <c r="E376" s="131"/>
      <c r="F376" s="131"/>
    </row>
    <row r="377" spans="1:6" ht="42" hidden="1" customHeight="1" outlineLevel="1" x14ac:dyDescent="0.2">
      <c r="A377" s="134"/>
      <c r="B377" s="134"/>
      <c r="C377" s="134"/>
      <c r="D377" s="134"/>
      <c r="E377" s="134"/>
      <c r="F377" s="134"/>
    </row>
    <row r="378" spans="1:6" hidden="1" outlineLevel="1" x14ac:dyDescent="0.2">
      <c r="A378" s="131" t="s">
        <v>929</v>
      </c>
      <c r="B378" s="131"/>
      <c r="C378" s="131"/>
      <c r="D378" s="131"/>
      <c r="E378" s="131"/>
      <c r="F378" s="131"/>
    </row>
    <row r="379" spans="1:6" hidden="1" outlineLevel="1" x14ac:dyDescent="0.2">
      <c r="A379" s="131" t="s">
        <v>930</v>
      </c>
      <c r="B379" s="131"/>
      <c r="C379" s="131"/>
      <c r="D379" s="131"/>
      <c r="E379" s="131"/>
      <c r="F379" s="131"/>
    </row>
    <row r="380" spans="1:6" hidden="1" outlineLevel="1" x14ac:dyDescent="0.2">
      <c r="A380" s="131" t="s">
        <v>931</v>
      </c>
      <c r="B380" s="131"/>
      <c r="C380" s="131"/>
      <c r="D380" s="131"/>
      <c r="E380" s="131"/>
      <c r="F380" s="131"/>
    </row>
    <row r="381" spans="1:6" ht="16.5" hidden="1" outlineLevel="1" x14ac:dyDescent="0.2">
      <c r="A381" s="132" t="s">
        <v>932</v>
      </c>
      <c r="B381" s="132"/>
      <c r="C381" s="132"/>
      <c r="D381" s="132"/>
      <c r="E381" s="132"/>
      <c r="F381" s="132"/>
    </row>
    <row r="382" spans="1:6" hidden="1" outlineLevel="1" x14ac:dyDescent="0.2">
      <c r="A382" s="131" t="s">
        <v>933</v>
      </c>
      <c r="B382" s="131"/>
      <c r="C382" s="131"/>
      <c r="D382" s="131"/>
      <c r="E382" s="131"/>
      <c r="F382" s="131"/>
    </row>
    <row r="383" spans="1:6" hidden="1" outlineLevel="1" x14ac:dyDescent="0.2">
      <c r="A383" s="131" t="s">
        <v>934</v>
      </c>
      <c r="B383" s="131"/>
      <c r="C383" s="131"/>
      <c r="D383" s="131"/>
      <c r="E383" s="131"/>
      <c r="F383" s="131"/>
    </row>
    <row r="384" spans="1:6" ht="212.1" hidden="1" customHeight="1" outlineLevel="1" x14ac:dyDescent="0.2">
      <c r="A384" s="134"/>
      <c r="B384" s="134"/>
      <c r="C384" s="134"/>
      <c r="D384" s="134"/>
      <c r="E384" s="134"/>
      <c r="F384" s="134"/>
    </row>
    <row r="385" spans="1:6" ht="16.5" hidden="1" outlineLevel="1" x14ac:dyDescent="0.2">
      <c r="A385" s="132" t="s">
        <v>935</v>
      </c>
      <c r="B385" s="132"/>
      <c r="C385" s="132"/>
      <c r="D385" s="132"/>
      <c r="E385" s="132"/>
      <c r="F385" s="132"/>
    </row>
    <row r="386" spans="1:6" hidden="1" outlineLevel="1" x14ac:dyDescent="0.2">
      <c r="A386" s="131" t="s">
        <v>936</v>
      </c>
      <c r="B386" s="131"/>
      <c r="C386" s="131"/>
      <c r="D386" s="131"/>
      <c r="E386" s="131"/>
      <c r="F386" s="131"/>
    </row>
    <row r="387" spans="1:6" hidden="1" outlineLevel="1" x14ac:dyDescent="0.2">
      <c r="A387" s="131" t="s">
        <v>937</v>
      </c>
      <c r="B387" s="131"/>
      <c r="C387" s="131"/>
      <c r="D387" s="131"/>
      <c r="E387" s="131"/>
      <c r="F387" s="131"/>
    </row>
    <row r="388" spans="1:6" hidden="1" outlineLevel="1" x14ac:dyDescent="0.2">
      <c r="A388" s="131" t="s">
        <v>938</v>
      </c>
      <c r="B388" s="131"/>
      <c r="C388" s="131"/>
      <c r="D388" s="131"/>
      <c r="E388" s="131"/>
      <c r="F388" s="131"/>
    </row>
    <row r="389" spans="1:6" hidden="1" outlineLevel="1" x14ac:dyDescent="0.2">
      <c r="A389" s="131" t="s">
        <v>939</v>
      </c>
      <c r="B389" s="131"/>
      <c r="C389" s="131"/>
      <c r="D389" s="131"/>
      <c r="E389" s="131"/>
      <c r="F389" s="131"/>
    </row>
    <row r="390" spans="1:6" hidden="1" outlineLevel="1" x14ac:dyDescent="0.2">
      <c r="A390" s="130" t="s">
        <v>940</v>
      </c>
      <c r="B390" s="130"/>
      <c r="C390" s="130"/>
      <c r="D390" s="130"/>
      <c r="E390" s="130"/>
      <c r="F390" s="130"/>
    </row>
    <row r="391" spans="1:6" hidden="1" outlineLevel="1" x14ac:dyDescent="0.2">
      <c r="A391" s="130" t="s">
        <v>941</v>
      </c>
      <c r="B391" s="130"/>
      <c r="C391" s="130"/>
      <c r="D391" s="130"/>
      <c r="E391" s="130"/>
      <c r="F391" s="130"/>
    </row>
    <row r="392" spans="1:6" hidden="1" outlineLevel="1" x14ac:dyDescent="0.2">
      <c r="A392" s="130" t="s">
        <v>942</v>
      </c>
      <c r="B392" s="130"/>
      <c r="C392" s="130"/>
      <c r="D392" s="130"/>
      <c r="E392" s="130"/>
      <c r="F392" s="130"/>
    </row>
    <row r="393" spans="1:6" hidden="1" outlineLevel="1" x14ac:dyDescent="0.2">
      <c r="A393" s="131" t="s">
        <v>943</v>
      </c>
      <c r="B393" s="131"/>
      <c r="C393" s="131"/>
      <c r="D393" s="131"/>
      <c r="E393" s="131"/>
      <c r="F393" s="131"/>
    </row>
    <row r="394" spans="1:6" hidden="1" outlineLevel="1" x14ac:dyDescent="0.2">
      <c r="A394" s="131" t="s">
        <v>944</v>
      </c>
      <c r="B394" s="131"/>
      <c r="C394" s="131"/>
      <c r="D394" s="131"/>
      <c r="E394" s="131"/>
      <c r="F394" s="131"/>
    </row>
    <row r="395" spans="1:6" hidden="1" outlineLevel="1" x14ac:dyDescent="0.2">
      <c r="A395" s="33"/>
      <c r="B395" s="33"/>
      <c r="C395" s="33"/>
      <c r="D395" s="33"/>
      <c r="E395" s="33"/>
      <c r="F395" s="33"/>
    </row>
    <row r="396" spans="1:6" hidden="1" outlineLevel="1" x14ac:dyDescent="0.2">
      <c r="A396" s="33"/>
      <c r="B396" s="33"/>
      <c r="C396" s="33"/>
      <c r="D396" s="33"/>
      <c r="E396" s="33"/>
      <c r="F396" s="33"/>
    </row>
    <row r="397" spans="1:6" ht="20.25" collapsed="1" x14ac:dyDescent="0.2">
      <c r="A397" s="136" t="s">
        <v>945</v>
      </c>
      <c r="B397" s="136"/>
      <c r="C397" s="136"/>
      <c r="D397" s="136"/>
      <c r="E397" s="136"/>
      <c r="F397" s="136"/>
    </row>
    <row r="398" spans="1:6" hidden="1" outlineLevel="1" x14ac:dyDescent="0.2">
      <c r="A398" s="131" t="s">
        <v>946</v>
      </c>
      <c r="B398" s="131"/>
      <c r="C398" s="131"/>
      <c r="D398" s="131"/>
      <c r="E398" s="131"/>
      <c r="F398" s="131"/>
    </row>
    <row r="399" spans="1:6" ht="16.5" hidden="1" outlineLevel="1" x14ac:dyDescent="0.2">
      <c r="A399" s="132" t="s">
        <v>947</v>
      </c>
      <c r="B399" s="132"/>
      <c r="C399" s="132"/>
      <c r="D399" s="132"/>
      <c r="E399" s="132"/>
      <c r="F399" s="132"/>
    </row>
    <row r="400" spans="1:6" hidden="1" outlineLevel="1" x14ac:dyDescent="0.2">
      <c r="A400" s="131" t="s">
        <v>948</v>
      </c>
      <c r="B400" s="131"/>
      <c r="C400" s="131"/>
      <c r="D400" s="131"/>
      <c r="E400" s="131"/>
      <c r="F400" s="131"/>
    </row>
    <row r="401" spans="1:6" hidden="1" outlineLevel="1" x14ac:dyDescent="0.2">
      <c r="A401" s="131" t="s">
        <v>949</v>
      </c>
      <c r="B401" s="131"/>
      <c r="C401" s="131"/>
      <c r="D401" s="131"/>
      <c r="E401" s="131"/>
      <c r="F401" s="131"/>
    </row>
    <row r="402" spans="1:6" hidden="1" outlineLevel="1" x14ac:dyDescent="0.2">
      <c r="A402" s="131" t="s">
        <v>950</v>
      </c>
      <c r="B402" s="131"/>
      <c r="C402" s="131"/>
      <c r="D402" s="131"/>
      <c r="E402" s="131"/>
      <c r="F402" s="131"/>
    </row>
    <row r="403" spans="1:6" hidden="1" outlineLevel="1" x14ac:dyDescent="0.2">
      <c r="A403" s="131" t="s">
        <v>951</v>
      </c>
      <c r="B403" s="131"/>
      <c r="C403" s="131"/>
      <c r="D403" s="131"/>
      <c r="E403" s="131"/>
      <c r="F403" s="131"/>
    </row>
    <row r="404" spans="1:6" hidden="1" outlineLevel="1" x14ac:dyDescent="0.2">
      <c r="A404" s="131" t="s">
        <v>952</v>
      </c>
      <c r="B404" s="131"/>
      <c r="C404" s="131"/>
      <c r="D404" s="131"/>
      <c r="E404" s="131"/>
      <c r="F404" s="131"/>
    </row>
    <row r="405" spans="1:6" hidden="1" outlineLevel="1" x14ac:dyDescent="0.2">
      <c r="A405" s="130" t="s">
        <v>953</v>
      </c>
      <c r="B405" s="130"/>
      <c r="C405" s="130"/>
      <c r="D405" s="130"/>
      <c r="E405" s="130"/>
      <c r="F405" s="130"/>
    </row>
    <row r="406" spans="1:6" hidden="1" outlineLevel="1" x14ac:dyDescent="0.2">
      <c r="A406" s="130" t="s">
        <v>954</v>
      </c>
      <c r="B406" s="130"/>
      <c r="C406" s="130"/>
      <c r="D406" s="130"/>
      <c r="E406" s="130"/>
      <c r="F406" s="130"/>
    </row>
    <row r="407" spans="1:6" ht="16.5" hidden="1" outlineLevel="1" x14ac:dyDescent="0.2">
      <c r="A407" s="132" t="s">
        <v>955</v>
      </c>
      <c r="B407" s="132"/>
      <c r="C407" s="132"/>
      <c r="D407" s="132"/>
      <c r="E407" s="132"/>
      <c r="F407" s="132"/>
    </row>
    <row r="408" spans="1:6" hidden="1" outlineLevel="1" x14ac:dyDescent="0.2">
      <c r="A408" s="131" t="s">
        <v>956</v>
      </c>
      <c r="B408" s="131"/>
      <c r="C408" s="131"/>
      <c r="D408" s="131"/>
      <c r="E408" s="131"/>
      <c r="F408" s="131"/>
    </row>
    <row r="409" spans="1:6" hidden="1" outlineLevel="1" x14ac:dyDescent="0.2">
      <c r="A409" s="131" t="s">
        <v>957</v>
      </c>
      <c r="B409" s="131"/>
      <c r="C409" s="131"/>
      <c r="D409" s="131"/>
      <c r="E409" s="131"/>
      <c r="F409" s="131"/>
    </row>
    <row r="410" spans="1:6" ht="42" hidden="1" customHeight="1" outlineLevel="1" x14ac:dyDescent="0.2">
      <c r="A410" s="134"/>
      <c r="B410" s="134"/>
      <c r="C410" s="134"/>
      <c r="D410" s="134"/>
      <c r="E410" s="134"/>
      <c r="F410" s="134"/>
    </row>
    <row r="411" spans="1:6" hidden="1" outlineLevel="1" x14ac:dyDescent="0.2">
      <c r="A411" s="131" t="s">
        <v>958</v>
      </c>
      <c r="B411" s="131"/>
      <c r="C411" s="131"/>
      <c r="D411" s="131"/>
      <c r="E411" s="131"/>
      <c r="F411" s="131"/>
    </row>
    <row r="412" spans="1:6" hidden="1" outlineLevel="1" x14ac:dyDescent="0.2">
      <c r="A412" s="131" t="s">
        <v>959</v>
      </c>
      <c r="B412" s="131"/>
      <c r="C412" s="131"/>
      <c r="D412" s="131"/>
      <c r="E412" s="131"/>
      <c r="F412" s="131"/>
    </row>
    <row r="413" spans="1:6" ht="66" hidden="1" customHeight="1" outlineLevel="1" x14ac:dyDescent="0.2">
      <c r="A413" s="134"/>
      <c r="B413" s="134"/>
      <c r="C413" s="134"/>
      <c r="D413" s="134"/>
      <c r="E413" s="134"/>
      <c r="F413" s="134"/>
    </row>
    <row r="414" spans="1:6" hidden="1" outlineLevel="1" x14ac:dyDescent="0.2">
      <c r="A414" s="131" t="s">
        <v>960</v>
      </c>
      <c r="B414" s="131"/>
      <c r="C414" s="131"/>
      <c r="D414" s="131"/>
      <c r="E414" s="131"/>
      <c r="F414" s="131"/>
    </row>
    <row r="415" spans="1:6" ht="42" hidden="1" customHeight="1" outlineLevel="1" x14ac:dyDescent="0.2">
      <c r="A415" s="134"/>
      <c r="B415" s="134"/>
      <c r="C415" s="134"/>
      <c r="D415" s="134"/>
      <c r="E415" s="134"/>
      <c r="F415" s="134"/>
    </row>
    <row r="416" spans="1:6" hidden="1" outlineLevel="1" x14ac:dyDescent="0.2">
      <c r="A416" s="131" t="s">
        <v>961</v>
      </c>
      <c r="B416" s="131"/>
      <c r="C416" s="131"/>
      <c r="D416" s="131"/>
      <c r="E416" s="131"/>
      <c r="F416" s="131"/>
    </row>
    <row r="417" spans="1:6" ht="66" hidden="1" customHeight="1" outlineLevel="1" x14ac:dyDescent="0.2">
      <c r="A417" s="134"/>
      <c r="B417" s="134"/>
      <c r="C417" s="134"/>
      <c r="D417" s="134"/>
      <c r="E417" s="134"/>
      <c r="F417" s="134"/>
    </row>
    <row r="418" spans="1:6" hidden="1" outlineLevel="1" x14ac:dyDescent="0.2">
      <c r="A418" s="131" t="s">
        <v>962</v>
      </c>
      <c r="B418" s="131"/>
      <c r="C418" s="131"/>
      <c r="D418" s="131"/>
      <c r="E418" s="131"/>
      <c r="F418" s="131"/>
    </row>
    <row r="419" spans="1:6" ht="66" hidden="1" customHeight="1" outlineLevel="1" x14ac:dyDescent="0.2">
      <c r="A419" s="134"/>
      <c r="B419" s="134"/>
      <c r="C419" s="134"/>
      <c r="D419" s="134"/>
      <c r="E419" s="134"/>
      <c r="F419" s="134"/>
    </row>
    <row r="420" spans="1:6" hidden="1" outlineLevel="1" x14ac:dyDescent="0.2">
      <c r="A420" s="131" t="s">
        <v>963</v>
      </c>
      <c r="B420" s="131"/>
      <c r="C420" s="131"/>
      <c r="D420" s="131"/>
      <c r="E420" s="131"/>
      <c r="F420" s="131"/>
    </row>
    <row r="421" spans="1:6" hidden="1" outlineLevel="1" x14ac:dyDescent="0.2">
      <c r="A421" s="131" t="s">
        <v>964</v>
      </c>
      <c r="B421" s="131"/>
      <c r="C421" s="131"/>
      <c r="D421" s="131"/>
      <c r="E421" s="131"/>
      <c r="F421" s="131"/>
    </row>
    <row r="422" spans="1:6" ht="16.5" hidden="1" outlineLevel="1" x14ac:dyDescent="0.2">
      <c r="A422" s="132" t="s">
        <v>965</v>
      </c>
      <c r="B422" s="132"/>
      <c r="C422" s="132"/>
      <c r="D422" s="132"/>
      <c r="E422" s="132"/>
      <c r="F422" s="132"/>
    </row>
    <row r="423" spans="1:6" ht="42" hidden="1" customHeight="1" outlineLevel="1" x14ac:dyDescent="0.2">
      <c r="A423" s="134"/>
      <c r="B423" s="134"/>
      <c r="C423" s="134"/>
      <c r="D423" s="134"/>
      <c r="E423" s="134"/>
      <c r="F423" s="134"/>
    </row>
    <row r="424" spans="1:6" hidden="1" outlineLevel="1" x14ac:dyDescent="0.2">
      <c r="A424" s="131" t="s">
        <v>966</v>
      </c>
      <c r="B424" s="131"/>
      <c r="C424" s="131"/>
      <c r="D424" s="131"/>
      <c r="E424" s="131"/>
      <c r="F424" s="131"/>
    </row>
    <row r="425" spans="1:6" hidden="1" outlineLevel="1" x14ac:dyDescent="0.2">
      <c r="A425" s="131" t="s">
        <v>967</v>
      </c>
      <c r="B425" s="131"/>
      <c r="C425" s="131"/>
      <c r="D425" s="131"/>
      <c r="E425" s="131"/>
      <c r="F425" s="131"/>
    </row>
    <row r="426" spans="1:6" hidden="1" outlineLevel="1" x14ac:dyDescent="0.2">
      <c r="A426" s="131" t="s">
        <v>968</v>
      </c>
      <c r="B426" s="131"/>
      <c r="C426" s="131"/>
      <c r="D426" s="131"/>
      <c r="E426" s="131"/>
      <c r="F426" s="131"/>
    </row>
    <row r="427" spans="1:6" ht="66" hidden="1" customHeight="1" outlineLevel="1" x14ac:dyDescent="0.2">
      <c r="A427" s="134"/>
      <c r="B427" s="134"/>
      <c r="C427" s="134"/>
      <c r="D427" s="134"/>
      <c r="E427" s="134"/>
      <c r="F427" s="134"/>
    </row>
    <row r="428" spans="1:6" hidden="1" outlineLevel="1" x14ac:dyDescent="0.2">
      <c r="A428" s="131" t="s">
        <v>969</v>
      </c>
      <c r="B428" s="131"/>
      <c r="C428" s="131"/>
      <c r="D428" s="131"/>
      <c r="E428" s="131"/>
      <c r="F428" s="131"/>
    </row>
    <row r="429" spans="1:6" ht="66" hidden="1" customHeight="1" outlineLevel="1" x14ac:dyDescent="0.2">
      <c r="A429" s="134"/>
      <c r="B429" s="134"/>
      <c r="C429" s="134"/>
      <c r="D429" s="134"/>
      <c r="E429" s="134"/>
      <c r="F429" s="134"/>
    </row>
    <row r="430" spans="1:6" hidden="1" outlineLevel="1" x14ac:dyDescent="0.2">
      <c r="A430" s="131" t="s">
        <v>970</v>
      </c>
      <c r="B430" s="131"/>
      <c r="C430" s="131"/>
      <c r="D430" s="131"/>
      <c r="E430" s="131"/>
      <c r="F430" s="131"/>
    </row>
    <row r="431" spans="1:6" hidden="1" outlineLevel="1" x14ac:dyDescent="0.2">
      <c r="A431" s="131" t="s">
        <v>971</v>
      </c>
      <c r="B431" s="131"/>
      <c r="C431" s="131"/>
      <c r="D431" s="131"/>
      <c r="E431" s="131"/>
      <c r="F431" s="131"/>
    </row>
    <row r="432" spans="1:6" hidden="1" outlineLevel="1" x14ac:dyDescent="0.2">
      <c r="A432" s="131" t="s">
        <v>972</v>
      </c>
      <c r="B432" s="131"/>
      <c r="C432" s="131"/>
      <c r="D432" s="131"/>
      <c r="E432" s="131"/>
      <c r="F432" s="131"/>
    </row>
    <row r="433" spans="1:6" hidden="1" outlineLevel="1" x14ac:dyDescent="0.2">
      <c r="A433" s="131" t="s">
        <v>973</v>
      </c>
      <c r="B433" s="131"/>
      <c r="C433" s="131"/>
      <c r="D433" s="131"/>
      <c r="E433" s="131"/>
      <c r="F433" s="131"/>
    </row>
    <row r="434" spans="1:6" hidden="1" outlineLevel="1" x14ac:dyDescent="0.2">
      <c r="A434" s="131" t="s">
        <v>974</v>
      </c>
      <c r="B434" s="131"/>
      <c r="C434" s="131"/>
      <c r="D434" s="131"/>
      <c r="E434" s="131"/>
      <c r="F434" s="131"/>
    </row>
    <row r="435" spans="1:6" ht="16.5" hidden="1" outlineLevel="1" x14ac:dyDescent="0.2">
      <c r="A435" s="132" t="s">
        <v>975</v>
      </c>
      <c r="B435" s="132"/>
      <c r="C435" s="132"/>
      <c r="D435" s="132"/>
      <c r="E435" s="132"/>
      <c r="F435" s="132"/>
    </row>
    <row r="436" spans="1:6" ht="66" hidden="1" customHeight="1" outlineLevel="1" x14ac:dyDescent="0.2">
      <c r="A436" s="134"/>
      <c r="B436" s="134"/>
      <c r="C436" s="134"/>
      <c r="D436" s="134"/>
      <c r="E436" s="134"/>
      <c r="F436" s="134"/>
    </row>
    <row r="437" spans="1:6" hidden="1" outlineLevel="1" x14ac:dyDescent="0.2">
      <c r="A437" s="131" t="s">
        <v>976</v>
      </c>
      <c r="B437" s="131"/>
      <c r="C437" s="131"/>
      <c r="D437" s="131"/>
      <c r="E437" s="131"/>
      <c r="F437" s="131"/>
    </row>
    <row r="438" spans="1:6" hidden="1" outlineLevel="1" x14ac:dyDescent="0.2">
      <c r="A438" s="131" t="s">
        <v>977</v>
      </c>
      <c r="B438" s="131"/>
      <c r="C438" s="131"/>
      <c r="D438" s="131"/>
      <c r="E438" s="131"/>
      <c r="F438" s="131"/>
    </row>
    <row r="439" spans="1:6" hidden="1" outlineLevel="1" x14ac:dyDescent="0.2">
      <c r="A439" s="131" t="s">
        <v>978</v>
      </c>
      <c r="B439" s="131"/>
      <c r="C439" s="131"/>
      <c r="D439" s="131"/>
      <c r="E439" s="131"/>
      <c r="F439" s="131"/>
    </row>
    <row r="440" spans="1:6" ht="42" hidden="1" customHeight="1" outlineLevel="1" x14ac:dyDescent="0.2">
      <c r="A440" s="134"/>
      <c r="B440" s="134"/>
      <c r="C440" s="134"/>
      <c r="D440" s="134"/>
      <c r="E440" s="134"/>
      <c r="F440" s="134"/>
    </row>
    <row r="441" spans="1:6" hidden="1" outlineLevel="1" x14ac:dyDescent="0.2">
      <c r="A441" s="131" t="s">
        <v>979</v>
      </c>
      <c r="B441" s="131"/>
      <c r="C441" s="131"/>
      <c r="D441" s="131"/>
      <c r="E441" s="131"/>
      <c r="F441" s="131"/>
    </row>
    <row r="442" spans="1:6" ht="16.5" hidden="1" outlineLevel="1" x14ac:dyDescent="0.2">
      <c r="A442" s="132" t="s">
        <v>980</v>
      </c>
      <c r="B442" s="132"/>
      <c r="C442" s="132"/>
      <c r="D442" s="132"/>
      <c r="E442" s="132"/>
      <c r="F442" s="132"/>
    </row>
    <row r="443" spans="1:6" ht="66" hidden="1" customHeight="1" outlineLevel="1" x14ac:dyDescent="0.2">
      <c r="A443" s="134"/>
      <c r="B443" s="134"/>
      <c r="C443" s="134"/>
      <c r="D443" s="134"/>
      <c r="E443" s="134"/>
      <c r="F443" s="134"/>
    </row>
    <row r="444" spans="1:6" hidden="1" outlineLevel="1" x14ac:dyDescent="0.2">
      <c r="A444" s="131" t="s">
        <v>981</v>
      </c>
      <c r="B444" s="131"/>
      <c r="C444" s="131"/>
      <c r="D444" s="131"/>
      <c r="E444" s="131"/>
      <c r="F444" s="131"/>
    </row>
    <row r="445" spans="1:6" hidden="1" outlineLevel="1" x14ac:dyDescent="0.2">
      <c r="A445" s="131" t="s">
        <v>982</v>
      </c>
      <c r="B445" s="131"/>
      <c r="C445" s="131"/>
      <c r="D445" s="131"/>
      <c r="E445" s="131"/>
      <c r="F445" s="131"/>
    </row>
    <row r="446" spans="1:6" ht="66" hidden="1" customHeight="1" outlineLevel="1" x14ac:dyDescent="0.2">
      <c r="A446" s="134"/>
      <c r="B446" s="134"/>
      <c r="C446" s="134"/>
      <c r="D446" s="134"/>
      <c r="E446" s="134"/>
      <c r="F446" s="134"/>
    </row>
    <row r="447" spans="1:6" hidden="1" outlineLevel="1" x14ac:dyDescent="0.2">
      <c r="A447" s="131" t="s">
        <v>983</v>
      </c>
      <c r="B447" s="131"/>
      <c r="C447" s="131"/>
      <c r="D447" s="131"/>
      <c r="E447" s="131"/>
      <c r="F447" s="131"/>
    </row>
    <row r="448" spans="1:6" ht="66" hidden="1" customHeight="1" outlineLevel="1" x14ac:dyDescent="0.2">
      <c r="A448" s="134"/>
      <c r="B448" s="134"/>
      <c r="C448" s="134"/>
      <c r="D448" s="134"/>
      <c r="E448" s="134"/>
      <c r="F448" s="134"/>
    </row>
    <row r="449" spans="1:6" hidden="1" outlineLevel="1" x14ac:dyDescent="0.2">
      <c r="A449" s="131" t="s">
        <v>984</v>
      </c>
      <c r="B449" s="131"/>
      <c r="C449" s="131"/>
      <c r="D449" s="131"/>
      <c r="E449" s="131"/>
      <c r="F449" s="131"/>
    </row>
    <row r="450" spans="1:6" ht="42" hidden="1" customHeight="1" outlineLevel="1" x14ac:dyDescent="0.2">
      <c r="A450" s="134"/>
      <c r="B450" s="134"/>
      <c r="C450" s="134"/>
      <c r="D450" s="134"/>
      <c r="E450" s="134"/>
      <c r="F450" s="134"/>
    </row>
    <row r="451" spans="1:6" hidden="1" outlineLevel="1" x14ac:dyDescent="0.2">
      <c r="A451" s="131" t="s">
        <v>985</v>
      </c>
      <c r="B451" s="131"/>
      <c r="C451" s="131"/>
      <c r="D451" s="131"/>
      <c r="E451" s="131"/>
      <c r="F451" s="131"/>
    </row>
    <row r="452" spans="1:6" ht="66" hidden="1" customHeight="1" outlineLevel="1" x14ac:dyDescent="0.2">
      <c r="A452" s="134"/>
      <c r="B452" s="134"/>
      <c r="C452" s="134"/>
      <c r="D452" s="134"/>
      <c r="E452" s="134"/>
      <c r="F452" s="134"/>
    </row>
    <row r="453" spans="1:6" hidden="1" outlineLevel="1" x14ac:dyDescent="0.2">
      <c r="A453" s="131" t="s">
        <v>986</v>
      </c>
      <c r="B453" s="131"/>
      <c r="C453" s="131"/>
      <c r="D453" s="131"/>
      <c r="E453" s="131"/>
      <c r="F453" s="131"/>
    </row>
    <row r="454" spans="1:6" ht="66" hidden="1" customHeight="1" outlineLevel="1" x14ac:dyDescent="0.2">
      <c r="A454" s="134"/>
      <c r="B454" s="134"/>
      <c r="C454" s="134"/>
      <c r="D454" s="134"/>
      <c r="E454" s="134"/>
      <c r="F454" s="134"/>
    </row>
    <row r="455" spans="1:6" hidden="1" outlineLevel="1" x14ac:dyDescent="0.2">
      <c r="A455" s="131" t="s">
        <v>987</v>
      </c>
      <c r="B455" s="131"/>
      <c r="C455" s="131"/>
      <c r="D455" s="131"/>
      <c r="E455" s="131"/>
      <c r="F455" s="131"/>
    </row>
    <row r="456" spans="1:6" hidden="1" outlineLevel="1" x14ac:dyDescent="0.2">
      <c r="A456" s="131" t="s">
        <v>988</v>
      </c>
      <c r="B456" s="131"/>
      <c r="C456" s="131"/>
      <c r="D456" s="131"/>
      <c r="E456" s="131"/>
      <c r="F456" s="131"/>
    </row>
    <row r="457" spans="1:6" ht="42" hidden="1" customHeight="1" outlineLevel="1" x14ac:dyDescent="0.2">
      <c r="A457" s="134"/>
      <c r="B457" s="134"/>
      <c r="C457" s="134"/>
      <c r="D457" s="134"/>
      <c r="E457" s="134"/>
      <c r="F457" s="134"/>
    </row>
    <row r="458" spans="1:6" hidden="1" outlineLevel="1" x14ac:dyDescent="0.2">
      <c r="A458" s="131" t="s">
        <v>989</v>
      </c>
      <c r="B458" s="131"/>
      <c r="C458" s="131"/>
      <c r="D458" s="131"/>
      <c r="E458" s="131"/>
      <c r="F458" s="131"/>
    </row>
    <row r="459" spans="1:6" ht="16.5" hidden="1" outlineLevel="1" x14ac:dyDescent="0.2">
      <c r="A459" s="132" t="s">
        <v>990</v>
      </c>
      <c r="B459" s="132"/>
      <c r="C459" s="132"/>
      <c r="D459" s="132"/>
      <c r="E459" s="132"/>
      <c r="F459" s="132"/>
    </row>
    <row r="460" spans="1:6" hidden="1" outlineLevel="1" x14ac:dyDescent="0.2">
      <c r="A460" s="131" t="s">
        <v>991</v>
      </c>
      <c r="B460" s="131"/>
      <c r="C460" s="131"/>
      <c r="D460" s="131"/>
      <c r="E460" s="131"/>
      <c r="F460" s="131"/>
    </row>
    <row r="461" spans="1:6" ht="66" hidden="1" customHeight="1" outlineLevel="1" x14ac:dyDescent="0.2">
      <c r="A461" s="134"/>
      <c r="B461" s="134"/>
      <c r="C461" s="134"/>
      <c r="D461" s="134"/>
      <c r="E461" s="134"/>
      <c r="F461" s="134"/>
    </row>
    <row r="462" spans="1:6" hidden="1" outlineLevel="1" x14ac:dyDescent="0.2">
      <c r="A462" s="131" t="s">
        <v>992</v>
      </c>
      <c r="B462" s="131"/>
      <c r="C462" s="131"/>
      <c r="D462" s="131"/>
      <c r="E462" s="131"/>
      <c r="F462" s="131"/>
    </row>
    <row r="463" spans="1:6" hidden="1" outlineLevel="1" x14ac:dyDescent="0.2">
      <c r="A463" s="131" t="s">
        <v>993</v>
      </c>
      <c r="B463" s="131"/>
      <c r="C463" s="131"/>
      <c r="D463" s="131"/>
      <c r="E463" s="131"/>
      <c r="F463" s="131"/>
    </row>
    <row r="464" spans="1:6" ht="66" hidden="1" customHeight="1" outlineLevel="1" x14ac:dyDescent="0.2">
      <c r="A464" s="134"/>
      <c r="B464" s="134"/>
      <c r="C464" s="134"/>
      <c r="D464" s="134"/>
      <c r="E464" s="134"/>
      <c r="F464" s="134"/>
    </row>
    <row r="465" spans="1:6" hidden="1" outlineLevel="1" x14ac:dyDescent="0.2">
      <c r="A465" s="131" t="s">
        <v>994</v>
      </c>
      <c r="B465" s="131"/>
      <c r="C465" s="131"/>
      <c r="D465" s="131"/>
      <c r="E465" s="131"/>
      <c r="F465" s="131"/>
    </row>
    <row r="466" spans="1:6" ht="66" hidden="1" customHeight="1" outlineLevel="1" x14ac:dyDescent="0.2">
      <c r="A466" s="134"/>
      <c r="B466" s="134"/>
      <c r="C466" s="134"/>
      <c r="D466" s="134"/>
      <c r="E466" s="134"/>
      <c r="F466" s="134"/>
    </row>
    <row r="467" spans="1:6" hidden="1" outlineLevel="1" x14ac:dyDescent="0.2">
      <c r="A467" s="131" t="s">
        <v>995</v>
      </c>
      <c r="B467" s="131"/>
      <c r="C467" s="131"/>
      <c r="D467" s="131"/>
      <c r="E467" s="131"/>
      <c r="F467" s="131"/>
    </row>
    <row r="468" spans="1:6" ht="66" hidden="1" customHeight="1" outlineLevel="1" x14ac:dyDescent="0.2">
      <c r="A468" s="134"/>
      <c r="B468" s="134"/>
      <c r="C468" s="134"/>
      <c r="D468" s="134"/>
      <c r="E468" s="134"/>
      <c r="F468" s="134"/>
    </row>
    <row r="469" spans="1:6" hidden="1" outlineLevel="1" x14ac:dyDescent="0.2">
      <c r="A469" s="131" t="s">
        <v>996</v>
      </c>
      <c r="B469" s="131"/>
      <c r="C469" s="131"/>
      <c r="D469" s="131"/>
      <c r="E469" s="131"/>
      <c r="F469" s="131"/>
    </row>
    <row r="470" spans="1:6" ht="66" hidden="1" customHeight="1" outlineLevel="1" x14ac:dyDescent="0.2">
      <c r="A470" s="134"/>
      <c r="B470" s="134"/>
      <c r="C470" s="134"/>
      <c r="D470" s="134"/>
      <c r="E470" s="134"/>
      <c r="F470" s="134"/>
    </row>
    <row r="471" spans="1:6" hidden="1" outlineLevel="1" x14ac:dyDescent="0.2">
      <c r="A471" s="131" t="s">
        <v>997</v>
      </c>
      <c r="B471" s="131"/>
      <c r="C471" s="131"/>
      <c r="D471" s="131"/>
      <c r="E471" s="131"/>
      <c r="F471" s="131"/>
    </row>
    <row r="472" spans="1:6" ht="66" hidden="1" customHeight="1" outlineLevel="1" x14ac:dyDescent="0.2">
      <c r="A472" s="134"/>
      <c r="B472" s="134"/>
      <c r="C472" s="134"/>
      <c r="D472" s="134"/>
      <c r="E472" s="134"/>
      <c r="F472" s="134"/>
    </row>
    <row r="473" spans="1:6" hidden="1" outlineLevel="1" x14ac:dyDescent="0.2">
      <c r="A473" s="131" t="s">
        <v>998</v>
      </c>
      <c r="B473" s="131"/>
      <c r="C473" s="131"/>
      <c r="D473" s="131"/>
      <c r="E473" s="131"/>
      <c r="F473" s="131"/>
    </row>
    <row r="474" spans="1:6" hidden="1" outlineLevel="1" x14ac:dyDescent="0.2">
      <c r="A474" s="131" t="s">
        <v>999</v>
      </c>
      <c r="B474" s="131"/>
      <c r="C474" s="131"/>
      <c r="D474" s="131"/>
      <c r="E474" s="131"/>
      <c r="F474" s="131"/>
    </row>
    <row r="475" spans="1:6" ht="16.5" hidden="1" outlineLevel="1" x14ac:dyDescent="0.2">
      <c r="A475" s="132" t="s">
        <v>1000</v>
      </c>
      <c r="B475" s="132"/>
      <c r="C475" s="132"/>
      <c r="D475" s="132"/>
      <c r="E475" s="132"/>
      <c r="F475" s="132"/>
    </row>
    <row r="476" spans="1:6" hidden="1" outlineLevel="1" x14ac:dyDescent="0.2">
      <c r="A476" s="131" t="s">
        <v>1001</v>
      </c>
      <c r="B476" s="131"/>
      <c r="C476" s="131"/>
      <c r="D476" s="131"/>
      <c r="E476" s="131"/>
      <c r="F476" s="131"/>
    </row>
    <row r="477" spans="1:6" ht="66" hidden="1" customHeight="1" outlineLevel="1" x14ac:dyDescent="0.2">
      <c r="A477" s="134"/>
      <c r="B477" s="134"/>
      <c r="C477" s="134"/>
      <c r="D477" s="134"/>
      <c r="E477" s="134"/>
      <c r="F477" s="134"/>
    </row>
    <row r="478" spans="1:6" hidden="1" outlineLevel="1" x14ac:dyDescent="0.2">
      <c r="A478" s="131" t="s">
        <v>1002</v>
      </c>
      <c r="B478" s="131"/>
      <c r="C478" s="131"/>
      <c r="D478" s="131"/>
      <c r="E478" s="131"/>
      <c r="F478" s="131"/>
    </row>
    <row r="479" spans="1:6" ht="66" hidden="1" customHeight="1" outlineLevel="1" x14ac:dyDescent="0.2">
      <c r="A479" s="134"/>
      <c r="B479" s="134"/>
      <c r="C479" s="134"/>
      <c r="D479" s="134"/>
      <c r="E479" s="134"/>
      <c r="F479" s="134"/>
    </row>
    <row r="480" spans="1:6" hidden="1" outlineLevel="1" x14ac:dyDescent="0.2">
      <c r="A480" s="131" t="s">
        <v>1003</v>
      </c>
      <c r="B480" s="131"/>
      <c r="C480" s="131"/>
      <c r="D480" s="131"/>
      <c r="E480" s="131"/>
      <c r="F480" s="131"/>
    </row>
    <row r="481" spans="1:6" ht="66" hidden="1" customHeight="1" outlineLevel="1" x14ac:dyDescent="0.2">
      <c r="A481" s="134"/>
      <c r="B481" s="134"/>
      <c r="C481" s="134"/>
      <c r="D481" s="134"/>
      <c r="E481" s="134"/>
      <c r="F481" s="134"/>
    </row>
    <row r="482" spans="1:6" hidden="1" outlineLevel="1" x14ac:dyDescent="0.2">
      <c r="A482" s="131" t="s">
        <v>1004</v>
      </c>
      <c r="B482" s="131"/>
      <c r="C482" s="131"/>
      <c r="D482" s="131"/>
      <c r="E482" s="131"/>
      <c r="F482" s="131"/>
    </row>
    <row r="483" spans="1:6" ht="42" hidden="1" customHeight="1" outlineLevel="1" x14ac:dyDescent="0.2">
      <c r="A483" s="134"/>
      <c r="B483" s="134"/>
      <c r="C483" s="134"/>
      <c r="D483" s="134"/>
      <c r="E483" s="134"/>
      <c r="F483" s="134"/>
    </row>
    <row r="484" spans="1:6" hidden="1" outlineLevel="1" x14ac:dyDescent="0.2">
      <c r="A484" s="131" t="s">
        <v>1005</v>
      </c>
      <c r="B484" s="131"/>
      <c r="C484" s="131"/>
      <c r="D484" s="131"/>
      <c r="E484" s="131"/>
      <c r="F484" s="131"/>
    </row>
    <row r="485" spans="1:6" hidden="1" outlineLevel="1" x14ac:dyDescent="0.2">
      <c r="A485" s="131" t="s">
        <v>1006</v>
      </c>
      <c r="B485" s="131"/>
      <c r="C485" s="131"/>
      <c r="D485" s="131"/>
      <c r="E485" s="131"/>
      <c r="F485" s="131"/>
    </row>
    <row r="486" spans="1:6" hidden="1" outlineLevel="1" x14ac:dyDescent="0.2">
      <c r="A486" s="131" t="s">
        <v>1007</v>
      </c>
      <c r="B486" s="131"/>
      <c r="C486" s="131"/>
      <c r="D486" s="131"/>
      <c r="E486" s="131"/>
      <c r="F486" s="131"/>
    </row>
    <row r="487" spans="1:6" ht="66" hidden="1" customHeight="1" outlineLevel="1" x14ac:dyDescent="0.2">
      <c r="A487" s="134"/>
      <c r="B487" s="134"/>
      <c r="C487" s="134"/>
      <c r="D487" s="134"/>
      <c r="E487" s="134"/>
      <c r="F487" s="134"/>
    </row>
    <row r="488" spans="1:6" hidden="1" outlineLevel="1" x14ac:dyDescent="0.2">
      <c r="A488" s="131" t="s">
        <v>1008</v>
      </c>
      <c r="B488" s="131"/>
      <c r="C488" s="131"/>
      <c r="D488" s="131"/>
      <c r="E488" s="131"/>
      <c r="F488" s="131"/>
    </row>
    <row r="489" spans="1:6" ht="16.5" hidden="1" outlineLevel="1" x14ac:dyDescent="0.2">
      <c r="A489" s="132" t="s">
        <v>1009</v>
      </c>
      <c r="B489" s="132"/>
      <c r="C489" s="132"/>
      <c r="D489" s="132"/>
      <c r="E489" s="132"/>
      <c r="F489" s="132"/>
    </row>
    <row r="490" spans="1:6" hidden="1" outlineLevel="1" x14ac:dyDescent="0.2">
      <c r="A490" s="131" t="s">
        <v>1010</v>
      </c>
      <c r="B490" s="131"/>
      <c r="C490" s="131"/>
      <c r="D490" s="131"/>
      <c r="E490" s="131"/>
      <c r="F490" s="131"/>
    </row>
    <row r="491" spans="1:6" hidden="1" outlineLevel="1" x14ac:dyDescent="0.2">
      <c r="A491" s="131" t="s">
        <v>1011</v>
      </c>
      <c r="B491" s="131"/>
      <c r="C491" s="131"/>
      <c r="D491" s="131"/>
      <c r="E491" s="131"/>
      <c r="F491" s="131"/>
    </row>
    <row r="492" spans="1:6" hidden="1" outlineLevel="1" x14ac:dyDescent="0.2">
      <c r="A492" s="131" t="s">
        <v>1012</v>
      </c>
      <c r="B492" s="131"/>
      <c r="C492" s="131"/>
      <c r="D492" s="131"/>
      <c r="E492" s="131"/>
      <c r="F492" s="131"/>
    </row>
    <row r="493" spans="1:6" hidden="1" outlineLevel="1" x14ac:dyDescent="0.2">
      <c r="A493" s="33"/>
      <c r="B493" s="33"/>
      <c r="C493" s="33"/>
      <c r="D493" s="33"/>
      <c r="E493" s="33"/>
      <c r="F493" s="33"/>
    </row>
    <row r="494" spans="1:6" hidden="1" outlineLevel="1" x14ac:dyDescent="0.2">
      <c r="A494" s="33"/>
      <c r="B494" s="33"/>
      <c r="C494" s="33"/>
      <c r="D494" s="33"/>
      <c r="E494" s="33"/>
      <c r="F494" s="33"/>
    </row>
    <row r="495" spans="1:6" ht="20.25" collapsed="1" x14ac:dyDescent="0.2">
      <c r="A495" s="136" t="s">
        <v>1620</v>
      </c>
      <c r="B495" s="136"/>
      <c r="C495" s="136"/>
      <c r="D495" s="136"/>
      <c r="E495" s="136"/>
      <c r="F495" s="136"/>
    </row>
    <row r="496" spans="1:6" hidden="1" outlineLevel="1" x14ac:dyDescent="0.2">
      <c r="A496" s="130" t="s">
        <v>1621</v>
      </c>
      <c r="B496" s="130"/>
      <c r="C496" s="130"/>
      <c r="D496" s="130"/>
      <c r="E496" s="130"/>
      <c r="F496" s="130"/>
    </row>
    <row r="497" spans="1:6" hidden="1" outlineLevel="1" x14ac:dyDescent="0.2">
      <c r="A497" s="131" t="s">
        <v>1622</v>
      </c>
      <c r="B497" s="131"/>
      <c r="C497" s="131"/>
      <c r="D497" s="131"/>
      <c r="E497" s="131"/>
      <c r="F497" s="131"/>
    </row>
    <row r="498" spans="1:6" hidden="1" outlineLevel="1" x14ac:dyDescent="0.2">
      <c r="A498" s="131" t="s">
        <v>1623</v>
      </c>
      <c r="B498" s="131"/>
      <c r="C498" s="131"/>
      <c r="D498" s="131"/>
      <c r="E498" s="131"/>
      <c r="F498" s="131"/>
    </row>
    <row r="499" spans="1:6" hidden="1" outlineLevel="1" x14ac:dyDescent="0.2">
      <c r="A499" s="131" t="s">
        <v>1624</v>
      </c>
      <c r="B499" s="131"/>
      <c r="C499" s="131"/>
      <c r="D499" s="131"/>
      <c r="E499" s="131"/>
      <c r="F499" s="131"/>
    </row>
    <row r="500" spans="1:6" hidden="1" outlineLevel="1" x14ac:dyDescent="0.2">
      <c r="A500" s="33"/>
      <c r="B500" s="33"/>
      <c r="C500" s="33"/>
      <c r="D500" s="33"/>
      <c r="E500" s="33"/>
      <c r="F500" s="33"/>
    </row>
    <row r="501" spans="1:6" ht="16.5" hidden="1" outlineLevel="1" x14ac:dyDescent="0.2">
      <c r="A501" s="132" t="s">
        <v>1625</v>
      </c>
      <c r="B501" s="132"/>
      <c r="C501" s="132"/>
      <c r="D501" s="132"/>
      <c r="E501" s="132"/>
      <c r="F501" s="132"/>
    </row>
    <row r="502" spans="1:6" hidden="1" outlineLevel="1" x14ac:dyDescent="0.2">
      <c r="A502" s="131" t="s">
        <v>1626</v>
      </c>
      <c r="B502" s="131"/>
      <c r="C502" s="131"/>
      <c r="D502" s="131"/>
      <c r="E502" s="131"/>
      <c r="F502" s="131"/>
    </row>
    <row r="503" spans="1:6" hidden="1" outlineLevel="1" x14ac:dyDescent="0.2">
      <c r="A503" s="131" t="s">
        <v>1627</v>
      </c>
      <c r="B503" s="131"/>
      <c r="C503" s="131"/>
      <c r="D503" s="131"/>
      <c r="E503" s="131"/>
      <c r="F503" s="131"/>
    </row>
    <row r="504" spans="1:6" hidden="1" outlineLevel="1" x14ac:dyDescent="0.2">
      <c r="A504" s="131" t="s">
        <v>1628</v>
      </c>
      <c r="B504" s="131"/>
      <c r="C504" s="131"/>
      <c r="D504" s="131"/>
      <c r="E504" s="131"/>
      <c r="F504" s="131"/>
    </row>
    <row r="505" spans="1:6" hidden="1" outlineLevel="1" x14ac:dyDescent="0.2">
      <c r="A505" s="131" t="s">
        <v>1629</v>
      </c>
      <c r="B505" s="131"/>
      <c r="C505" s="131"/>
      <c r="D505" s="131"/>
      <c r="E505" s="131"/>
      <c r="F505" s="131"/>
    </row>
    <row r="506" spans="1:6" hidden="1" outlineLevel="1" x14ac:dyDescent="0.2">
      <c r="A506" s="131" t="s">
        <v>1630</v>
      </c>
      <c r="B506" s="131"/>
      <c r="C506" s="131"/>
      <c r="D506" s="131"/>
      <c r="E506" s="131"/>
      <c r="F506" s="131"/>
    </row>
    <row r="507" spans="1:6" hidden="1" outlineLevel="1" x14ac:dyDescent="0.2">
      <c r="A507" s="131" t="s">
        <v>1631</v>
      </c>
      <c r="B507" s="131"/>
      <c r="C507" s="131"/>
      <c r="D507" s="131"/>
      <c r="E507" s="131"/>
      <c r="F507" s="131"/>
    </row>
    <row r="508" spans="1:6" hidden="1" outlineLevel="1" x14ac:dyDescent="0.2">
      <c r="A508" s="131" t="s">
        <v>1632</v>
      </c>
      <c r="B508" s="131"/>
      <c r="C508" s="131"/>
      <c r="D508" s="131"/>
      <c r="E508" s="131"/>
      <c r="F508" s="131"/>
    </row>
    <row r="509" spans="1:6" hidden="1" outlineLevel="1" x14ac:dyDescent="0.2">
      <c r="A509" s="33"/>
      <c r="B509" s="33"/>
      <c r="C509" s="33"/>
      <c r="D509" s="33"/>
      <c r="E509" s="33"/>
      <c r="F509" s="33"/>
    </row>
    <row r="510" spans="1:6" ht="16.5" hidden="1" outlineLevel="1" x14ac:dyDescent="0.2">
      <c r="A510" s="132" t="s">
        <v>1633</v>
      </c>
      <c r="B510" s="132"/>
      <c r="C510" s="132"/>
      <c r="D510" s="132"/>
      <c r="E510" s="132"/>
      <c r="F510" s="132"/>
    </row>
    <row r="511" spans="1:6" hidden="1" outlineLevel="1" x14ac:dyDescent="0.2">
      <c r="A511" s="131" t="s">
        <v>1634</v>
      </c>
      <c r="B511" s="131"/>
      <c r="C511" s="131"/>
      <c r="D511" s="131"/>
      <c r="E511" s="131"/>
      <c r="F511" s="131"/>
    </row>
    <row r="512" spans="1:6" hidden="1" outlineLevel="1" x14ac:dyDescent="0.2">
      <c r="A512" s="131" t="s">
        <v>1635</v>
      </c>
      <c r="B512" s="131"/>
      <c r="C512" s="131"/>
      <c r="D512" s="131"/>
      <c r="E512" s="131"/>
      <c r="F512" s="131"/>
    </row>
    <row r="513" spans="1:6" hidden="1" outlineLevel="1" x14ac:dyDescent="0.2">
      <c r="A513" s="131" t="s">
        <v>1636</v>
      </c>
      <c r="B513" s="131"/>
      <c r="C513" s="131"/>
      <c r="D513" s="131"/>
      <c r="E513" s="131"/>
      <c r="F513" s="131"/>
    </row>
    <row r="514" spans="1:6" hidden="1" outlineLevel="1" x14ac:dyDescent="0.2">
      <c r="A514" s="131" t="s">
        <v>1637</v>
      </c>
      <c r="B514" s="131"/>
      <c r="C514" s="131"/>
      <c r="D514" s="131"/>
      <c r="E514" s="131"/>
      <c r="F514" s="131"/>
    </row>
    <row r="515" spans="1:6" hidden="1" outlineLevel="1" x14ac:dyDescent="0.2">
      <c r="A515" s="131" t="s">
        <v>1638</v>
      </c>
      <c r="B515" s="131"/>
      <c r="C515" s="131"/>
      <c r="D515" s="131"/>
      <c r="E515" s="131"/>
      <c r="F515" s="131"/>
    </row>
    <row r="516" spans="1:6" hidden="1" outlineLevel="1" x14ac:dyDescent="0.2">
      <c r="A516" s="131" t="s">
        <v>1639</v>
      </c>
      <c r="B516" s="131"/>
      <c r="C516" s="131"/>
      <c r="D516" s="131"/>
      <c r="E516" s="131"/>
      <c r="F516" s="131"/>
    </row>
    <row r="517" spans="1:6" hidden="1" outlineLevel="1" x14ac:dyDescent="0.2">
      <c r="A517" s="131" t="s">
        <v>1640</v>
      </c>
      <c r="B517" s="131"/>
      <c r="C517" s="131"/>
      <c r="D517" s="131"/>
      <c r="E517" s="131"/>
      <c r="F517" s="131"/>
    </row>
    <row r="518" spans="1:6" hidden="1" outlineLevel="1" x14ac:dyDescent="0.2">
      <c r="A518" s="131" t="s">
        <v>1641</v>
      </c>
      <c r="B518" s="131"/>
      <c r="C518" s="131"/>
      <c r="D518" s="131"/>
      <c r="E518" s="131"/>
      <c r="F518" s="131"/>
    </row>
    <row r="519" spans="1:6" hidden="1" outlineLevel="1" x14ac:dyDescent="0.2">
      <c r="A519" s="131" t="s">
        <v>1642</v>
      </c>
      <c r="B519" s="131"/>
      <c r="C519" s="131"/>
      <c r="D519" s="131"/>
      <c r="E519" s="131"/>
      <c r="F519" s="131"/>
    </row>
    <row r="520" spans="1:6" hidden="1" outlineLevel="1" x14ac:dyDescent="0.2">
      <c r="A520" s="33"/>
      <c r="B520" s="33"/>
      <c r="C520" s="33"/>
      <c r="D520" s="33"/>
      <c r="E520" s="33"/>
      <c r="F520" s="33"/>
    </row>
    <row r="521" spans="1:6" ht="16.5" hidden="1" outlineLevel="1" x14ac:dyDescent="0.2">
      <c r="A521" s="132" t="s">
        <v>1643</v>
      </c>
      <c r="B521" s="132"/>
      <c r="C521" s="132"/>
      <c r="D521" s="132"/>
      <c r="E521" s="132"/>
      <c r="F521" s="132"/>
    </row>
    <row r="522" spans="1:6" hidden="1" outlineLevel="1" x14ac:dyDescent="0.2">
      <c r="A522" s="131" t="s">
        <v>1644</v>
      </c>
      <c r="B522" s="131"/>
      <c r="C522" s="131"/>
      <c r="D522" s="131"/>
      <c r="E522" s="131"/>
      <c r="F522" s="131"/>
    </row>
    <row r="523" spans="1:6" hidden="1" outlineLevel="1" x14ac:dyDescent="0.2">
      <c r="A523" s="131" t="s">
        <v>1645</v>
      </c>
      <c r="B523" s="131"/>
      <c r="C523" s="131"/>
      <c r="D523" s="131"/>
      <c r="E523" s="131"/>
      <c r="F523" s="131"/>
    </row>
    <row r="524" spans="1:6" hidden="1" outlineLevel="1" x14ac:dyDescent="0.2">
      <c r="A524" s="131" t="s">
        <v>1646</v>
      </c>
      <c r="B524" s="131"/>
      <c r="C524" s="131"/>
      <c r="D524" s="131"/>
      <c r="E524" s="131"/>
      <c r="F524" s="131"/>
    </row>
    <row r="525" spans="1:6" hidden="1" outlineLevel="1" x14ac:dyDescent="0.2">
      <c r="A525" s="131" t="s">
        <v>1647</v>
      </c>
      <c r="B525" s="131"/>
      <c r="C525" s="131"/>
      <c r="D525" s="131"/>
      <c r="E525" s="131"/>
      <c r="F525" s="131"/>
    </row>
    <row r="526" spans="1:6" hidden="1" outlineLevel="1" x14ac:dyDescent="0.2">
      <c r="A526" s="33"/>
      <c r="B526" s="33"/>
      <c r="C526" s="33"/>
      <c r="D526" s="33"/>
      <c r="E526" s="33"/>
      <c r="F526" s="33"/>
    </row>
    <row r="527" spans="1:6" ht="16.5" hidden="1" outlineLevel="1" x14ac:dyDescent="0.2">
      <c r="A527" s="132" t="s">
        <v>1648</v>
      </c>
      <c r="B527" s="132"/>
      <c r="C527" s="132"/>
      <c r="D527" s="132"/>
      <c r="E527" s="132"/>
      <c r="F527" s="132"/>
    </row>
    <row r="528" spans="1:6" hidden="1" outlineLevel="1" x14ac:dyDescent="0.2">
      <c r="A528" s="131" t="s">
        <v>1649</v>
      </c>
      <c r="B528" s="131"/>
      <c r="C528" s="131"/>
      <c r="D528" s="131"/>
      <c r="E528" s="131"/>
      <c r="F528" s="131"/>
    </row>
    <row r="529" spans="1:6" ht="66" hidden="1" customHeight="1" outlineLevel="1" x14ac:dyDescent="0.2">
      <c r="A529" s="134"/>
      <c r="B529" s="134"/>
      <c r="C529" s="134"/>
      <c r="D529" s="134"/>
      <c r="E529" s="134"/>
      <c r="F529" s="134"/>
    </row>
    <row r="530" spans="1:6" hidden="1" outlineLevel="1" x14ac:dyDescent="0.2">
      <c r="A530" s="131" t="s">
        <v>1650</v>
      </c>
      <c r="B530" s="131"/>
      <c r="C530" s="131"/>
      <c r="D530" s="131"/>
      <c r="E530" s="131"/>
      <c r="F530" s="131"/>
    </row>
    <row r="531" spans="1:6" hidden="1" outlineLevel="1" x14ac:dyDescent="0.2">
      <c r="A531" s="131" t="s">
        <v>1651</v>
      </c>
      <c r="B531" s="131"/>
      <c r="C531" s="131"/>
      <c r="D531" s="131"/>
      <c r="E531" s="131"/>
      <c r="F531" s="131"/>
    </row>
    <row r="532" spans="1:6" hidden="1" outlineLevel="1" x14ac:dyDescent="0.2">
      <c r="A532" s="131" t="s">
        <v>1652</v>
      </c>
      <c r="B532" s="131"/>
      <c r="C532" s="131"/>
      <c r="D532" s="131"/>
      <c r="E532" s="131"/>
      <c r="F532" s="131"/>
    </row>
    <row r="533" spans="1:6" hidden="1" outlineLevel="1" x14ac:dyDescent="0.2">
      <c r="A533" s="131" t="s">
        <v>1653</v>
      </c>
      <c r="B533" s="131"/>
      <c r="C533" s="131"/>
      <c r="D533" s="131"/>
      <c r="E533" s="131"/>
      <c r="F533" s="131"/>
    </row>
    <row r="534" spans="1:6" hidden="1" outlineLevel="1" x14ac:dyDescent="0.2">
      <c r="A534" s="131" t="s">
        <v>1654</v>
      </c>
      <c r="B534" s="131"/>
      <c r="C534" s="131"/>
      <c r="D534" s="131"/>
      <c r="E534" s="131"/>
      <c r="F534" s="131"/>
    </row>
    <row r="535" spans="1:6" hidden="1" outlineLevel="1" x14ac:dyDescent="0.2">
      <c r="A535" s="33"/>
      <c r="B535" s="33"/>
      <c r="C535" s="33"/>
      <c r="D535" s="33"/>
      <c r="E535" s="33"/>
      <c r="F535" s="33"/>
    </row>
    <row r="536" spans="1:6" ht="16.5" hidden="1" outlineLevel="1" x14ac:dyDescent="0.2">
      <c r="A536" s="132" t="s">
        <v>1655</v>
      </c>
      <c r="B536" s="132"/>
      <c r="C536" s="132"/>
      <c r="D536" s="132"/>
      <c r="E536" s="132"/>
      <c r="F536" s="132"/>
    </row>
    <row r="537" spans="1:6" hidden="1" outlineLevel="1" x14ac:dyDescent="0.2">
      <c r="A537" s="131" t="s">
        <v>1656</v>
      </c>
      <c r="B537" s="131"/>
      <c r="C537" s="131"/>
      <c r="D537" s="131"/>
      <c r="E537" s="131"/>
      <c r="F537" s="131"/>
    </row>
    <row r="538" spans="1:6" ht="66" hidden="1" customHeight="1" outlineLevel="1" x14ac:dyDescent="0.2">
      <c r="A538" s="134"/>
      <c r="B538" s="134"/>
      <c r="C538" s="134"/>
      <c r="D538" s="134"/>
      <c r="E538" s="134"/>
      <c r="F538" s="134"/>
    </row>
    <row r="539" spans="1:6" hidden="1" outlineLevel="1" x14ac:dyDescent="0.2">
      <c r="A539" s="131" t="s">
        <v>1657</v>
      </c>
      <c r="B539" s="131"/>
      <c r="C539" s="131"/>
      <c r="D539" s="131"/>
      <c r="E539" s="131"/>
      <c r="F539" s="131"/>
    </row>
    <row r="540" spans="1:6" hidden="1" outlineLevel="1" x14ac:dyDescent="0.2">
      <c r="A540" s="131" t="s">
        <v>1658</v>
      </c>
      <c r="B540" s="131"/>
      <c r="C540" s="131"/>
      <c r="D540" s="131"/>
      <c r="E540" s="131"/>
      <c r="F540" s="131"/>
    </row>
    <row r="541" spans="1:6" hidden="1" outlineLevel="1" x14ac:dyDescent="0.2">
      <c r="A541" s="131" t="s">
        <v>1659</v>
      </c>
      <c r="B541" s="131"/>
      <c r="C541" s="131"/>
      <c r="D541" s="131"/>
      <c r="E541" s="131"/>
      <c r="F541" s="131"/>
    </row>
    <row r="542" spans="1:6" hidden="1" outlineLevel="1" x14ac:dyDescent="0.2">
      <c r="A542" s="131" t="s">
        <v>1660</v>
      </c>
      <c r="B542" s="131"/>
      <c r="C542" s="131"/>
      <c r="D542" s="131"/>
      <c r="E542" s="131"/>
      <c r="F542" s="131"/>
    </row>
    <row r="543" spans="1:6" hidden="1" outlineLevel="1" x14ac:dyDescent="0.2">
      <c r="A543" s="131" t="s">
        <v>1661</v>
      </c>
      <c r="B543" s="131"/>
      <c r="C543" s="131"/>
      <c r="D543" s="131"/>
      <c r="E543" s="131"/>
      <c r="F543" s="131"/>
    </row>
    <row r="544" spans="1:6" hidden="1" outlineLevel="1" x14ac:dyDescent="0.2">
      <c r="A544" s="33"/>
      <c r="B544" s="33"/>
      <c r="C544" s="33"/>
      <c r="D544" s="33"/>
      <c r="E544" s="33"/>
      <c r="F544" s="33"/>
    </row>
    <row r="545" spans="1:6" ht="16.5" hidden="1" outlineLevel="1" x14ac:dyDescent="0.2">
      <c r="A545" s="132" t="s">
        <v>1662</v>
      </c>
      <c r="B545" s="132"/>
      <c r="C545" s="132"/>
      <c r="D545" s="132"/>
      <c r="E545" s="132"/>
      <c r="F545" s="132"/>
    </row>
    <row r="546" spans="1:6" hidden="1" outlineLevel="1" x14ac:dyDescent="0.2">
      <c r="A546" s="131" t="s">
        <v>1663</v>
      </c>
      <c r="B546" s="131"/>
      <c r="C546" s="131"/>
      <c r="D546" s="131"/>
      <c r="E546" s="131"/>
      <c r="F546" s="131"/>
    </row>
    <row r="547" spans="1:6" hidden="1" outlineLevel="1" x14ac:dyDescent="0.2">
      <c r="A547" s="131" t="s">
        <v>1664</v>
      </c>
      <c r="B547" s="131"/>
      <c r="C547" s="131"/>
      <c r="D547" s="131"/>
      <c r="E547" s="131"/>
      <c r="F547" s="131"/>
    </row>
    <row r="548" spans="1:6" hidden="1" outlineLevel="1" x14ac:dyDescent="0.2">
      <c r="A548" s="130" t="s">
        <v>1665</v>
      </c>
      <c r="B548" s="130"/>
      <c r="C548" s="130"/>
      <c r="D548" s="130"/>
      <c r="E548" s="130"/>
      <c r="F548" s="130"/>
    </row>
    <row r="549" spans="1:6" hidden="1" outlineLevel="1" x14ac:dyDescent="0.2">
      <c r="A549" s="130" t="s">
        <v>1666</v>
      </c>
      <c r="B549" s="130"/>
      <c r="C549" s="130"/>
      <c r="D549" s="130"/>
      <c r="E549" s="130"/>
      <c r="F549" s="130"/>
    </row>
    <row r="550" spans="1:6" hidden="1" outlineLevel="1" x14ac:dyDescent="0.2">
      <c r="A550" s="33"/>
      <c r="B550" s="33"/>
      <c r="C550" s="33"/>
      <c r="D550" s="33"/>
      <c r="E550" s="33"/>
      <c r="F550" s="33"/>
    </row>
    <row r="551" spans="1:6" hidden="1" outlineLevel="1" x14ac:dyDescent="0.2">
      <c r="A551" s="33"/>
      <c r="B551" s="33"/>
      <c r="C551" s="33"/>
      <c r="D551" s="33"/>
      <c r="E551" s="33"/>
      <c r="F551" s="33"/>
    </row>
    <row r="552" spans="1:6" ht="24" customHeight="1" collapsed="1" x14ac:dyDescent="0.2">
      <c r="A552" s="133" t="s">
        <v>1670</v>
      </c>
      <c r="B552" s="133"/>
      <c r="C552" s="133"/>
      <c r="D552" s="133"/>
      <c r="E552" s="133"/>
      <c r="F552" s="133"/>
    </row>
    <row r="553" spans="1:6" ht="9" hidden="1" customHeight="1" outlineLevel="1" x14ac:dyDescent="0.2">
      <c r="A553" s="127" t="s">
        <v>1671</v>
      </c>
      <c r="B553" s="127"/>
      <c r="C553" s="127"/>
      <c r="D553" s="127"/>
      <c r="E553" s="127"/>
      <c r="F553" s="127"/>
    </row>
    <row r="554" spans="1:6" ht="18" hidden="1" customHeight="1" outlineLevel="1" x14ac:dyDescent="0.2">
      <c r="A554" s="127" t="s">
        <v>1672</v>
      </c>
      <c r="B554" s="127"/>
      <c r="C554" s="127"/>
      <c r="D554" s="127"/>
      <c r="E554" s="127"/>
      <c r="F554" s="127"/>
    </row>
    <row r="555" spans="1:6" ht="18" hidden="1" customHeight="1" outlineLevel="1" x14ac:dyDescent="0.2">
      <c r="A555" s="127" t="s">
        <v>1673</v>
      </c>
      <c r="B555" s="127"/>
      <c r="C555" s="127"/>
      <c r="D555" s="127"/>
      <c r="E555" s="127"/>
      <c r="F555" s="127"/>
    </row>
    <row r="556" spans="1:6" ht="9" hidden="1" customHeight="1" outlineLevel="1" x14ac:dyDescent="0.2">
      <c r="A556" s="127" t="s">
        <v>1671</v>
      </c>
      <c r="B556" s="127"/>
      <c r="C556" s="127"/>
      <c r="D556" s="127"/>
      <c r="E556" s="127"/>
      <c r="F556" s="127"/>
    </row>
    <row r="557" spans="1:6" ht="21" hidden="1" customHeight="1" outlineLevel="1" x14ac:dyDescent="0.2">
      <c r="A557" s="128" t="s">
        <v>1674</v>
      </c>
      <c r="B557" s="128"/>
      <c r="C557" s="128"/>
      <c r="D557" s="128"/>
      <c r="E557" s="128"/>
      <c r="F557" s="128"/>
    </row>
    <row r="558" spans="1:6" ht="18" hidden="1" customHeight="1" outlineLevel="1" x14ac:dyDescent="0.2">
      <c r="A558" s="127" t="s">
        <v>1675</v>
      </c>
      <c r="B558" s="127"/>
      <c r="C558" s="127"/>
      <c r="D558" s="127"/>
      <c r="E558" s="127"/>
      <c r="F558" s="127"/>
    </row>
    <row r="559" spans="1:6" ht="30.95" hidden="1" customHeight="1" outlineLevel="1" x14ac:dyDescent="0.2">
      <c r="A559" s="127" t="s">
        <v>1676</v>
      </c>
      <c r="B559" s="127"/>
      <c r="C559" s="127"/>
      <c r="D559" s="127"/>
      <c r="E559" s="127"/>
      <c r="F559" s="127"/>
    </row>
    <row r="560" spans="1:6" ht="44.1" hidden="1" customHeight="1" outlineLevel="1" x14ac:dyDescent="0.2">
      <c r="A560" s="127" t="s">
        <v>1677</v>
      </c>
      <c r="B560" s="127"/>
      <c r="C560" s="127"/>
      <c r="D560" s="127"/>
      <c r="E560" s="127"/>
      <c r="F560" s="127"/>
    </row>
    <row r="561" spans="1:6" ht="44.1" hidden="1" customHeight="1" outlineLevel="1" x14ac:dyDescent="0.2">
      <c r="A561" s="127" t="s">
        <v>1678</v>
      </c>
      <c r="B561" s="127"/>
      <c r="C561" s="127"/>
      <c r="D561" s="127"/>
      <c r="E561" s="127"/>
      <c r="F561" s="127"/>
    </row>
    <row r="562" spans="1:6" ht="9" hidden="1" customHeight="1" outlineLevel="1" x14ac:dyDescent="0.2">
      <c r="A562" s="127" t="s">
        <v>1671</v>
      </c>
      <c r="B562" s="127"/>
      <c r="C562" s="127"/>
      <c r="D562" s="127"/>
      <c r="E562" s="127"/>
      <c r="F562" s="127"/>
    </row>
    <row r="563" spans="1:6" ht="30.95" hidden="1" customHeight="1" outlineLevel="1" x14ac:dyDescent="0.2">
      <c r="A563" s="127" t="s">
        <v>1679</v>
      </c>
      <c r="B563" s="127"/>
      <c r="C563" s="127"/>
      <c r="D563" s="127"/>
      <c r="E563" s="127"/>
      <c r="F563" s="127"/>
    </row>
    <row r="564" spans="1:6" ht="9" hidden="1" customHeight="1" outlineLevel="1" x14ac:dyDescent="0.2">
      <c r="A564" s="127" t="s">
        <v>1671</v>
      </c>
      <c r="B564" s="127"/>
      <c r="C564" s="127"/>
      <c r="D564" s="127"/>
      <c r="E564" s="127"/>
      <c r="F564" s="127"/>
    </row>
    <row r="565" spans="1:6" ht="30.95" hidden="1" customHeight="1" outlineLevel="1" x14ac:dyDescent="0.2">
      <c r="A565" s="127" t="s">
        <v>1680</v>
      </c>
      <c r="B565" s="127"/>
      <c r="C565" s="127"/>
      <c r="D565" s="127"/>
      <c r="E565" s="127"/>
      <c r="F565" s="127"/>
    </row>
    <row r="566" spans="1:6" ht="9" hidden="1" customHeight="1" outlineLevel="1" x14ac:dyDescent="0.2">
      <c r="A566" s="127" t="s">
        <v>1671</v>
      </c>
      <c r="B566" s="127"/>
      <c r="C566" s="127"/>
      <c r="D566" s="127"/>
      <c r="E566" s="127"/>
      <c r="F566" s="127"/>
    </row>
    <row r="567" spans="1:6" ht="30.95" hidden="1" customHeight="1" outlineLevel="1" x14ac:dyDescent="0.2">
      <c r="A567" s="127" t="s">
        <v>1681</v>
      </c>
      <c r="B567" s="127"/>
      <c r="C567" s="127"/>
      <c r="D567" s="127"/>
      <c r="E567" s="127"/>
      <c r="F567" s="127"/>
    </row>
    <row r="568" spans="1:6" ht="9" hidden="1" customHeight="1" outlineLevel="1" x14ac:dyDescent="0.2">
      <c r="A568" s="127" t="s">
        <v>1671</v>
      </c>
      <c r="B568" s="127"/>
      <c r="C568" s="127"/>
      <c r="D568" s="127"/>
      <c r="E568" s="127"/>
      <c r="F568" s="127"/>
    </row>
    <row r="569" spans="1:6" ht="21" hidden="1" customHeight="1" outlineLevel="1" x14ac:dyDescent="0.2">
      <c r="A569" s="128" t="s">
        <v>1682</v>
      </c>
      <c r="B569" s="128"/>
      <c r="C569" s="128"/>
      <c r="D569" s="128"/>
      <c r="E569" s="128"/>
      <c r="F569" s="128"/>
    </row>
    <row r="570" spans="1:6" ht="9" hidden="1" customHeight="1" outlineLevel="1" x14ac:dyDescent="0.2">
      <c r="A570" s="127" t="s">
        <v>1671</v>
      </c>
      <c r="B570" s="127"/>
      <c r="C570" s="127"/>
      <c r="D570" s="127"/>
      <c r="E570" s="127"/>
      <c r="F570" s="127"/>
    </row>
    <row r="571" spans="1:6" ht="18" hidden="1" customHeight="1" outlineLevel="1" x14ac:dyDescent="0.2">
      <c r="A571" s="127" t="s">
        <v>1683</v>
      </c>
      <c r="B571" s="127"/>
      <c r="C571" s="127"/>
      <c r="D571" s="127"/>
      <c r="E571" s="127"/>
      <c r="F571" s="127"/>
    </row>
    <row r="572" spans="1:6" ht="30.95" hidden="1" customHeight="1" outlineLevel="1" x14ac:dyDescent="0.2">
      <c r="A572" s="127" t="s">
        <v>1684</v>
      </c>
      <c r="B572" s="127"/>
      <c r="C572" s="127"/>
      <c r="D572" s="127"/>
      <c r="E572" s="127"/>
      <c r="F572" s="127"/>
    </row>
    <row r="573" spans="1:6" ht="30.95" hidden="1" customHeight="1" outlineLevel="1" x14ac:dyDescent="0.2">
      <c r="A573" s="127" t="s">
        <v>1685</v>
      </c>
      <c r="B573" s="127"/>
      <c r="C573" s="127"/>
      <c r="D573" s="127"/>
      <c r="E573" s="127"/>
      <c r="F573" s="127"/>
    </row>
    <row r="574" spans="1:6" ht="69" hidden="1" customHeight="1" outlineLevel="1" x14ac:dyDescent="0.2">
      <c r="A574" s="127" t="s">
        <v>1686</v>
      </c>
      <c r="B574" s="127"/>
      <c r="C574" s="127"/>
      <c r="D574" s="127"/>
      <c r="E574" s="127"/>
      <c r="F574" s="127"/>
    </row>
    <row r="575" spans="1:6" ht="30.95" hidden="1" customHeight="1" outlineLevel="1" x14ac:dyDescent="0.2">
      <c r="A575" s="127" t="s">
        <v>1687</v>
      </c>
      <c r="B575" s="127"/>
      <c r="C575" s="127"/>
      <c r="D575" s="127"/>
      <c r="E575" s="127"/>
      <c r="F575" s="127"/>
    </row>
    <row r="576" spans="1:6" ht="30.95" hidden="1" customHeight="1" outlineLevel="1" x14ac:dyDescent="0.2">
      <c r="A576" s="127" t="s">
        <v>1688</v>
      </c>
      <c r="B576" s="127"/>
      <c r="C576" s="127"/>
      <c r="D576" s="127"/>
      <c r="E576" s="127"/>
      <c r="F576" s="127"/>
    </row>
    <row r="577" spans="1:6" ht="30.95" hidden="1" customHeight="1" outlineLevel="1" x14ac:dyDescent="0.2">
      <c r="A577" s="127" t="s">
        <v>2603</v>
      </c>
      <c r="B577" s="127"/>
      <c r="C577" s="127"/>
      <c r="D577" s="127"/>
      <c r="E577" s="127"/>
      <c r="F577" s="127"/>
    </row>
    <row r="578" spans="1:6" ht="9" hidden="1" customHeight="1" outlineLevel="1" x14ac:dyDescent="0.2">
      <c r="A578" s="127" t="s">
        <v>1671</v>
      </c>
      <c r="B578" s="127"/>
      <c r="C578" s="127"/>
      <c r="D578" s="127"/>
      <c r="E578" s="127"/>
      <c r="F578" s="127"/>
    </row>
    <row r="579" spans="1:6" ht="21" hidden="1" customHeight="1" outlineLevel="1" x14ac:dyDescent="0.2">
      <c r="A579" s="128" t="s">
        <v>1689</v>
      </c>
      <c r="B579" s="128"/>
      <c r="C579" s="128"/>
      <c r="D579" s="128"/>
      <c r="E579" s="128"/>
      <c r="F579" s="128"/>
    </row>
    <row r="580" spans="1:6" ht="9" hidden="1" customHeight="1" outlineLevel="1" x14ac:dyDescent="0.2">
      <c r="A580" s="127" t="s">
        <v>1671</v>
      </c>
      <c r="B580" s="127"/>
      <c r="C580" s="127"/>
      <c r="D580" s="127"/>
      <c r="E580" s="127"/>
      <c r="F580" s="127"/>
    </row>
    <row r="581" spans="1:6" ht="18.95" hidden="1" customHeight="1" outlineLevel="1" x14ac:dyDescent="0.2">
      <c r="A581" s="127" t="s">
        <v>1690</v>
      </c>
      <c r="B581" s="127"/>
      <c r="C581" s="127"/>
      <c r="D581" s="127"/>
      <c r="E581" s="127"/>
      <c r="F581" s="127"/>
    </row>
    <row r="582" spans="1:6" ht="9" hidden="1" customHeight="1" outlineLevel="1" x14ac:dyDescent="0.2">
      <c r="A582" s="127" t="s">
        <v>1671</v>
      </c>
      <c r="B582" s="127"/>
      <c r="C582" s="127"/>
      <c r="D582" s="127"/>
      <c r="E582" s="127"/>
      <c r="F582" s="127"/>
    </row>
    <row r="583" spans="1:6" ht="18.95" hidden="1" customHeight="1" outlineLevel="1" x14ac:dyDescent="0.2">
      <c r="A583" s="129" t="s">
        <v>1691</v>
      </c>
      <c r="B583" s="129"/>
      <c r="C583" s="129"/>
      <c r="D583" s="129"/>
      <c r="E583" s="129"/>
      <c r="F583" s="129"/>
    </row>
    <row r="584" spans="1:6" ht="18.95" hidden="1" customHeight="1" outlineLevel="1" x14ac:dyDescent="0.2">
      <c r="A584" s="129" t="s">
        <v>1692</v>
      </c>
      <c r="B584" s="129"/>
      <c r="C584" s="129"/>
      <c r="D584" s="129"/>
      <c r="E584" s="129"/>
      <c r="F584" s="129"/>
    </row>
    <row r="585" spans="1:6" ht="9" hidden="1" customHeight="1" outlineLevel="1" x14ac:dyDescent="0.2">
      <c r="A585" s="127" t="s">
        <v>1671</v>
      </c>
      <c r="B585" s="127"/>
      <c r="C585" s="127"/>
      <c r="D585" s="127"/>
      <c r="E585" s="127"/>
      <c r="F585" s="127"/>
    </row>
    <row r="586" spans="1:6" ht="44.1" hidden="1" customHeight="1" outlineLevel="1" x14ac:dyDescent="0.2">
      <c r="A586" s="127" t="s">
        <v>1693</v>
      </c>
      <c r="B586" s="127"/>
      <c r="C586" s="127"/>
      <c r="D586" s="127"/>
      <c r="E586" s="127"/>
      <c r="F586" s="127"/>
    </row>
    <row r="587" spans="1:6" ht="9" hidden="1" customHeight="1" outlineLevel="1" x14ac:dyDescent="0.2">
      <c r="A587" s="127" t="s">
        <v>1671</v>
      </c>
      <c r="B587" s="127"/>
      <c r="C587" s="127"/>
      <c r="D587" s="127"/>
      <c r="E587" s="127"/>
      <c r="F587" s="127"/>
    </row>
    <row r="588" spans="1:6" ht="21" hidden="1" customHeight="1" outlineLevel="1" x14ac:dyDescent="0.2">
      <c r="A588" s="128" t="s">
        <v>1694</v>
      </c>
      <c r="B588" s="128"/>
      <c r="C588" s="128"/>
      <c r="D588" s="128"/>
      <c r="E588" s="128"/>
      <c r="F588" s="128"/>
    </row>
    <row r="589" spans="1:6" ht="9" hidden="1" customHeight="1" outlineLevel="1" x14ac:dyDescent="0.2">
      <c r="A589" s="127" t="s">
        <v>1671</v>
      </c>
      <c r="B589" s="127"/>
      <c r="C589" s="127"/>
      <c r="D589" s="127"/>
      <c r="E589" s="127"/>
      <c r="F589" s="127"/>
    </row>
    <row r="590" spans="1:6" ht="30.95" hidden="1" customHeight="1" outlineLevel="1" x14ac:dyDescent="0.2">
      <c r="A590" s="127" t="s">
        <v>1695</v>
      </c>
      <c r="B590" s="127"/>
      <c r="C590" s="127"/>
      <c r="D590" s="127"/>
      <c r="E590" s="127"/>
      <c r="F590" s="127"/>
    </row>
    <row r="591" spans="1:6" ht="9" hidden="1" customHeight="1" outlineLevel="1" x14ac:dyDescent="0.2">
      <c r="A591" s="127" t="s">
        <v>1671</v>
      </c>
      <c r="B591" s="127"/>
      <c r="C591" s="127"/>
      <c r="D591" s="127"/>
      <c r="E591" s="127"/>
      <c r="F591" s="127"/>
    </row>
    <row r="592" spans="1:6" ht="18.95" hidden="1" customHeight="1" outlineLevel="1" x14ac:dyDescent="0.2">
      <c r="A592" s="129" t="s">
        <v>1696</v>
      </c>
      <c r="B592" s="129"/>
      <c r="C592" s="129"/>
      <c r="D592" s="129"/>
      <c r="E592" s="129"/>
      <c r="F592" s="129"/>
    </row>
    <row r="593" spans="1:6" ht="18.95" hidden="1" customHeight="1" outlineLevel="1" x14ac:dyDescent="0.2">
      <c r="A593" s="129" t="s">
        <v>1697</v>
      </c>
      <c r="B593" s="129"/>
      <c r="C593" s="129"/>
      <c r="D593" s="129"/>
      <c r="E593" s="129"/>
      <c r="F593" s="129"/>
    </row>
    <row r="594" spans="1:6" ht="18.95" hidden="1" customHeight="1" outlineLevel="1" x14ac:dyDescent="0.2">
      <c r="A594" s="129" t="s">
        <v>1698</v>
      </c>
      <c r="B594" s="129"/>
      <c r="C594" s="129"/>
      <c r="D594" s="129"/>
      <c r="E594" s="129"/>
      <c r="F594" s="129"/>
    </row>
    <row r="595" spans="1:6" ht="9" hidden="1" customHeight="1" outlineLevel="1" x14ac:dyDescent="0.2">
      <c r="A595" s="127" t="s">
        <v>1671</v>
      </c>
      <c r="B595" s="127"/>
      <c r="C595" s="127"/>
      <c r="D595" s="127"/>
      <c r="E595" s="127"/>
      <c r="F595" s="127"/>
    </row>
    <row r="596" spans="1:6" ht="30.95" hidden="1" customHeight="1" outlineLevel="1" x14ac:dyDescent="0.2">
      <c r="A596" s="127" t="s">
        <v>1699</v>
      </c>
      <c r="B596" s="127"/>
      <c r="C596" s="127"/>
      <c r="D596" s="127"/>
      <c r="E596" s="127"/>
      <c r="F596" s="127"/>
    </row>
    <row r="597" spans="1:6" ht="9" hidden="1" customHeight="1" outlineLevel="1" x14ac:dyDescent="0.2">
      <c r="A597" s="127" t="s">
        <v>1671</v>
      </c>
      <c r="B597" s="127"/>
      <c r="C597" s="127"/>
      <c r="D597" s="127"/>
      <c r="E597" s="127"/>
      <c r="F597" s="127"/>
    </row>
    <row r="598" spans="1:6" ht="21" hidden="1" customHeight="1" outlineLevel="1" x14ac:dyDescent="0.2">
      <c r="A598" s="128" t="s">
        <v>1700</v>
      </c>
      <c r="B598" s="128"/>
      <c r="C598" s="128"/>
      <c r="D598" s="128"/>
      <c r="E598" s="128"/>
      <c r="F598" s="128"/>
    </row>
    <row r="599" spans="1:6" ht="9" hidden="1" customHeight="1" outlineLevel="1" x14ac:dyDescent="0.2">
      <c r="A599" s="127" t="s">
        <v>1671</v>
      </c>
      <c r="B599" s="127"/>
      <c r="C599" s="127"/>
      <c r="D599" s="127"/>
      <c r="E599" s="127"/>
      <c r="F599" s="127"/>
    </row>
    <row r="600" spans="1:6" ht="18" hidden="1" customHeight="1" outlineLevel="1" x14ac:dyDescent="0.2">
      <c r="A600" s="127" t="s">
        <v>1701</v>
      </c>
      <c r="B600" s="127"/>
      <c r="C600" s="127"/>
      <c r="D600" s="127"/>
      <c r="E600" s="127"/>
      <c r="F600" s="127"/>
    </row>
    <row r="601" spans="1:6" ht="9" hidden="1" customHeight="1" outlineLevel="1" x14ac:dyDescent="0.2">
      <c r="A601" s="127" t="s">
        <v>1671</v>
      </c>
      <c r="B601" s="127"/>
      <c r="C601" s="127"/>
      <c r="D601" s="127"/>
      <c r="E601" s="127"/>
      <c r="F601" s="127"/>
    </row>
    <row r="602" spans="1:6" ht="18.95" hidden="1" customHeight="1" outlineLevel="1" x14ac:dyDescent="0.2">
      <c r="A602" s="129" t="s">
        <v>1702</v>
      </c>
      <c r="B602" s="129"/>
      <c r="C602" s="129"/>
      <c r="D602" s="129"/>
      <c r="E602" s="129"/>
      <c r="F602" s="129"/>
    </row>
    <row r="603" spans="1:6" ht="18.95" hidden="1" customHeight="1" outlineLevel="1" x14ac:dyDescent="0.2">
      <c r="A603" s="129" t="s">
        <v>1703</v>
      </c>
      <c r="B603" s="129"/>
      <c r="C603" s="129"/>
      <c r="D603" s="129"/>
      <c r="E603" s="129"/>
      <c r="F603" s="129"/>
    </row>
    <row r="604" spans="1:6" ht="9" hidden="1" customHeight="1" outlineLevel="1" x14ac:dyDescent="0.2">
      <c r="A604" s="127" t="s">
        <v>1671</v>
      </c>
      <c r="B604" s="127"/>
      <c r="C604" s="127"/>
      <c r="D604" s="127"/>
      <c r="E604" s="127"/>
      <c r="F604" s="127"/>
    </row>
    <row r="605" spans="1:6" ht="18" hidden="1" customHeight="1" outlineLevel="1" x14ac:dyDescent="0.2">
      <c r="A605" s="127" t="s">
        <v>1704</v>
      </c>
      <c r="B605" s="127"/>
      <c r="C605" s="127"/>
      <c r="D605" s="127"/>
      <c r="E605" s="127"/>
      <c r="F605" s="127"/>
    </row>
    <row r="606" spans="1:6" ht="9" hidden="1" customHeight="1" outlineLevel="1" x14ac:dyDescent="0.2">
      <c r="A606" s="127" t="s">
        <v>1671</v>
      </c>
      <c r="B606" s="127"/>
      <c r="C606" s="127"/>
      <c r="D606" s="127"/>
      <c r="E606" s="127"/>
      <c r="F606" s="127"/>
    </row>
    <row r="607" spans="1:6" ht="21" hidden="1" customHeight="1" outlineLevel="1" x14ac:dyDescent="0.2">
      <c r="A607" s="128" t="s">
        <v>1705</v>
      </c>
      <c r="B607" s="128"/>
      <c r="C607" s="128"/>
      <c r="D607" s="128"/>
      <c r="E607" s="128"/>
      <c r="F607" s="128"/>
    </row>
    <row r="608" spans="1:6" ht="9" hidden="1" customHeight="1" outlineLevel="1" x14ac:dyDescent="0.2">
      <c r="A608" s="127" t="s">
        <v>1671</v>
      </c>
      <c r="B608" s="127"/>
      <c r="C608" s="127"/>
      <c r="D608" s="127"/>
      <c r="E608" s="127"/>
      <c r="F608" s="127"/>
    </row>
    <row r="609" spans="1:6" ht="30.95" hidden="1" customHeight="1" outlineLevel="1" x14ac:dyDescent="0.2">
      <c r="A609" s="127" t="s">
        <v>2610</v>
      </c>
      <c r="B609" s="127"/>
      <c r="C609" s="127"/>
      <c r="D609" s="127"/>
      <c r="E609" s="127"/>
      <c r="F609" s="127"/>
    </row>
    <row r="610" spans="1:6" ht="9" hidden="1" customHeight="1" outlineLevel="1" x14ac:dyDescent="0.2">
      <c r="A610" s="127" t="s">
        <v>1671</v>
      </c>
      <c r="B610" s="127"/>
      <c r="C610" s="127"/>
      <c r="D610" s="127"/>
      <c r="E610" s="127"/>
      <c r="F610" s="127"/>
    </row>
    <row r="611" spans="1:6" ht="18" hidden="1" customHeight="1" outlineLevel="1" x14ac:dyDescent="0.2">
      <c r="A611" s="127" t="s">
        <v>2611</v>
      </c>
      <c r="B611" s="127"/>
      <c r="C611" s="127"/>
      <c r="D611" s="127"/>
      <c r="E611" s="127"/>
      <c r="F611" s="127"/>
    </row>
    <row r="612" spans="1:6" ht="9" hidden="1" customHeight="1" outlineLevel="1" x14ac:dyDescent="0.2">
      <c r="A612" s="127" t="s">
        <v>1671</v>
      </c>
      <c r="B612" s="127"/>
      <c r="C612" s="127"/>
      <c r="D612" s="127"/>
      <c r="E612" s="127"/>
      <c r="F612" s="127"/>
    </row>
    <row r="613" spans="1:6" ht="30.95" hidden="1" customHeight="1" outlineLevel="1" x14ac:dyDescent="0.2">
      <c r="A613" s="127" t="s">
        <v>1706</v>
      </c>
      <c r="B613" s="127"/>
      <c r="C613" s="127"/>
      <c r="D613" s="127"/>
      <c r="E613" s="127"/>
      <c r="F613" s="127"/>
    </row>
    <row r="614" spans="1:6" ht="9" hidden="1" customHeight="1" outlineLevel="1" x14ac:dyDescent="0.2">
      <c r="A614" s="127" t="s">
        <v>1671</v>
      </c>
      <c r="B614" s="127"/>
      <c r="C614" s="127"/>
      <c r="D614" s="127"/>
      <c r="E614" s="127"/>
      <c r="F614" s="127"/>
    </row>
    <row r="615" spans="1:6" ht="21" hidden="1" customHeight="1" outlineLevel="1" x14ac:dyDescent="0.2">
      <c r="A615" s="128" t="s">
        <v>1707</v>
      </c>
      <c r="B615" s="128"/>
      <c r="C615" s="128"/>
      <c r="D615" s="128"/>
      <c r="E615" s="128"/>
      <c r="F615" s="128"/>
    </row>
    <row r="616" spans="1:6" ht="9" hidden="1" customHeight="1" outlineLevel="1" x14ac:dyDescent="0.2">
      <c r="A616" s="127" t="s">
        <v>1671</v>
      </c>
      <c r="B616" s="127"/>
      <c r="C616" s="127"/>
      <c r="D616" s="127"/>
      <c r="E616" s="127"/>
      <c r="F616" s="127"/>
    </row>
    <row r="617" spans="1:6" ht="30.95" hidden="1" customHeight="1" outlineLevel="1" x14ac:dyDescent="0.2">
      <c r="A617" s="127" t="s">
        <v>1708</v>
      </c>
      <c r="B617" s="127"/>
      <c r="C617" s="127"/>
      <c r="D617" s="127"/>
      <c r="E617" s="127"/>
      <c r="F617" s="127"/>
    </row>
    <row r="618" spans="1:6" ht="9" hidden="1" customHeight="1" outlineLevel="1" x14ac:dyDescent="0.2">
      <c r="A618" s="127" t="s">
        <v>1671</v>
      </c>
      <c r="B618" s="127"/>
      <c r="C618" s="127"/>
      <c r="D618" s="127"/>
      <c r="E618" s="127"/>
      <c r="F618" s="127"/>
    </row>
    <row r="619" spans="1:6" ht="44.1" hidden="1" customHeight="1" outlineLevel="1" x14ac:dyDescent="0.2">
      <c r="A619" s="127" t="s">
        <v>2612</v>
      </c>
      <c r="B619" s="127"/>
      <c r="C619" s="127"/>
      <c r="D619" s="127"/>
      <c r="E619" s="127"/>
      <c r="F619" s="127"/>
    </row>
    <row r="620" spans="1:6" ht="9" hidden="1" customHeight="1" outlineLevel="1" x14ac:dyDescent="0.2">
      <c r="A620" s="127" t="s">
        <v>1671</v>
      </c>
      <c r="B620" s="127"/>
      <c r="C620" s="127"/>
      <c r="D620" s="127"/>
      <c r="E620" s="127"/>
      <c r="F620" s="127"/>
    </row>
    <row r="621" spans="1:6" ht="20.25" x14ac:dyDescent="0.2">
      <c r="A621" s="136" t="s">
        <v>1013</v>
      </c>
      <c r="B621" s="136"/>
      <c r="C621" s="136"/>
      <c r="D621" s="136"/>
      <c r="E621" s="136"/>
      <c r="F621" s="136"/>
    </row>
    <row r="622" spans="1:6" outlineLevel="1" x14ac:dyDescent="0.2">
      <c r="A622" s="37" t="s">
        <v>1014</v>
      </c>
      <c r="B622" s="33"/>
      <c r="C622" s="33"/>
      <c r="D622" s="33"/>
      <c r="E622" s="33"/>
      <c r="F622" s="33"/>
    </row>
    <row r="623" spans="1:6" outlineLevel="1" x14ac:dyDescent="0.2">
      <c r="A623" s="33" t="s">
        <v>1015</v>
      </c>
      <c r="B623" s="33" t="s">
        <v>1016</v>
      </c>
      <c r="C623" s="33"/>
      <c r="D623" s="33"/>
      <c r="E623" s="33"/>
      <c r="F623" s="33"/>
    </row>
    <row r="624" spans="1:6" outlineLevel="1" x14ac:dyDescent="0.2">
      <c r="A624" s="33" t="s">
        <v>1017</v>
      </c>
      <c r="B624" s="33" t="s">
        <v>1018</v>
      </c>
      <c r="C624" s="33"/>
      <c r="D624" s="33"/>
      <c r="E624" s="33"/>
      <c r="F624" s="33"/>
    </row>
    <row r="625" spans="1:6" outlineLevel="1" x14ac:dyDescent="0.2">
      <c r="A625" s="33" t="s">
        <v>1019</v>
      </c>
      <c r="B625" s="33" t="s">
        <v>1020</v>
      </c>
      <c r="C625" s="33"/>
      <c r="D625" s="33"/>
      <c r="E625" s="33"/>
      <c r="F625" s="33"/>
    </row>
    <row r="626" spans="1:6" outlineLevel="1" x14ac:dyDescent="0.2">
      <c r="A626" s="33"/>
      <c r="B626" s="33"/>
      <c r="C626" s="33"/>
      <c r="D626" s="33"/>
      <c r="E626" s="33"/>
      <c r="F626" s="33"/>
    </row>
    <row r="627" spans="1:6" ht="25.5" outlineLevel="1" x14ac:dyDescent="0.2">
      <c r="A627" s="34" t="s">
        <v>1021</v>
      </c>
      <c r="B627" s="35"/>
      <c r="C627" s="33"/>
      <c r="D627" s="33"/>
      <c r="E627" s="33"/>
      <c r="F627" s="33"/>
    </row>
    <row r="628" spans="1:6" ht="25.5" outlineLevel="1" x14ac:dyDescent="0.2">
      <c r="A628" s="33" t="s">
        <v>1022</v>
      </c>
      <c r="B628" s="33" t="s">
        <v>1023</v>
      </c>
      <c r="C628" s="33"/>
      <c r="D628" s="33"/>
      <c r="E628" s="33"/>
      <c r="F628" s="33"/>
    </row>
    <row r="629" spans="1:6" ht="38.25" outlineLevel="1" x14ac:dyDescent="0.2">
      <c r="A629" s="33" t="s">
        <v>1024</v>
      </c>
      <c r="B629" s="33" t="s">
        <v>1025</v>
      </c>
      <c r="C629" s="33"/>
      <c r="D629" s="33"/>
      <c r="E629" s="33"/>
      <c r="F629" s="33"/>
    </row>
    <row r="630" spans="1:6" ht="51" outlineLevel="1" x14ac:dyDescent="0.2">
      <c r="A630" s="33" t="s">
        <v>1026</v>
      </c>
      <c r="B630" s="33" t="s">
        <v>1027</v>
      </c>
      <c r="C630" s="33"/>
      <c r="D630" s="33"/>
      <c r="E630" s="33"/>
      <c r="F630" s="33"/>
    </row>
    <row r="631" spans="1:6" ht="25.5" outlineLevel="1" x14ac:dyDescent="0.2">
      <c r="A631" s="33" t="s">
        <v>1028</v>
      </c>
      <c r="B631" s="33" t="s">
        <v>1029</v>
      </c>
      <c r="C631" s="33"/>
      <c r="D631" s="33"/>
      <c r="E631" s="33"/>
      <c r="F631" s="33"/>
    </row>
    <row r="632" spans="1:6" ht="38.25" outlineLevel="1" x14ac:dyDescent="0.2">
      <c r="A632" s="33" t="s">
        <v>1030</v>
      </c>
      <c r="B632" s="33" t="s">
        <v>1031</v>
      </c>
      <c r="C632" s="33"/>
      <c r="D632" s="33"/>
      <c r="E632" s="33"/>
      <c r="F632" s="33"/>
    </row>
    <row r="633" spans="1:6" ht="25.5" outlineLevel="1" x14ac:dyDescent="0.2">
      <c r="A633" s="33" t="s">
        <v>1032</v>
      </c>
      <c r="B633" s="33" t="s">
        <v>1033</v>
      </c>
      <c r="C633" s="33"/>
      <c r="D633" s="33"/>
      <c r="E633" s="33"/>
      <c r="F633" s="33"/>
    </row>
    <row r="634" spans="1:6" ht="38.25" outlineLevel="1" x14ac:dyDescent="0.2">
      <c r="A634" s="33" t="s">
        <v>1034</v>
      </c>
      <c r="B634" s="33" t="s">
        <v>1035</v>
      </c>
      <c r="C634" s="33"/>
      <c r="D634" s="33"/>
      <c r="E634" s="33"/>
      <c r="F634" s="33"/>
    </row>
    <row r="635" spans="1:6" outlineLevel="1" x14ac:dyDescent="0.2">
      <c r="A635" s="33"/>
      <c r="B635" s="33"/>
      <c r="C635" s="33"/>
      <c r="D635" s="33"/>
      <c r="E635" s="33"/>
      <c r="F635" s="33"/>
    </row>
    <row r="636" spans="1:6" outlineLevel="1" x14ac:dyDescent="0.2">
      <c r="A636" s="33"/>
      <c r="B636" s="33"/>
      <c r="C636" s="33"/>
      <c r="D636" s="33"/>
      <c r="E636" s="33"/>
      <c r="F636" s="33"/>
    </row>
    <row r="637" spans="1:6" outlineLevel="1" x14ac:dyDescent="0.2">
      <c r="A637" s="135" t="s">
        <v>288</v>
      </c>
      <c r="B637" s="135"/>
      <c r="C637" s="135"/>
      <c r="D637" s="135"/>
      <c r="E637" s="135"/>
      <c r="F637" s="135"/>
    </row>
    <row r="638" spans="1:6" ht="25.5" outlineLevel="1" x14ac:dyDescent="0.2">
      <c r="A638" s="33">
        <v>1</v>
      </c>
      <c r="B638" s="38" t="s">
        <v>1036</v>
      </c>
      <c r="C638" s="33"/>
      <c r="D638" s="33"/>
      <c r="E638" s="33"/>
      <c r="F638" s="33"/>
    </row>
    <row r="639" spans="1:6" ht="25.5" outlineLevel="1" x14ac:dyDescent="0.2">
      <c r="A639" s="33">
        <v>2</v>
      </c>
      <c r="B639" s="38" t="s">
        <v>1037</v>
      </c>
      <c r="C639" s="33"/>
      <c r="D639" s="33"/>
      <c r="E639" s="33"/>
      <c r="F639" s="33"/>
    </row>
    <row r="640" spans="1:6" ht="25.5" outlineLevel="1" x14ac:dyDescent="0.2">
      <c r="A640" s="33">
        <v>3</v>
      </c>
      <c r="B640" s="38" t="s">
        <v>1038</v>
      </c>
      <c r="C640" s="33"/>
      <c r="D640" s="33"/>
      <c r="E640" s="33"/>
      <c r="F640" s="33"/>
    </row>
    <row r="641" spans="1:6" ht="25.5" outlineLevel="1" x14ac:dyDescent="0.2">
      <c r="A641" s="33">
        <v>4</v>
      </c>
      <c r="B641" s="38" t="s">
        <v>1039</v>
      </c>
      <c r="C641" s="33"/>
      <c r="D641" s="33"/>
      <c r="E641" s="33"/>
      <c r="F641" s="33"/>
    </row>
    <row r="642" spans="1:6" ht="25.5" outlineLevel="1" x14ac:dyDescent="0.2">
      <c r="A642" s="33">
        <v>5</v>
      </c>
      <c r="B642" s="38" t="s">
        <v>1040</v>
      </c>
      <c r="C642" s="33"/>
      <c r="D642" s="33"/>
      <c r="E642" s="33"/>
      <c r="F642" s="33"/>
    </row>
    <row r="643" spans="1:6" ht="25.5" outlineLevel="1" x14ac:dyDescent="0.2">
      <c r="A643" s="33">
        <v>6</v>
      </c>
      <c r="B643" s="38" t="s">
        <v>1041</v>
      </c>
      <c r="C643" s="33"/>
      <c r="D643" s="33"/>
      <c r="E643" s="33"/>
      <c r="F643" s="33"/>
    </row>
    <row r="644" spans="1:6" ht="38.25" outlineLevel="1" x14ac:dyDescent="0.2">
      <c r="A644" s="33">
        <v>7</v>
      </c>
      <c r="B644" s="38" t="s">
        <v>1042</v>
      </c>
      <c r="C644" s="33"/>
      <c r="D644" s="33"/>
      <c r="E644" s="33"/>
      <c r="F644" s="33"/>
    </row>
    <row r="645" spans="1:6" ht="38.25" outlineLevel="1" x14ac:dyDescent="0.2">
      <c r="A645" s="33">
        <v>8</v>
      </c>
      <c r="B645" s="38" t="s">
        <v>1043</v>
      </c>
      <c r="C645" s="33"/>
      <c r="D645" s="33"/>
      <c r="E645" s="33"/>
      <c r="F645" s="33"/>
    </row>
    <row r="646" spans="1:6" ht="25.5" outlineLevel="1" x14ac:dyDescent="0.2">
      <c r="A646" s="33">
        <v>9</v>
      </c>
      <c r="B646" s="38" t="s">
        <v>1044</v>
      </c>
      <c r="C646" s="33"/>
      <c r="D646" s="33"/>
      <c r="E646" s="33"/>
      <c r="F646" s="33"/>
    </row>
    <row r="647" spans="1:6" outlineLevel="1" x14ac:dyDescent="0.2">
      <c r="A647" s="33"/>
      <c r="B647" s="33"/>
      <c r="C647" s="33"/>
      <c r="D647" s="33"/>
      <c r="E647" s="33"/>
      <c r="F647" s="33"/>
    </row>
    <row r="648" spans="1:6" outlineLevel="1" x14ac:dyDescent="0.2">
      <c r="A648" s="135" t="s">
        <v>322</v>
      </c>
      <c r="B648" s="135"/>
      <c r="C648" s="135"/>
      <c r="D648" s="135"/>
      <c r="E648" s="135"/>
      <c r="F648" s="135"/>
    </row>
    <row r="649" spans="1:6" ht="38.25" outlineLevel="1" x14ac:dyDescent="0.2">
      <c r="A649" s="33">
        <v>1</v>
      </c>
      <c r="B649" s="38" t="s">
        <v>1045</v>
      </c>
      <c r="C649" s="33"/>
      <c r="D649" s="33"/>
      <c r="E649" s="33"/>
      <c r="F649" s="33"/>
    </row>
    <row r="650" spans="1:6" ht="38.25" outlineLevel="1" x14ac:dyDescent="0.2">
      <c r="A650" s="33">
        <v>2</v>
      </c>
      <c r="B650" s="38" t="s">
        <v>1046</v>
      </c>
      <c r="C650" s="33"/>
      <c r="D650" s="33"/>
      <c r="E650" s="33"/>
      <c r="F650" s="33"/>
    </row>
    <row r="651" spans="1:6" ht="38.25" outlineLevel="1" x14ac:dyDescent="0.2">
      <c r="A651" s="33">
        <v>3</v>
      </c>
      <c r="B651" s="38" t="s">
        <v>1047</v>
      </c>
      <c r="C651" s="33"/>
      <c r="D651" s="33"/>
      <c r="E651" s="33"/>
      <c r="F651" s="33"/>
    </row>
    <row r="652" spans="1:6" ht="25.5" outlineLevel="1" x14ac:dyDescent="0.2">
      <c r="A652" s="33">
        <v>4</v>
      </c>
      <c r="B652" s="38" t="s">
        <v>1048</v>
      </c>
      <c r="C652" s="33"/>
      <c r="D652" s="33"/>
      <c r="E652" s="33"/>
      <c r="F652" s="33"/>
    </row>
    <row r="653" spans="1:6" ht="25.5" outlineLevel="1" x14ac:dyDescent="0.2">
      <c r="A653" s="33">
        <v>5</v>
      </c>
      <c r="B653" s="38" t="s">
        <v>1049</v>
      </c>
      <c r="C653" s="33"/>
      <c r="D653" s="33"/>
      <c r="E653" s="33"/>
      <c r="F653" s="33"/>
    </row>
    <row r="654" spans="1:6" ht="25.5" outlineLevel="1" x14ac:dyDescent="0.2">
      <c r="A654" s="33">
        <v>6</v>
      </c>
      <c r="B654" s="38" t="s">
        <v>1050</v>
      </c>
      <c r="C654" s="33"/>
      <c r="D654" s="33"/>
      <c r="E654" s="33"/>
      <c r="F654" s="33"/>
    </row>
    <row r="655" spans="1:6" outlineLevel="1" x14ac:dyDescent="0.2">
      <c r="A655" s="33"/>
      <c r="B655" s="33"/>
      <c r="C655" s="33"/>
      <c r="D655" s="33"/>
      <c r="E655" s="33"/>
      <c r="F655" s="33"/>
    </row>
    <row r="656" spans="1:6" outlineLevel="1" x14ac:dyDescent="0.2">
      <c r="A656" s="135" t="s">
        <v>309</v>
      </c>
      <c r="B656" s="135"/>
      <c r="C656" s="135"/>
      <c r="D656" s="135"/>
      <c r="E656" s="135"/>
      <c r="F656" s="135"/>
    </row>
    <row r="657" spans="1:6" ht="25.5" outlineLevel="1" x14ac:dyDescent="0.2">
      <c r="A657" s="33">
        <v>1</v>
      </c>
      <c r="B657" s="38" t="s">
        <v>1051</v>
      </c>
      <c r="C657" s="33"/>
      <c r="D657" s="33"/>
      <c r="E657" s="33"/>
      <c r="F657" s="33"/>
    </row>
    <row r="658" spans="1:6" ht="25.5" outlineLevel="1" x14ac:dyDescent="0.2">
      <c r="A658" s="33">
        <v>2</v>
      </c>
      <c r="B658" s="38" t="s">
        <v>1052</v>
      </c>
      <c r="C658" s="33"/>
      <c r="D658" s="33"/>
      <c r="E658" s="33"/>
      <c r="F658" s="33"/>
    </row>
    <row r="659" spans="1:6" ht="25.5" outlineLevel="1" x14ac:dyDescent="0.2">
      <c r="A659" s="33">
        <v>3</v>
      </c>
      <c r="B659" s="38" t="s">
        <v>1053</v>
      </c>
      <c r="C659" s="33"/>
      <c r="D659" s="33"/>
      <c r="E659" s="33"/>
      <c r="F659" s="33"/>
    </row>
    <row r="660" spans="1:6" ht="25.5" outlineLevel="1" x14ac:dyDescent="0.2">
      <c r="A660" s="33">
        <v>4</v>
      </c>
      <c r="B660" s="38" t="s">
        <v>1054</v>
      </c>
      <c r="C660" s="33"/>
      <c r="D660" s="33"/>
      <c r="E660" s="33"/>
      <c r="F660" s="33"/>
    </row>
    <row r="661" spans="1:6" ht="38.25" outlineLevel="1" x14ac:dyDescent="0.2">
      <c r="A661" s="33">
        <v>5</v>
      </c>
      <c r="B661" s="38" t="s">
        <v>1055</v>
      </c>
      <c r="C661" s="33"/>
      <c r="D661" s="33"/>
      <c r="E661" s="33"/>
      <c r="F661" s="33"/>
    </row>
    <row r="662" spans="1:6" ht="25.5" outlineLevel="1" x14ac:dyDescent="0.2">
      <c r="A662" s="33">
        <v>6</v>
      </c>
      <c r="B662" s="38" t="s">
        <v>1056</v>
      </c>
      <c r="C662" s="33"/>
      <c r="D662" s="33"/>
      <c r="E662" s="33"/>
      <c r="F662" s="33"/>
    </row>
    <row r="663" spans="1:6" ht="38.25" outlineLevel="1" x14ac:dyDescent="0.2">
      <c r="A663" s="33">
        <v>7</v>
      </c>
      <c r="B663" s="38" t="s">
        <v>1057</v>
      </c>
      <c r="C663" s="33"/>
      <c r="D663" s="33"/>
      <c r="E663" s="33"/>
      <c r="F663" s="33"/>
    </row>
    <row r="664" spans="1:6" ht="25.5" outlineLevel="1" x14ac:dyDescent="0.2">
      <c r="A664" s="33">
        <v>8</v>
      </c>
      <c r="B664" s="38" t="s">
        <v>1058</v>
      </c>
      <c r="C664" s="33"/>
      <c r="D664" s="33"/>
      <c r="E664" s="33"/>
      <c r="F664" s="33"/>
    </row>
    <row r="665" spans="1:6" ht="38.25" outlineLevel="1" x14ac:dyDescent="0.2">
      <c r="A665" s="33">
        <v>9</v>
      </c>
      <c r="B665" s="38" t="s">
        <v>1059</v>
      </c>
      <c r="C665" s="33"/>
      <c r="D665" s="33"/>
      <c r="E665" s="33"/>
      <c r="F665" s="33"/>
    </row>
    <row r="666" spans="1:6" ht="38.25" outlineLevel="1" x14ac:dyDescent="0.2">
      <c r="A666" s="33">
        <v>10</v>
      </c>
      <c r="B666" s="38" t="s">
        <v>1060</v>
      </c>
      <c r="C666" s="33"/>
      <c r="D666" s="33"/>
      <c r="E666" s="33"/>
      <c r="F666" s="33"/>
    </row>
    <row r="667" spans="1:6" ht="38.25" outlineLevel="1" x14ac:dyDescent="0.2">
      <c r="A667" s="33">
        <v>11</v>
      </c>
      <c r="B667" s="38" t="s">
        <v>1061</v>
      </c>
      <c r="C667" s="33"/>
      <c r="D667" s="33"/>
      <c r="E667" s="33"/>
      <c r="F667" s="33"/>
    </row>
    <row r="668" spans="1:6" ht="25.5" outlineLevel="1" x14ac:dyDescent="0.2">
      <c r="A668" s="33">
        <v>12</v>
      </c>
      <c r="B668" s="38" t="s">
        <v>1062</v>
      </c>
      <c r="C668" s="33"/>
      <c r="D668" s="33"/>
      <c r="E668" s="33"/>
      <c r="F668" s="33"/>
    </row>
    <row r="669" spans="1:6" outlineLevel="1" x14ac:dyDescent="0.2">
      <c r="A669" s="33"/>
      <c r="B669" s="33"/>
      <c r="C669" s="33"/>
      <c r="D669" s="33"/>
      <c r="E669" s="33"/>
      <c r="F669" s="33"/>
    </row>
    <row r="670" spans="1:6" outlineLevel="1" x14ac:dyDescent="0.2">
      <c r="A670" s="33"/>
      <c r="B670" s="34" t="s">
        <v>1063</v>
      </c>
      <c r="C670" s="33"/>
      <c r="D670" s="33"/>
      <c r="E670" s="33"/>
      <c r="F670" s="33"/>
    </row>
    <row r="671" spans="1:6" ht="25.5" outlineLevel="1" x14ac:dyDescent="0.2">
      <c r="A671" s="33"/>
      <c r="B671" s="36" t="s">
        <v>1064</v>
      </c>
      <c r="C671" s="36" t="s">
        <v>1065</v>
      </c>
      <c r="D671" s="36" t="s">
        <v>1066</v>
      </c>
      <c r="E671" s="36" t="s">
        <v>1067</v>
      </c>
      <c r="F671" s="36" t="s">
        <v>1068</v>
      </c>
    </row>
    <row r="672" spans="1:6" ht="38.25" outlineLevel="1" x14ac:dyDescent="0.2">
      <c r="A672" s="33"/>
      <c r="B672" s="33" t="s">
        <v>61</v>
      </c>
      <c r="C672" s="33" t="s">
        <v>1069</v>
      </c>
      <c r="D672" s="33" t="s">
        <v>1070</v>
      </c>
      <c r="E672" s="33" t="s">
        <v>1071</v>
      </c>
      <c r="F672" s="33" t="s">
        <v>1072</v>
      </c>
    </row>
    <row r="673" spans="1:6" ht="25.5" outlineLevel="1" x14ac:dyDescent="0.2">
      <c r="A673" s="33"/>
      <c r="B673" s="33" t="s">
        <v>315</v>
      </c>
      <c r="C673" s="33" t="s">
        <v>1073</v>
      </c>
      <c r="D673" s="33" t="s">
        <v>1074</v>
      </c>
      <c r="E673" s="33" t="s">
        <v>1075</v>
      </c>
      <c r="F673" s="33" t="s">
        <v>1076</v>
      </c>
    </row>
    <row r="674" spans="1:6" ht="25.5" outlineLevel="1" x14ac:dyDescent="0.2">
      <c r="A674" s="33"/>
      <c r="B674" s="33" t="s">
        <v>316</v>
      </c>
      <c r="C674" s="33" t="s">
        <v>1077</v>
      </c>
      <c r="D674" s="33" t="s">
        <v>1078</v>
      </c>
      <c r="E674" s="33" t="s">
        <v>1079</v>
      </c>
      <c r="F674" s="33" t="s">
        <v>1080</v>
      </c>
    </row>
    <row r="675" spans="1:6" ht="38.25" outlineLevel="1" x14ac:dyDescent="0.2">
      <c r="A675" s="33"/>
      <c r="B675" s="33" t="s">
        <v>317</v>
      </c>
      <c r="C675" s="33" t="s">
        <v>1081</v>
      </c>
      <c r="D675" s="33" t="s">
        <v>1082</v>
      </c>
      <c r="E675" s="33" t="s">
        <v>1083</v>
      </c>
      <c r="F675" s="33" t="s">
        <v>1084</v>
      </c>
    </row>
    <row r="676" spans="1:6" ht="25.5" outlineLevel="1" x14ac:dyDescent="0.2">
      <c r="A676" s="33"/>
      <c r="B676" s="33" t="s">
        <v>318</v>
      </c>
      <c r="C676" s="33" t="s">
        <v>1085</v>
      </c>
      <c r="D676" s="33" t="s">
        <v>1086</v>
      </c>
      <c r="E676" s="33" t="s">
        <v>1087</v>
      </c>
      <c r="F676" s="33" t="s">
        <v>1088</v>
      </c>
    </row>
    <row r="677" spans="1:6" ht="38.25" outlineLevel="1" x14ac:dyDescent="0.2">
      <c r="A677" s="33"/>
      <c r="B677" s="33" t="s">
        <v>319</v>
      </c>
      <c r="C677" s="33" t="s">
        <v>1089</v>
      </c>
      <c r="D677" s="33" t="s">
        <v>1090</v>
      </c>
      <c r="E677" s="33" t="s">
        <v>1071</v>
      </c>
      <c r="F677" s="33" t="s">
        <v>1072</v>
      </c>
    </row>
    <row r="678" spans="1:6" outlineLevel="1" x14ac:dyDescent="0.2">
      <c r="A678" s="33"/>
      <c r="B678" s="33"/>
      <c r="C678" s="33"/>
      <c r="D678" s="33"/>
      <c r="E678" s="33"/>
      <c r="F678" s="33"/>
    </row>
    <row r="679" spans="1:6" outlineLevel="1" x14ac:dyDescent="0.2">
      <c r="A679" s="33"/>
      <c r="B679" s="33"/>
      <c r="C679" s="33"/>
      <c r="D679" s="33"/>
      <c r="E679" s="33"/>
      <c r="F679" s="33"/>
    </row>
    <row r="680" spans="1:6" outlineLevel="1" x14ac:dyDescent="0.2">
      <c r="A680" s="135" t="s">
        <v>320</v>
      </c>
      <c r="B680" s="135"/>
      <c r="C680" s="135"/>
      <c r="D680" s="135"/>
      <c r="E680" s="135"/>
      <c r="F680" s="135"/>
    </row>
    <row r="681" spans="1:6" ht="25.5" outlineLevel="1" x14ac:dyDescent="0.2">
      <c r="A681" s="33">
        <v>1</v>
      </c>
      <c r="B681" s="38" t="s">
        <v>1091</v>
      </c>
      <c r="C681" s="33"/>
      <c r="D681" s="33"/>
      <c r="E681" s="33"/>
      <c r="F681" s="33"/>
    </row>
    <row r="682" spans="1:6" ht="38.25" outlineLevel="1" x14ac:dyDescent="0.2">
      <c r="A682" s="33">
        <v>2</v>
      </c>
      <c r="B682" s="38" t="s">
        <v>1092</v>
      </c>
      <c r="C682" s="33"/>
      <c r="D682" s="33"/>
      <c r="E682" s="33"/>
      <c r="F682" s="33"/>
    </row>
    <row r="683" spans="1:6" ht="25.5" outlineLevel="1" x14ac:dyDescent="0.2">
      <c r="A683" s="33">
        <v>3</v>
      </c>
      <c r="B683" s="38" t="s">
        <v>1093</v>
      </c>
      <c r="C683" s="33"/>
      <c r="D683" s="33"/>
      <c r="E683" s="33"/>
      <c r="F683" s="33"/>
    </row>
    <row r="684" spans="1:6" ht="25.5" outlineLevel="1" x14ac:dyDescent="0.2">
      <c r="A684" s="33">
        <v>4</v>
      </c>
      <c r="B684" s="38" t="s">
        <v>1094</v>
      </c>
      <c r="C684" s="33"/>
      <c r="D684" s="33"/>
      <c r="E684" s="33"/>
      <c r="F684" s="33"/>
    </row>
    <row r="685" spans="1:6" ht="25.5" outlineLevel="1" x14ac:dyDescent="0.2">
      <c r="A685" s="33">
        <v>5</v>
      </c>
      <c r="B685" s="38" t="s">
        <v>1095</v>
      </c>
      <c r="C685" s="33"/>
      <c r="D685" s="33"/>
      <c r="E685" s="33"/>
      <c r="F685" s="33"/>
    </row>
    <row r="686" spans="1:6" outlineLevel="1" x14ac:dyDescent="0.2">
      <c r="A686" s="33"/>
      <c r="B686" s="33"/>
      <c r="C686" s="33"/>
      <c r="D686" s="33"/>
      <c r="E686" s="33"/>
      <c r="F686" s="33"/>
    </row>
    <row r="687" spans="1:6" outlineLevel="1" x14ac:dyDescent="0.2">
      <c r="A687" s="135" t="s">
        <v>1096</v>
      </c>
      <c r="B687" s="135"/>
      <c r="C687" s="135"/>
      <c r="D687" s="135"/>
      <c r="E687" s="135"/>
      <c r="F687" s="135"/>
    </row>
    <row r="688" spans="1:6" ht="25.5" outlineLevel="1" x14ac:dyDescent="0.2">
      <c r="A688" s="33">
        <v>1</v>
      </c>
      <c r="B688" s="38" t="s">
        <v>1097</v>
      </c>
      <c r="C688" s="33"/>
      <c r="D688" s="33"/>
      <c r="E688" s="33"/>
      <c r="F688" s="33"/>
    </row>
    <row r="689" spans="1:6" ht="25.5" outlineLevel="1" x14ac:dyDescent="0.2">
      <c r="A689" s="33">
        <v>2</v>
      </c>
      <c r="B689" s="38" t="s">
        <v>1098</v>
      </c>
      <c r="C689" s="33"/>
      <c r="D689" s="33"/>
      <c r="E689" s="33"/>
      <c r="F689" s="33"/>
    </row>
    <row r="690" spans="1:6" ht="25.5" outlineLevel="1" x14ac:dyDescent="0.2">
      <c r="A690" s="33">
        <v>3</v>
      </c>
      <c r="B690" s="38" t="s">
        <v>1099</v>
      </c>
      <c r="C690" s="33"/>
      <c r="D690" s="33"/>
      <c r="E690" s="33"/>
      <c r="F690" s="33"/>
    </row>
    <row r="691" spans="1:6" ht="25.5" outlineLevel="1" x14ac:dyDescent="0.2">
      <c r="A691" s="33">
        <v>4</v>
      </c>
      <c r="B691" s="38" t="s">
        <v>1100</v>
      </c>
      <c r="C691" s="33"/>
      <c r="D691" s="33"/>
      <c r="E691" s="33"/>
      <c r="F691" s="33"/>
    </row>
    <row r="692" spans="1:6" ht="25.5" outlineLevel="1" x14ac:dyDescent="0.2">
      <c r="A692" s="33">
        <v>5</v>
      </c>
      <c r="B692" s="38" t="s">
        <v>1101</v>
      </c>
      <c r="C692" s="33"/>
      <c r="D692" s="33"/>
      <c r="E692" s="33"/>
      <c r="F692" s="33"/>
    </row>
    <row r="693" spans="1:6" ht="25.5" outlineLevel="1" x14ac:dyDescent="0.2">
      <c r="A693" s="33">
        <v>6</v>
      </c>
      <c r="B693" s="38" t="s">
        <v>1102</v>
      </c>
      <c r="C693" s="33"/>
      <c r="D693" s="33"/>
      <c r="E693" s="33"/>
      <c r="F693" s="33"/>
    </row>
    <row r="694" spans="1:6" outlineLevel="1" x14ac:dyDescent="0.2">
      <c r="A694" s="33"/>
      <c r="B694" s="33"/>
      <c r="C694" s="33"/>
      <c r="D694" s="33"/>
      <c r="E694" s="33"/>
      <c r="F694" s="33"/>
    </row>
    <row r="695" spans="1:6" outlineLevel="1" x14ac:dyDescent="0.2">
      <c r="A695" s="135" t="s">
        <v>1103</v>
      </c>
      <c r="B695" s="135"/>
      <c r="C695" s="135"/>
      <c r="D695" s="135"/>
      <c r="E695" s="135"/>
      <c r="F695" s="135"/>
    </row>
    <row r="696" spans="1:6" ht="25.5" outlineLevel="1" x14ac:dyDescent="0.2">
      <c r="A696" s="33">
        <v>1</v>
      </c>
      <c r="B696" s="38" t="s">
        <v>1104</v>
      </c>
      <c r="C696" s="33"/>
      <c r="D696" s="33"/>
      <c r="E696" s="33"/>
      <c r="F696" s="33"/>
    </row>
    <row r="697" spans="1:6" ht="25.5" outlineLevel="1" x14ac:dyDescent="0.2">
      <c r="A697" s="33">
        <v>2</v>
      </c>
      <c r="B697" s="38" t="s">
        <v>1105</v>
      </c>
      <c r="C697" s="33"/>
      <c r="D697" s="33"/>
      <c r="E697" s="33"/>
      <c r="F697" s="33"/>
    </row>
    <row r="698" spans="1:6" ht="25.5" outlineLevel="1" x14ac:dyDescent="0.2">
      <c r="A698" s="33">
        <v>3</v>
      </c>
      <c r="B698" s="38" t="s">
        <v>1106</v>
      </c>
      <c r="C698" s="33"/>
      <c r="D698" s="33"/>
      <c r="E698" s="33"/>
      <c r="F698" s="33"/>
    </row>
    <row r="699" spans="1:6" outlineLevel="1" x14ac:dyDescent="0.2">
      <c r="A699" s="33">
        <v>4</v>
      </c>
      <c r="B699" s="38" t="s">
        <v>1107</v>
      </c>
      <c r="C699" s="33"/>
      <c r="D699" s="33"/>
      <c r="E699" s="33"/>
      <c r="F699" s="33"/>
    </row>
    <row r="700" spans="1:6" ht="38.25" outlineLevel="1" x14ac:dyDescent="0.2">
      <c r="A700" s="33">
        <v>5</v>
      </c>
      <c r="B700" s="38" t="s">
        <v>1108</v>
      </c>
      <c r="C700" s="33"/>
      <c r="D700" s="33"/>
      <c r="E700" s="33"/>
      <c r="F700" s="33"/>
    </row>
    <row r="701" spans="1:6" ht="25.5" outlineLevel="1" x14ac:dyDescent="0.2">
      <c r="A701" s="33">
        <v>6</v>
      </c>
      <c r="B701" s="38" t="s">
        <v>1109</v>
      </c>
      <c r="C701" s="33"/>
      <c r="D701" s="33"/>
      <c r="E701" s="33"/>
      <c r="F701" s="33"/>
    </row>
    <row r="702" spans="1:6" ht="25.5" outlineLevel="1" x14ac:dyDescent="0.2">
      <c r="A702" s="33">
        <v>7</v>
      </c>
      <c r="B702" s="38" t="s">
        <v>1110</v>
      </c>
      <c r="C702" s="33"/>
      <c r="D702" s="33"/>
      <c r="E702" s="33"/>
      <c r="F702" s="33"/>
    </row>
    <row r="703" spans="1:6" outlineLevel="1" x14ac:dyDescent="0.2">
      <c r="A703" s="33"/>
      <c r="B703" s="33"/>
      <c r="C703" s="33"/>
      <c r="D703" s="33"/>
      <c r="E703" s="33"/>
      <c r="F703" s="33"/>
    </row>
    <row r="704" spans="1:6" outlineLevel="1" x14ac:dyDescent="0.2">
      <c r="A704" s="135" t="s">
        <v>1111</v>
      </c>
      <c r="B704" s="135"/>
      <c r="C704" s="135"/>
      <c r="D704" s="135"/>
      <c r="E704" s="135"/>
      <c r="F704" s="135"/>
    </row>
    <row r="705" spans="1:6" ht="25.5" outlineLevel="1" x14ac:dyDescent="0.2">
      <c r="A705" s="33">
        <v>1</v>
      </c>
      <c r="B705" s="38" t="s">
        <v>1112</v>
      </c>
      <c r="C705" s="33"/>
      <c r="D705" s="33"/>
      <c r="E705" s="33"/>
      <c r="F705" s="33"/>
    </row>
    <row r="706" spans="1:6" ht="25.5" outlineLevel="1" x14ac:dyDescent="0.2">
      <c r="A706" s="33">
        <v>2</v>
      </c>
      <c r="B706" s="38" t="s">
        <v>1113</v>
      </c>
      <c r="C706" s="33"/>
      <c r="D706" s="33"/>
      <c r="E706" s="33"/>
      <c r="F706" s="33"/>
    </row>
    <row r="707" spans="1:6" ht="25.5" outlineLevel="1" x14ac:dyDescent="0.2">
      <c r="A707" s="33">
        <v>3</v>
      </c>
      <c r="B707" s="38" t="s">
        <v>1114</v>
      </c>
      <c r="C707" s="33"/>
      <c r="D707" s="33"/>
      <c r="E707" s="33"/>
      <c r="F707" s="33"/>
    </row>
    <row r="708" spans="1:6" outlineLevel="1" x14ac:dyDescent="0.2">
      <c r="A708" s="33">
        <v>4</v>
      </c>
      <c r="B708" s="38" t="s">
        <v>1115</v>
      </c>
      <c r="C708" s="33"/>
      <c r="D708" s="33"/>
      <c r="E708" s="33"/>
      <c r="F708" s="33"/>
    </row>
    <row r="709" spans="1:6" ht="38.25" outlineLevel="1" x14ac:dyDescent="0.2">
      <c r="A709" s="33">
        <v>5</v>
      </c>
      <c r="B709" s="38" t="s">
        <v>1116</v>
      </c>
      <c r="C709" s="33"/>
      <c r="D709" s="33"/>
      <c r="E709" s="33"/>
      <c r="F709" s="33"/>
    </row>
    <row r="710" spans="1:6" ht="25.5" outlineLevel="1" x14ac:dyDescent="0.2">
      <c r="A710" s="33">
        <v>6</v>
      </c>
      <c r="B710" s="38" t="s">
        <v>1117</v>
      </c>
      <c r="C710" s="33"/>
      <c r="D710" s="33"/>
      <c r="E710" s="33"/>
      <c r="F710" s="33"/>
    </row>
    <row r="711" spans="1:6" outlineLevel="1" x14ac:dyDescent="0.2">
      <c r="A711" s="33"/>
      <c r="B711" s="33"/>
      <c r="C711" s="33"/>
      <c r="D711" s="33"/>
      <c r="E711" s="33"/>
      <c r="F711" s="33"/>
    </row>
    <row r="712" spans="1:6" outlineLevel="1" x14ac:dyDescent="0.2">
      <c r="A712" s="135" t="s">
        <v>369</v>
      </c>
      <c r="B712" s="135"/>
      <c r="C712" s="135"/>
      <c r="D712" s="135"/>
      <c r="E712" s="135"/>
      <c r="F712" s="135"/>
    </row>
    <row r="713" spans="1:6" ht="25.5" outlineLevel="1" x14ac:dyDescent="0.2">
      <c r="A713" s="33">
        <v>1</v>
      </c>
      <c r="B713" s="38" t="s">
        <v>1118</v>
      </c>
      <c r="C713" s="33"/>
      <c r="D713" s="33"/>
      <c r="E713" s="33"/>
      <c r="F713" s="33"/>
    </row>
    <row r="714" spans="1:6" outlineLevel="1" x14ac:dyDescent="0.2">
      <c r="A714" s="33">
        <v>2</v>
      </c>
      <c r="B714" s="38" t="s">
        <v>1119</v>
      </c>
      <c r="C714" s="33"/>
      <c r="D714" s="33"/>
      <c r="E714" s="33"/>
      <c r="F714" s="33"/>
    </row>
    <row r="715" spans="1:6" ht="38.25" outlineLevel="1" x14ac:dyDescent="0.2">
      <c r="A715" s="33">
        <v>3</v>
      </c>
      <c r="B715" s="38" t="s">
        <v>1120</v>
      </c>
      <c r="C715" s="33"/>
      <c r="D715" s="33"/>
      <c r="E715" s="33"/>
      <c r="F715" s="33"/>
    </row>
    <row r="716" spans="1:6" ht="38.25" outlineLevel="1" x14ac:dyDescent="0.2">
      <c r="A716" s="33">
        <v>4</v>
      </c>
      <c r="B716" s="38" t="s">
        <v>1121</v>
      </c>
      <c r="C716" s="33"/>
      <c r="D716" s="33"/>
      <c r="E716" s="33"/>
      <c r="F716" s="33"/>
    </row>
    <row r="717" spans="1:6" ht="25.5" outlineLevel="1" x14ac:dyDescent="0.2">
      <c r="A717" s="33">
        <v>5</v>
      </c>
      <c r="B717" s="38" t="s">
        <v>1122</v>
      </c>
      <c r="C717" s="33"/>
      <c r="D717" s="33"/>
      <c r="E717" s="33"/>
      <c r="F717" s="33"/>
    </row>
    <row r="718" spans="1:6" ht="25.5" outlineLevel="1" x14ac:dyDescent="0.2">
      <c r="A718" s="33">
        <v>6</v>
      </c>
      <c r="B718" s="38" t="s">
        <v>1123</v>
      </c>
      <c r="C718" s="33"/>
      <c r="D718" s="33"/>
      <c r="E718" s="33"/>
      <c r="F718" s="33"/>
    </row>
    <row r="719" spans="1:6" ht="25.5" outlineLevel="1" x14ac:dyDescent="0.2">
      <c r="A719" s="33">
        <v>7</v>
      </c>
      <c r="B719" s="38" t="s">
        <v>1124</v>
      </c>
      <c r="C719" s="33"/>
      <c r="D719" s="33"/>
      <c r="E719" s="33"/>
      <c r="F719" s="33"/>
    </row>
    <row r="720" spans="1:6" ht="25.5" outlineLevel="1" x14ac:dyDescent="0.2">
      <c r="A720" s="33">
        <v>8</v>
      </c>
      <c r="B720" s="38" t="s">
        <v>1125</v>
      </c>
      <c r="C720" s="33"/>
      <c r="D720" s="33"/>
      <c r="E720" s="33"/>
      <c r="F720" s="33"/>
    </row>
    <row r="721" spans="1:6" ht="38.25" outlineLevel="1" x14ac:dyDescent="0.2">
      <c r="A721" s="33">
        <v>9</v>
      </c>
      <c r="B721" s="38" t="s">
        <v>1126</v>
      </c>
      <c r="C721" s="33"/>
      <c r="D721" s="33"/>
      <c r="E721" s="33"/>
      <c r="F721" s="33"/>
    </row>
    <row r="722" spans="1:6" ht="38.25" outlineLevel="1" x14ac:dyDescent="0.2">
      <c r="A722" s="33">
        <v>10</v>
      </c>
      <c r="B722" s="38" t="s">
        <v>1127</v>
      </c>
      <c r="C722" s="33"/>
      <c r="D722" s="33"/>
      <c r="E722" s="33"/>
      <c r="F722" s="33"/>
    </row>
    <row r="723" spans="1:6" ht="38.25" outlineLevel="1" x14ac:dyDescent="0.2">
      <c r="A723" s="33">
        <v>11</v>
      </c>
      <c r="B723" s="38" t="s">
        <v>1128</v>
      </c>
      <c r="C723" s="33"/>
      <c r="D723" s="33"/>
      <c r="E723" s="33"/>
      <c r="F723" s="33"/>
    </row>
    <row r="724" spans="1:6" ht="25.5" outlineLevel="1" x14ac:dyDescent="0.2">
      <c r="A724" s="33">
        <v>12</v>
      </c>
      <c r="B724" s="38" t="s">
        <v>1129</v>
      </c>
      <c r="C724" s="33"/>
      <c r="D724" s="33"/>
      <c r="E724" s="33"/>
      <c r="F724" s="33"/>
    </row>
    <row r="725" spans="1:6" outlineLevel="1" x14ac:dyDescent="0.2">
      <c r="A725" s="33"/>
      <c r="B725" s="33"/>
      <c r="C725" s="33"/>
      <c r="D725" s="33"/>
      <c r="E725" s="33"/>
      <c r="F725" s="33"/>
    </row>
    <row r="726" spans="1:6" outlineLevel="1" x14ac:dyDescent="0.2">
      <c r="A726" s="135" t="s">
        <v>357</v>
      </c>
      <c r="B726" s="135"/>
      <c r="C726" s="135"/>
      <c r="D726" s="135"/>
      <c r="E726" s="135"/>
      <c r="F726" s="135"/>
    </row>
    <row r="727" spans="1:6" ht="25.5" outlineLevel="1" x14ac:dyDescent="0.2">
      <c r="A727" s="33">
        <v>1</v>
      </c>
      <c r="B727" s="38" t="s">
        <v>1130</v>
      </c>
      <c r="C727" s="33"/>
      <c r="D727" s="33"/>
      <c r="E727" s="33"/>
      <c r="F727" s="33"/>
    </row>
    <row r="728" spans="1:6" ht="25.5" outlineLevel="1" x14ac:dyDescent="0.2">
      <c r="A728" s="33">
        <v>2</v>
      </c>
      <c r="B728" s="38" t="s">
        <v>1131</v>
      </c>
      <c r="C728" s="33"/>
      <c r="D728" s="33"/>
      <c r="E728" s="33"/>
      <c r="F728" s="33"/>
    </row>
    <row r="729" spans="1:6" ht="25.5" outlineLevel="1" x14ac:dyDescent="0.2">
      <c r="A729" s="33">
        <v>3</v>
      </c>
      <c r="B729" s="38" t="s">
        <v>1132</v>
      </c>
      <c r="C729" s="33"/>
      <c r="D729" s="33"/>
      <c r="E729" s="33"/>
      <c r="F729" s="33"/>
    </row>
    <row r="730" spans="1:6" ht="25.5" outlineLevel="1" x14ac:dyDescent="0.2">
      <c r="A730" s="33">
        <v>4</v>
      </c>
      <c r="B730" s="38" t="s">
        <v>1133</v>
      </c>
      <c r="C730" s="33"/>
      <c r="D730" s="33"/>
      <c r="E730" s="33"/>
      <c r="F730" s="33"/>
    </row>
    <row r="731" spans="1:6" outlineLevel="1" x14ac:dyDescent="0.2">
      <c r="A731" s="33"/>
      <c r="B731" s="33"/>
      <c r="C731" s="33"/>
      <c r="D731" s="33"/>
      <c r="E731" s="33"/>
      <c r="F731" s="33"/>
    </row>
    <row r="732" spans="1:6" outlineLevel="1" x14ac:dyDescent="0.2">
      <c r="A732" s="135" t="s">
        <v>450</v>
      </c>
      <c r="B732" s="135"/>
      <c r="C732" s="135"/>
      <c r="D732" s="135"/>
      <c r="E732" s="135"/>
      <c r="F732" s="135"/>
    </row>
    <row r="733" spans="1:6" ht="38.25" outlineLevel="1" x14ac:dyDescent="0.2">
      <c r="A733" s="33">
        <v>1</v>
      </c>
      <c r="B733" s="38" t="s">
        <v>1134</v>
      </c>
      <c r="C733" s="33"/>
      <c r="D733" s="33"/>
      <c r="E733" s="33"/>
      <c r="F733" s="33"/>
    </row>
    <row r="734" spans="1:6" ht="25.5" outlineLevel="1" x14ac:dyDescent="0.2">
      <c r="A734" s="33">
        <v>2</v>
      </c>
      <c r="B734" s="38" t="s">
        <v>1135</v>
      </c>
      <c r="C734" s="33"/>
      <c r="D734" s="33"/>
      <c r="E734" s="33"/>
      <c r="F734" s="33"/>
    </row>
    <row r="735" spans="1:6" ht="38.25" outlineLevel="1" x14ac:dyDescent="0.2">
      <c r="A735" s="33">
        <v>3</v>
      </c>
      <c r="B735" s="38" t="s">
        <v>1136</v>
      </c>
      <c r="C735" s="33"/>
      <c r="D735" s="33"/>
      <c r="E735" s="33"/>
      <c r="F735" s="33"/>
    </row>
    <row r="736" spans="1:6" ht="38.25" outlineLevel="1" x14ac:dyDescent="0.2">
      <c r="A736" s="33">
        <v>4</v>
      </c>
      <c r="B736" s="38" t="s">
        <v>1137</v>
      </c>
      <c r="C736" s="33"/>
      <c r="D736" s="33"/>
      <c r="E736" s="33"/>
      <c r="F736" s="33"/>
    </row>
    <row r="737" spans="1:6" ht="38.25" outlineLevel="1" x14ac:dyDescent="0.2">
      <c r="A737" s="33">
        <v>5</v>
      </c>
      <c r="B737" s="38" t="s">
        <v>1138</v>
      </c>
      <c r="C737" s="33"/>
      <c r="D737" s="33"/>
      <c r="E737" s="33"/>
      <c r="F737" s="33"/>
    </row>
    <row r="738" spans="1:6" ht="25.5" outlineLevel="1" x14ac:dyDescent="0.2">
      <c r="A738" s="33">
        <v>6</v>
      </c>
      <c r="B738" s="38" t="s">
        <v>1139</v>
      </c>
      <c r="C738" s="33"/>
      <c r="D738" s="33"/>
      <c r="E738" s="33"/>
      <c r="F738" s="33"/>
    </row>
    <row r="739" spans="1:6" ht="25.5" outlineLevel="1" x14ac:dyDescent="0.2">
      <c r="A739" s="33">
        <v>7</v>
      </c>
      <c r="B739" s="38" t="s">
        <v>1140</v>
      </c>
      <c r="C739" s="33"/>
      <c r="D739" s="33"/>
      <c r="E739" s="33"/>
      <c r="F739" s="33"/>
    </row>
    <row r="740" spans="1:6" outlineLevel="1" x14ac:dyDescent="0.2">
      <c r="A740" s="33"/>
      <c r="B740" s="33"/>
      <c r="C740" s="33"/>
      <c r="D740" s="33"/>
      <c r="E740" s="33"/>
      <c r="F740" s="33"/>
    </row>
    <row r="741" spans="1:6" outlineLevel="1" x14ac:dyDescent="0.2">
      <c r="A741" s="135" t="s">
        <v>1141</v>
      </c>
      <c r="B741" s="135"/>
      <c r="C741" s="135"/>
      <c r="D741" s="135"/>
      <c r="E741" s="135"/>
      <c r="F741" s="135"/>
    </row>
    <row r="742" spans="1:6" ht="25.5" outlineLevel="1" x14ac:dyDescent="0.2">
      <c r="A742" s="33">
        <v>1</v>
      </c>
      <c r="B742" s="38" t="s">
        <v>1142</v>
      </c>
      <c r="C742" s="33"/>
      <c r="D742" s="33"/>
      <c r="E742" s="33"/>
      <c r="F742" s="33"/>
    </row>
    <row r="743" spans="1:6" ht="38.25" outlineLevel="1" x14ac:dyDescent="0.2">
      <c r="A743" s="33">
        <v>2</v>
      </c>
      <c r="B743" s="38" t="s">
        <v>1143</v>
      </c>
      <c r="C743" s="33"/>
      <c r="D743" s="33"/>
      <c r="E743" s="33"/>
      <c r="F743" s="33"/>
    </row>
    <row r="744" spans="1:6" ht="25.5" outlineLevel="1" x14ac:dyDescent="0.2">
      <c r="A744" s="33">
        <v>3</v>
      </c>
      <c r="B744" s="38" t="s">
        <v>1144</v>
      </c>
      <c r="C744" s="33"/>
      <c r="D744" s="33"/>
      <c r="E744" s="33"/>
      <c r="F744" s="33"/>
    </row>
    <row r="745" spans="1:6" ht="38.25" outlineLevel="1" x14ac:dyDescent="0.2">
      <c r="A745" s="33">
        <v>4</v>
      </c>
      <c r="B745" s="38" t="s">
        <v>1145</v>
      </c>
      <c r="C745" s="33"/>
      <c r="D745" s="33"/>
      <c r="E745" s="33"/>
      <c r="F745" s="33"/>
    </row>
    <row r="746" spans="1:6" ht="51" outlineLevel="1" x14ac:dyDescent="0.2">
      <c r="A746" s="33">
        <v>5</v>
      </c>
      <c r="B746" s="38" t="s">
        <v>1146</v>
      </c>
      <c r="C746" s="33"/>
      <c r="D746" s="33"/>
      <c r="E746" s="33"/>
      <c r="F746" s="33"/>
    </row>
    <row r="747" spans="1:6" ht="38.25" outlineLevel="1" x14ac:dyDescent="0.2">
      <c r="A747" s="33">
        <v>6</v>
      </c>
      <c r="B747" s="38" t="s">
        <v>1147</v>
      </c>
      <c r="C747" s="33"/>
      <c r="D747" s="33"/>
      <c r="E747" s="33"/>
      <c r="F747" s="33"/>
    </row>
    <row r="748" spans="1:6" ht="38.25" outlineLevel="1" x14ac:dyDescent="0.2">
      <c r="A748" s="33">
        <v>7</v>
      </c>
      <c r="B748" s="38" t="s">
        <v>1148</v>
      </c>
      <c r="C748" s="33"/>
      <c r="D748" s="33"/>
      <c r="E748" s="33"/>
      <c r="F748" s="33"/>
    </row>
    <row r="749" spans="1:6" ht="51" outlineLevel="1" x14ac:dyDescent="0.2">
      <c r="A749" s="33">
        <v>8</v>
      </c>
      <c r="B749" s="38" t="s">
        <v>1149</v>
      </c>
      <c r="C749" s="33"/>
      <c r="D749" s="33"/>
      <c r="E749" s="33"/>
      <c r="F749" s="33"/>
    </row>
    <row r="750" spans="1:6" outlineLevel="1" x14ac:dyDescent="0.2">
      <c r="A750" s="33"/>
      <c r="B750" s="33"/>
      <c r="C750" s="33"/>
      <c r="D750" s="33"/>
      <c r="E750" s="33"/>
      <c r="F750" s="33"/>
    </row>
    <row r="751" spans="1:6" outlineLevel="1" x14ac:dyDescent="0.2">
      <c r="A751" s="135" t="s">
        <v>532</v>
      </c>
      <c r="B751" s="135"/>
      <c r="C751" s="135"/>
      <c r="D751" s="135"/>
      <c r="E751" s="135"/>
      <c r="F751" s="135"/>
    </row>
    <row r="752" spans="1:6" ht="25.5" outlineLevel="1" x14ac:dyDescent="0.2">
      <c r="A752" s="33">
        <v>1</v>
      </c>
      <c r="B752" s="38" t="s">
        <v>2604</v>
      </c>
      <c r="C752" s="33"/>
      <c r="D752" s="33"/>
      <c r="E752" s="33"/>
      <c r="F752" s="33"/>
    </row>
    <row r="753" spans="1:6" ht="25.5" outlineLevel="1" x14ac:dyDescent="0.2">
      <c r="A753" s="33">
        <v>2</v>
      </c>
      <c r="B753" s="38" t="s">
        <v>1150</v>
      </c>
      <c r="C753" s="33"/>
      <c r="D753" s="33"/>
      <c r="E753" s="33"/>
      <c r="F753" s="33"/>
    </row>
    <row r="754" spans="1:6" ht="38.25" outlineLevel="1" x14ac:dyDescent="0.2">
      <c r="A754" s="33">
        <v>3</v>
      </c>
      <c r="B754" s="38" t="s">
        <v>1151</v>
      </c>
      <c r="C754" s="33"/>
      <c r="D754" s="33"/>
      <c r="E754" s="33"/>
      <c r="F754" s="33"/>
    </row>
    <row r="755" spans="1:6" ht="51" outlineLevel="1" x14ac:dyDescent="0.2">
      <c r="A755" s="33">
        <v>4</v>
      </c>
      <c r="B755" s="38" t="s">
        <v>1152</v>
      </c>
      <c r="C755" s="33"/>
      <c r="D755" s="33"/>
      <c r="E755" s="33"/>
      <c r="F755" s="33"/>
    </row>
    <row r="756" spans="1:6" ht="38.25" outlineLevel="1" x14ac:dyDescent="0.2">
      <c r="A756" s="33">
        <v>5</v>
      </c>
      <c r="B756" s="38" t="s">
        <v>1153</v>
      </c>
      <c r="C756" s="33"/>
      <c r="D756" s="33"/>
      <c r="E756" s="33"/>
      <c r="F756" s="33"/>
    </row>
    <row r="757" spans="1:6" ht="25.5" outlineLevel="1" x14ac:dyDescent="0.2">
      <c r="A757" s="33">
        <v>6</v>
      </c>
      <c r="B757" s="38" t="s">
        <v>1154</v>
      </c>
      <c r="C757" s="33"/>
      <c r="D757" s="33"/>
      <c r="E757" s="33"/>
      <c r="F757" s="33"/>
    </row>
    <row r="758" spans="1:6" outlineLevel="1" x14ac:dyDescent="0.2">
      <c r="A758" s="33"/>
      <c r="B758" s="33"/>
      <c r="C758" s="33"/>
      <c r="D758" s="33"/>
      <c r="E758" s="33"/>
      <c r="F758" s="33"/>
    </row>
    <row r="759" spans="1:6" outlineLevel="1" x14ac:dyDescent="0.2">
      <c r="A759" s="135" t="s">
        <v>575</v>
      </c>
      <c r="B759" s="135"/>
      <c r="C759" s="135"/>
      <c r="D759" s="135"/>
      <c r="E759" s="135"/>
      <c r="F759" s="135"/>
    </row>
    <row r="760" spans="1:6" ht="25.5" outlineLevel="1" x14ac:dyDescent="0.2">
      <c r="A760" s="33">
        <v>1</v>
      </c>
      <c r="B760" s="38" t="s">
        <v>2604</v>
      </c>
      <c r="C760" s="33"/>
      <c r="D760" s="33"/>
      <c r="E760" s="33"/>
      <c r="F760" s="33"/>
    </row>
    <row r="761" spans="1:6" ht="38.25" outlineLevel="1" x14ac:dyDescent="0.2">
      <c r="A761" s="33">
        <v>2</v>
      </c>
      <c r="B761" s="38" t="s">
        <v>2605</v>
      </c>
      <c r="C761" s="33"/>
      <c r="D761" s="33"/>
      <c r="E761" s="33"/>
      <c r="F761" s="33"/>
    </row>
    <row r="762" spans="1:6" ht="38.25" outlineLevel="1" x14ac:dyDescent="0.2">
      <c r="A762" s="33">
        <v>3</v>
      </c>
      <c r="B762" s="38" t="s">
        <v>1151</v>
      </c>
      <c r="C762" s="33"/>
      <c r="D762" s="33"/>
      <c r="E762" s="33"/>
      <c r="F762" s="33"/>
    </row>
    <row r="763" spans="1:6" ht="25.5" outlineLevel="1" x14ac:dyDescent="0.2">
      <c r="A763" s="33">
        <v>4</v>
      </c>
      <c r="B763" s="38" t="s">
        <v>1155</v>
      </c>
      <c r="C763" s="33"/>
      <c r="D763" s="33"/>
      <c r="E763" s="33"/>
      <c r="F763" s="33"/>
    </row>
    <row r="764" spans="1:6" ht="38.25" outlineLevel="1" x14ac:dyDescent="0.2">
      <c r="A764" s="33">
        <v>5</v>
      </c>
      <c r="B764" s="38" t="s">
        <v>1153</v>
      </c>
      <c r="C764" s="33"/>
      <c r="D764" s="33"/>
      <c r="E764" s="33"/>
      <c r="F764" s="33"/>
    </row>
    <row r="765" spans="1:6" outlineLevel="1" x14ac:dyDescent="0.2">
      <c r="A765" s="33"/>
      <c r="B765" s="33"/>
      <c r="C765" s="33"/>
      <c r="D765" s="33"/>
      <c r="E765" s="33"/>
      <c r="F765" s="33"/>
    </row>
    <row r="766" spans="1:6" outlineLevel="1" x14ac:dyDescent="0.2">
      <c r="A766" s="135" t="s">
        <v>602</v>
      </c>
      <c r="B766" s="135"/>
      <c r="C766" s="135"/>
      <c r="D766" s="135"/>
      <c r="E766" s="135"/>
      <c r="F766" s="135"/>
    </row>
    <row r="767" spans="1:6" ht="25.5" outlineLevel="1" x14ac:dyDescent="0.2">
      <c r="A767" s="33">
        <v>1</v>
      </c>
      <c r="B767" s="38" t="s">
        <v>2604</v>
      </c>
      <c r="C767" s="33"/>
      <c r="D767" s="33"/>
      <c r="E767" s="33"/>
      <c r="F767" s="33"/>
    </row>
    <row r="768" spans="1:6" ht="38.25" outlineLevel="1" x14ac:dyDescent="0.2">
      <c r="A768" s="33">
        <v>2</v>
      </c>
      <c r="B768" s="38" t="s">
        <v>1746</v>
      </c>
      <c r="C768" s="33"/>
      <c r="D768" s="33"/>
      <c r="E768" s="33"/>
      <c r="F768" s="33"/>
    </row>
    <row r="769" spans="1:6" ht="38.25" outlineLevel="1" x14ac:dyDescent="0.2">
      <c r="A769" s="33">
        <v>3</v>
      </c>
      <c r="B769" s="38" t="s">
        <v>1151</v>
      </c>
      <c r="C769" s="33"/>
      <c r="D769" s="33"/>
      <c r="E769" s="33"/>
      <c r="F769" s="33"/>
    </row>
    <row r="770" spans="1:6" ht="38.25" customHeight="1" outlineLevel="1" x14ac:dyDescent="0.2">
      <c r="A770" s="33">
        <v>4</v>
      </c>
      <c r="B770" s="38" t="s">
        <v>1755</v>
      </c>
      <c r="C770" s="33"/>
      <c r="D770" s="33"/>
      <c r="E770" s="33"/>
      <c r="F770" s="33"/>
    </row>
    <row r="771" spans="1:6" ht="38.25" outlineLevel="1" x14ac:dyDescent="0.2">
      <c r="A771" s="33">
        <v>5</v>
      </c>
      <c r="B771" s="38" t="s">
        <v>1153</v>
      </c>
      <c r="C771" s="33"/>
      <c r="D771" s="33"/>
      <c r="E771" s="33"/>
      <c r="F771" s="33"/>
    </row>
    <row r="772" spans="1:6" outlineLevel="1" x14ac:dyDescent="0.2">
      <c r="A772" s="33"/>
      <c r="B772" s="33"/>
      <c r="C772" s="33"/>
      <c r="D772" s="33"/>
      <c r="E772" s="33"/>
      <c r="F772" s="33"/>
    </row>
    <row r="773" spans="1:6" outlineLevel="1" x14ac:dyDescent="0.2">
      <c r="A773" s="135" t="s">
        <v>556</v>
      </c>
      <c r="B773" s="135"/>
      <c r="C773" s="135"/>
      <c r="D773" s="135"/>
      <c r="E773" s="135"/>
      <c r="F773" s="135"/>
    </row>
    <row r="774" spans="1:6" ht="25.5" outlineLevel="1" x14ac:dyDescent="0.2">
      <c r="A774" s="33">
        <v>1</v>
      </c>
      <c r="B774" s="38" t="s">
        <v>2604</v>
      </c>
      <c r="C774" s="33"/>
      <c r="D774" s="33"/>
      <c r="E774" s="33"/>
      <c r="F774" s="33"/>
    </row>
    <row r="775" spans="1:6" ht="38.25" outlineLevel="1" x14ac:dyDescent="0.2">
      <c r="A775" s="33">
        <v>2</v>
      </c>
      <c r="B775" s="38" t="s">
        <v>1156</v>
      </c>
      <c r="C775" s="33"/>
      <c r="D775" s="33"/>
      <c r="E775" s="33"/>
      <c r="F775" s="33"/>
    </row>
    <row r="776" spans="1:6" ht="25.5" outlineLevel="1" x14ac:dyDescent="0.2">
      <c r="A776" s="33">
        <v>3</v>
      </c>
      <c r="B776" s="38" t="s">
        <v>1745</v>
      </c>
      <c r="C776" s="33"/>
      <c r="D776" s="33"/>
      <c r="E776" s="33"/>
      <c r="F776" s="33"/>
    </row>
    <row r="777" spans="1:6" ht="38.25" outlineLevel="1" x14ac:dyDescent="0.2">
      <c r="A777" s="33">
        <v>4</v>
      </c>
      <c r="B777" s="38" t="s">
        <v>1151</v>
      </c>
      <c r="C777" s="33"/>
      <c r="D777" s="33"/>
      <c r="E777" s="33"/>
      <c r="F777" s="33"/>
    </row>
    <row r="778" spans="1:6" ht="25.5" outlineLevel="1" x14ac:dyDescent="0.2">
      <c r="A778" s="33">
        <v>5</v>
      </c>
      <c r="B778" s="38" t="s">
        <v>1157</v>
      </c>
      <c r="C778" s="33"/>
      <c r="D778" s="33"/>
      <c r="E778" s="33"/>
      <c r="F778" s="33"/>
    </row>
    <row r="779" spans="1:6" ht="38.25" outlineLevel="1" x14ac:dyDescent="0.2">
      <c r="A779" s="33">
        <v>6</v>
      </c>
      <c r="B779" s="38" t="s">
        <v>1153</v>
      </c>
      <c r="C779" s="33"/>
      <c r="D779" s="33"/>
      <c r="E779" s="33"/>
      <c r="F779" s="33"/>
    </row>
    <row r="780" spans="1:6" outlineLevel="1" x14ac:dyDescent="0.2">
      <c r="A780" s="33"/>
      <c r="B780" s="33"/>
      <c r="C780" s="33"/>
      <c r="D780" s="33"/>
      <c r="E780" s="33"/>
      <c r="F780" s="33"/>
    </row>
    <row r="781" spans="1:6" outlineLevel="1" x14ac:dyDescent="0.2">
      <c r="A781" s="135" t="s">
        <v>7</v>
      </c>
      <c r="B781" s="135"/>
      <c r="C781" s="135"/>
      <c r="D781" s="135"/>
      <c r="E781" s="135"/>
      <c r="F781" s="135"/>
    </row>
    <row r="782" spans="1:6" outlineLevel="1" x14ac:dyDescent="0.2">
      <c r="A782" s="33">
        <v>1</v>
      </c>
      <c r="B782" s="38" t="s">
        <v>10</v>
      </c>
      <c r="C782" s="33"/>
      <c r="D782" s="33"/>
      <c r="E782" s="33"/>
      <c r="F782" s="33"/>
    </row>
    <row r="783" spans="1:6" outlineLevel="1" x14ac:dyDescent="0.2">
      <c r="A783" s="33">
        <v>2</v>
      </c>
      <c r="B783" s="38" t="s">
        <v>1158</v>
      </c>
      <c r="C783" s="33"/>
      <c r="D783" s="33"/>
      <c r="E783" s="33"/>
      <c r="F783" s="33"/>
    </row>
    <row r="784" spans="1:6" outlineLevel="1" x14ac:dyDescent="0.2">
      <c r="A784" s="33">
        <v>3</v>
      </c>
      <c r="B784" s="38" t="s">
        <v>1159</v>
      </c>
      <c r="C784" s="33"/>
      <c r="D784" s="33"/>
      <c r="E784" s="33"/>
      <c r="F784" s="33"/>
    </row>
    <row r="785" spans="1:6" ht="25.5" outlineLevel="1" x14ac:dyDescent="0.2">
      <c r="A785" s="33">
        <v>4</v>
      </c>
      <c r="B785" s="38" t="s">
        <v>1160</v>
      </c>
      <c r="C785" s="33"/>
      <c r="D785" s="33"/>
      <c r="E785" s="33"/>
      <c r="F785" s="33"/>
    </row>
    <row r="786" spans="1:6" ht="25.5" outlineLevel="1" x14ac:dyDescent="0.2">
      <c r="A786" s="33">
        <v>5</v>
      </c>
      <c r="B786" s="38" t="s">
        <v>1161</v>
      </c>
      <c r="C786" s="33"/>
      <c r="D786" s="33"/>
      <c r="E786" s="33"/>
      <c r="F786" s="33"/>
    </row>
    <row r="787" spans="1:6" outlineLevel="1" x14ac:dyDescent="0.2">
      <c r="A787" s="33">
        <v>6</v>
      </c>
      <c r="B787" s="38" t="s">
        <v>1162</v>
      </c>
      <c r="C787" s="33"/>
      <c r="D787" s="33"/>
      <c r="E787" s="33"/>
      <c r="F787" s="33"/>
    </row>
    <row r="788" spans="1:6" ht="25.5" outlineLevel="1" x14ac:dyDescent="0.2">
      <c r="A788" s="33">
        <v>7</v>
      </c>
      <c r="B788" s="38" t="s">
        <v>1163</v>
      </c>
      <c r="C788" s="33"/>
      <c r="D788" s="33"/>
      <c r="E788" s="33"/>
      <c r="F788" s="33"/>
    </row>
    <row r="789" spans="1:6" outlineLevel="1" x14ac:dyDescent="0.2">
      <c r="A789" s="33"/>
      <c r="B789" s="33"/>
      <c r="C789" s="33"/>
      <c r="D789" s="33"/>
      <c r="E789" s="33"/>
      <c r="F789" s="33"/>
    </row>
    <row r="790" spans="1:6" outlineLevel="1" x14ac:dyDescent="0.2">
      <c r="A790" s="135" t="s">
        <v>11</v>
      </c>
      <c r="B790" s="135"/>
      <c r="C790" s="135"/>
      <c r="D790" s="135"/>
      <c r="E790" s="135"/>
      <c r="F790" s="135"/>
    </row>
    <row r="791" spans="1:6" ht="25.5" outlineLevel="1" x14ac:dyDescent="0.2">
      <c r="A791" s="33">
        <v>1</v>
      </c>
      <c r="B791" s="38" t="s">
        <v>12</v>
      </c>
      <c r="C791" s="33"/>
      <c r="D791" s="33"/>
      <c r="E791" s="33"/>
      <c r="F791" s="33"/>
    </row>
    <row r="792" spans="1:6" ht="25.5" outlineLevel="1" x14ac:dyDescent="0.2">
      <c r="A792" s="33">
        <v>2</v>
      </c>
      <c r="B792" s="38" t="s">
        <v>1164</v>
      </c>
      <c r="C792" s="33"/>
      <c r="D792" s="33"/>
      <c r="E792" s="33"/>
      <c r="F792" s="33"/>
    </row>
    <row r="793" spans="1:6" outlineLevel="1" x14ac:dyDescent="0.2">
      <c r="A793" s="33">
        <v>3</v>
      </c>
      <c r="B793" s="38" t="s">
        <v>1165</v>
      </c>
      <c r="C793" s="33"/>
      <c r="D793" s="33"/>
      <c r="E793" s="33"/>
      <c r="F793" s="33"/>
    </row>
    <row r="794" spans="1:6" outlineLevel="1" x14ac:dyDescent="0.2">
      <c r="A794" s="33">
        <v>4</v>
      </c>
      <c r="B794" s="38" t="s">
        <v>1166</v>
      </c>
      <c r="C794" s="33"/>
      <c r="D794" s="33"/>
      <c r="E794" s="33"/>
      <c r="F794" s="33"/>
    </row>
    <row r="795" spans="1:6" ht="38.25" outlineLevel="1" x14ac:dyDescent="0.2">
      <c r="A795" s="33">
        <v>5</v>
      </c>
      <c r="B795" s="38" t="s">
        <v>1167</v>
      </c>
      <c r="C795" s="33"/>
      <c r="D795" s="33"/>
      <c r="E795" s="33"/>
      <c r="F795" s="33"/>
    </row>
    <row r="796" spans="1:6" outlineLevel="1" x14ac:dyDescent="0.2">
      <c r="A796" s="33"/>
      <c r="B796" s="33"/>
      <c r="C796" s="33"/>
      <c r="D796" s="33"/>
      <c r="E796" s="33"/>
      <c r="F796" s="33"/>
    </row>
    <row r="797" spans="1:6" outlineLevel="1" x14ac:dyDescent="0.2">
      <c r="A797" s="135" t="s">
        <v>13</v>
      </c>
      <c r="B797" s="135"/>
      <c r="C797" s="135"/>
      <c r="D797" s="135"/>
      <c r="E797" s="135"/>
      <c r="F797" s="135"/>
    </row>
    <row r="798" spans="1:6" ht="25.5" outlineLevel="1" x14ac:dyDescent="0.2">
      <c r="A798" s="33">
        <v>1</v>
      </c>
      <c r="B798" s="38" t="s">
        <v>15</v>
      </c>
      <c r="C798" s="33"/>
      <c r="D798" s="33"/>
      <c r="E798" s="33"/>
      <c r="F798" s="33"/>
    </row>
    <row r="799" spans="1:6" outlineLevel="1" x14ac:dyDescent="0.2">
      <c r="A799" s="33">
        <v>2</v>
      </c>
      <c r="B799" s="38" t="s">
        <v>1168</v>
      </c>
      <c r="C799" s="33"/>
      <c r="D799" s="33"/>
      <c r="E799" s="33"/>
      <c r="F799" s="33"/>
    </row>
    <row r="800" spans="1:6" outlineLevel="1" x14ac:dyDescent="0.2">
      <c r="A800" s="33">
        <v>3</v>
      </c>
      <c r="B800" s="38" t="s">
        <v>1169</v>
      </c>
      <c r="C800" s="33"/>
      <c r="D800" s="33"/>
      <c r="E800" s="33"/>
      <c r="F800" s="33"/>
    </row>
    <row r="801" spans="1:6" ht="25.5" outlineLevel="1" x14ac:dyDescent="0.2">
      <c r="A801" s="33">
        <v>4</v>
      </c>
      <c r="B801" s="38" t="s">
        <v>1170</v>
      </c>
      <c r="C801" s="33"/>
      <c r="D801" s="33"/>
      <c r="E801" s="33"/>
      <c r="F801" s="33"/>
    </row>
    <row r="802" spans="1:6" outlineLevel="1" x14ac:dyDescent="0.2">
      <c r="A802" s="33">
        <v>5</v>
      </c>
      <c r="B802" s="38" t="s">
        <v>1171</v>
      </c>
      <c r="C802" s="33"/>
      <c r="D802" s="33"/>
      <c r="E802" s="33"/>
      <c r="F802" s="33"/>
    </row>
    <row r="803" spans="1:6" ht="25.5" outlineLevel="1" x14ac:dyDescent="0.2">
      <c r="A803" s="33">
        <v>6</v>
      </c>
      <c r="B803" s="38" t="s">
        <v>1172</v>
      </c>
      <c r="C803" s="33"/>
      <c r="D803" s="33"/>
      <c r="E803" s="33"/>
      <c r="F803" s="33"/>
    </row>
    <row r="804" spans="1:6" ht="25.5" outlineLevel="1" x14ac:dyDescent="0.2">
      <c r="A804" s="33">
        <v>7</v>
      </c>
      <c r="B804" s="38" t="s">
        <v>1173</v>
      </c>
      <c r="C804" s="33"/>
      <c r="D804" s="33"/>
      <c r="E804" s="33"/>
      <c r="F804" s="33"/>
    </row>
    <row r="805" spans="1:6" ht="25.5" outlineLevel="1" x14ac:dyDescent="0.2">
      <c r="A805" s="33">
        <v>8</v>
      </c>
      <c r="B805" s="38" t="s">
        <v>1174</v>
      </c>
      <c r="C805" s="33"/>
      <c r="D805" s="33"/>
      <c r="E805" s="33"/>
      <c r="F805" s="33"/>
    </row>
    <row r="806" spans="1:6" outlineLevel="1" x14ac:dyDescent="0.2">
      <c r="A806" s="33"/>
      <c r="B806" s="33"/>
      <c r="C806" s="33"/>
      <c r="D806" s="33"/>
      <c r="E806" s="33"/>
      <c r="F806" s="33"/>
    </row>
    <row r="807" spans="1:6" outlineLevel="1" x14ac:dyDescent="0.2">
      <c r="A807" s="135" t="s">
        <v>16</v>
      </c>
      <c r="B807" s="135"/>
      <c r="C807" s="135"/>
      <c r="D807" s="135"/>
      <c r="E807" s="135"/>
      <c r="F807" s="135"/>
    </row>
    <row r="808" spans="1:6" ht="38.25" outlineLevel="1" x14ac:dyDescent="0.2">
      <c r="A808" s="33">
        <v>1</v>
      </c>
      <c r="B808" s="38" t="s">
        <v>17</v>
      </c>
      <c r="C808" s="33"/>
      <c r="D808" s="33"/>
      <c r="E808" s="33"/>
      <c r="F808" s="33"/>
    </row>
    <row r="809" spans="1:6" ht="25.5" outlineLevel="1" x14ac:dyDescent="0.2">
      <c r="A809" s="33">
        <v>2</v>
      </c>
      <c r="B809" s="38" t="s">
        <v>1175</v>
      </c>
      <c r="C809" s="33"/>
      <c r="D809" s="33"/>
      <c r="E809" s="33"/>
      <c r="F809" s="33"/>
    </row>
    <row r="810" spans="1:6" ht="38.25" outlineLevel="1" x14ac:dyDescent="0.2">
      <c r="A810" s="33">
        <v>3</v>
      </c>
      <c r="B810" s="38" t="s">
        <v>1176</v>
      </c>
      <c r="C810" s="33"/>
      <c r="D810" s="33"/>
      <c r="E810" s="33"/>
      <c r="F810" s="33"/>
    </row>
    <row r="811" spans="1:6" ht="38.25" outlineLevel="1" x14ac:dyDescent="0.2">
      <c r="A811" s="33">
        <v>4</v>
      </c>
      <c r="B811" s="38" t="s">
        <v>1177</v>
      </c>
      <c r="C811" s="33"/>
      <c r="D811" s="33"/>
      <c r="E811" s="33"/>
      <c r="F811" s="33"/>
    </row>
    <row r="812" spans="1:6" ht="25.5" outlineLevel="1" x14ac:dyDescent="0.2">
      <c r="A812" s="33">
        <v>5</v>
      </c>
      <c r="B812" s="38" t="s">
        <v>1178</v>
      </c>
      <c r="C812" s="33"/>
      <c r="D812" s="33"/>
      <c r="E812" s="33"/>
      <c r="F812" s="33"/>
    </row>
    <row r="813" spans="1:6" ht="38.25" outlineLevel="1" x14ac:dyDescent="0.2">
      <c r="A813" s="33">
        <v>6</v>
      </c>
      <c r="B813" s="38" t="s">
        <v>1179</v>
      </c>
      <c r="C813" s="33"/>
      <c r="D813" s="33"/>
      <c r="E813" s="33"/>
      <c r="F813" s="33"/>
    </row>
    <row r="814" spans="1:6" outlineLevel="1" x14ac:dyDescent="0.2">
      <c r="A814" s="33"/>
      <c r="B814" s="33"/>
      <c r="C814" s="33"/>
      <c r="D814" s="33"/>
      <c r="E814" s="33"/>
      <c r="F814" s="33"/>
    </row>
    <row r="815" spans="1:6" outlineLevel="1" x14ac:dyDescent="0.2">
      <c r="A815" s="135" t="s">
        <v>18</v>
      </c>
      <c r="B815" s="135"/>
      <c r="C815" s="135"/>
      <c r="D815" s="135"/>
      <c r="E815" s="135"/>
      <c r="F815" s="135"/>
    </row>
    <row r="816" spans="1:6" ht="38.25" outlineLevel="1" x14ac:dyDescent="0.2">
      <c r="A816" s="33">
        <v>1</v>
      </c>
      <c r="B816" s="38" t="s">
        <v>19</v>
      </c>
      <c r="C816" s="33"/>
      <c r="D816" s="33"/>
      <c r="E816" s="33"/>
      <c r="F816" s="33"/>
    </row>
    <row r="817" spans="1:6" ht="25.5" outlineLevel="1" x14ac:dyDescent="0.2">
      <c r="A817" s="33">
        <v>2</v>
      </c>
      <c r="B817" s="38" t="s">
        <v>1180</v>
      </c>
      <c r="C817" s="33"/>
      <c r="D817" s="33"/>
      <c r="E817" s="33"/>
      <c r="F817" s="33"/>
    </row>
    <row r="818" spans="1:6" ht="38.25" outlineLevel="1" x14ac:dyDescent="0.2">
      <c r="A818" s="33">
        <v>3</v>
      </c>
      <c r="B818" s="38" t="s">
        <v>1181</v>
      </c>
      <c r="C818" s="33"/>
      <c r="D818" s="33"/>
      <c r="E818" s="33"/>
      <c r="F818" s="33"/>
    </row>
    <row r="819" spans="1:6" ht="38.25" outlineLevel="1" x14ac:dyDescent="0.2">
      <c r="A819" s="33">
        <v>4</v>
      </c>
      <c r="B819" s="38" t="s">
        <v>1182</v>
      </c>
      <c r="C819" s="33"/>
      <c r="D819" s="33"/>
      <c r="E819" s="33"/>
      <c r="F819" s="33"/>
    </row>
    <row r="820" spans="1:6" ht="38.25" outlineLevel="1" x14ac:dyDescent="0.2">
      <c r="A820" s="33">
        <v>5</v>
      </c>
      <c r="B820" s="38" t="s">
        <v>1183</v>
      </c>
      <c r="C820" s="33"/>
      <c r="D820" s="33"/>
      <c r="E820" s="33"/>
      <c r="F820" s="33"/>
    </row>
    <row r="821" spans="1:6" outlineLevel="1" x14ac:dyDescent="0.2">
      <c r="A821" s="33"/>
      <c r="B821" s="33"/>
      <c r="C821" s="33"/>
      <c r="D821" s="33"/>
      <c r="E821" s="33"/>
      <c r="F821" s="33"/>
    </row>
    <row r="822" spans="1:6" outlineLevel="1" x14ac:dyDescent="0.2">
      <c r="A822" s="135" t="s">
        <v>20</v>
      </c>
      <c r="B822" s="135"/>
      <c r="C822" s="135"/>
      <c r="D822" s="135"/>
      <c r="E822" s="135"/>
      <c r="F822" s="135"/>
    </row>
    <row r="823" spans="1:6" ht="25.5" outlineLevel="1" x14ac:dyDescent="0.2">
      <c r="A823" s="33">
        <v>1</v>
      </c>
      <c r="B823" s="38" t="s">
        <v>21</v>
      </c>
      <c r="C823" s="33"/>
      <c r="D823" s="33"/>
      <c r="E823" s="33"/>
      <c r="F823" s="33"/>
    </row>
    <row r="824" spans="1:6" ht="38.25" outlineLevel="1" x14ac:dyDescent="0.2">
      <c r="A824" s="33">
        <v>2</v>
      </c>
      <c r="B824" s="38" t="s">
        <v>1184</v>
      </c>
      <c r="C824" s="33"/>
      <c r="D824" s="33"/>
      <c r="E824" s="33"/>
      <c r="F824" s="33"/>
    </row>
    <row r="825" spans="1:6" ht="25.5" outlineLevel="1" x14ac:dyDescent="0.2">
      <c r="A825" s="33">
        <v>3</v>
      </c>
      <c r="B825" s="38" t="s">
        <v>1185</v>
      </c>
      <c r="C825" s="33"/>
      <c r="D825" s="33"/>
      <c r="E825" s="33"/>
      <c r="F825" s="33"/>
    </row>
    <row r="826" spans="1:6" outlineLevel="1" x14ac:dyDescent="0.2">
      <c r="A826" s="33">
        <v>4</v>
      </c>
      <c r="B826" s="38" t="s">
        <v>1186</v>
      </c>
      <c r="C826" s="33"/>
      <c r="D826" s="33"/>
      <c r="E826" s="33"/>
      <c r="F826" s="33"/>
    </row>
    <row r="827" spans="1:6" ht="25.5" outlineLevel="1" x14ac:dyDescent="0.2">
      <c r="A827" s="33">
        <v>5</v>
      </c>
      <c r="B827" s="38" t="s">
        <v>1187</v>
      </c>
      <c r="C827" s="33"/>
      <c r="D827" s="33"/>
      <c r="E827" s="33"/>
      <c r="F827" s="33"/>
    </row>
    <row r="828" spans="1:6" ht="25.5" outlineLevel="1" x14ac:dyDescent="0.2">
      <c r="A828" s="33">
        <v>6</v>
      </c>
      <c r="B828" s="38" t="s">
        <v>1188</v>
      </c>
      <c r="C828" s="33"/>
      <c r="D828" s="33"/>
      <c r="E828" s="33"/>
      <c r="F828" s="33"/>
    </row>
    <row r="829" spans="1:6" outlineLevel="1" x14ac:dyDescent="0.2">
      <c r="A829" s="33">
        <v>7</v>
      </c>
      <c r="B829" s="38" t="s">
        <v>1189</v>
      </c>
      <c r="C829" s="33"/>
      <c r="D829" s="33"/>
      <c r="E829" s="33"/>
      <c r="F829" s="33"/>
    </row>
    <row r="830" spans="1:6" ht="25.5" outlineLevel="1" x14ac:dyDescent="0.2">
      <c r="A830" s="33">
        <v>8</v>
      </c>
      <c r="B830" s="38" t="s">
        <v>1190</v>
      </c>
      <c r="C830" s="33"/>
      <c r="D830" s="33"/>
      <c r="E830" s="33"/>
      <c r="F830" s="33"/>
    </row>
    <row r="831" spans="1:6" outlineLevel="1" x14ac:dyDescent="0.2">
      <c r="A831" s="33"/>
      <c r="B831" s="33"/>
      <c r="C831" s="33"/>
      <c r="D831" s="33"/>
      <c r="E831" s="33"/>
      <c r="F831" s="33"/>
    </row>
    <row r="832" spans="1:6" outlineLevel="1" x14ac:dyDescent="0.2">
      <c r="A832" s="135" t="s">
        <v>23</v>
      </c>
      <c r="B832" s="135"/>
      <c r="C832" s="135"/>
      <c r="D832" s="135"/>
      <c r="E832" s="135"/>
      <c r="F832" s="135"/>
    </row>
    <row r="833" spans="1:6" ht="25.5" outlineLevel="1" x14ac:dyDescent="0.2">
      <c r="A833" s="33">
        <v>1</v>
      </c>
      <c r="B833" s="38" t="s">
        <v>25</v>
      </c>
      <c r="C833" s="33"/>
      <c r="D833" s="33"/>
      <c r="E833" s="33"/>
      <c r="F833" s="33"/>
    </row>
    <row r="834" spans="1:6" ht="25.5" outlineLevel="1" x14ac:dyDescent="0.2">
      <c r="A834" s="33">
        <v>2</v>
      </c>
      <c r="B834" s="38" t="s">
        <v>1191</v>
      </c>
      <c r="C834" s="33"/>
      <c r="D834" s="33"/>
      <c r="E834" s="33"/>
      <c r="F834" s="33"/>
    </row>
    <row r="835" spans="1:6" outlineLevel="1" x14ac:dyDescent="0.2">
      <c r="A835" s="33">
        <v>3</v>
      </c>
      <c r="B835" s="38" t="s">
        <v>2606</v>
      </c>
      <c r="C835" s="33"/>
      <c r="D835" s="33"/>
      <c r="E835" s="33"/>
      <c r="F835" s="33"/>
    </row>
    <row r="836" spans="1:6" ht="51" outlineLevel="1" x14ac:dyDescent="0.2">
      <c r="A836" s="33">
        <v>4</v>
      </c>
      <c r="B836" s="38" t="s">
        <v>1192</v>
      </c>
      <c r="C836" s="33"/>
      <c r="D836" s="33"/>
      <c r="E836" s="33"/>
      <c r="F836" s="33"/>
    </row>
    <row r="837" spans="1:6" ht="38.25" outlineLevel="1" x14ac:dyDescent="0.2">
      <c r="A837" s="33">
        <v>5</v>
      </c>
      <c r="B837" s="38" t="s">
        <v>1193</v>
      </c>
      <c r="C837" s="33"/>
      <c r="D837" s="33"/>
      <c r="E837" s="33"/>
      <c r="F837" s="33"/>
    </row>
    <row r="838" spans="1:6" ht="38.25" outlineLevel="1" x14ac:dyDescent="0.2">
      <c r="A838" s="33">
        <v>6</v>
      </c>
      <c r="B838" s="38" t="s">
        <v>1194</v>
      </c>
      <c r="C838" s="33"/>
      <c r="D838" s="33"/>
      <c r="E838" s="33"/>
      <c r="F838" s="33"/>
    </row>
    <row r="839" spans="1:6" ht="25.5" outlineLevel="1" x14ac:dyDescent="0.2">
      <c r="A839" s="33">
        <v>7</v>
      </c>
      <c r="B839" s="38" t="s">
        <v>1195</v>
      </c>
      <c r="C839" s="33"/>
      <c r="D839" s="33"/>
      <c r="E839" s="33"/>
      <c r="F839" s="33"/>
    </row>
    <row r="840" spans="1:6" outlineLevel="1" x14ac:dyDescent="0.2">
      <c r="A840" s="33"/>
      <c r="B840" s="33"/>
      <c r="C840" s="33"/>
      <c r="D840" s="33"/>
      <c r="E840" s="33"/>
      <c r="F840" s="33"/>
    </row>
    <row r="841" spans="1:6" outlineLevel="1" x14ac:dyDescent="0.2">
      <c r="A841" s="135" t="s">
        <v>26</v>
      </c>
      <c r="B841" s="135"/>
      <c r="C841" s="135"/>
      <c r="D841" s="135"/>
      <c r="E841" s="135"/>
      <c r="F841" s="135"/>
    </row>
    <row r="842" spans="1:6" outlineLevel="1" x14ac:dyDescent="0.2">
      <c r="A842" s="33">
        <v>1</v>
      </c>
      <c r="B842" s="38" t="s">
        <v>2607</v>
      </c>
      <c r="C842" s="33"/>
      <c r="D842" s="33"/>
      <c r="E842" s="33"/>
      <c r="F842" s="33"/>
    </row>
    <row r="843" spans="1:6" ht="51" customHeight="1" outlineLevel="1" x14ac:dyDescent="0.2">
      <c r="A843" s="33">
        <v>2</v>
      </c>
      <c r="B843" s="38" t="s">
        <v>2608</v>
      </c>
      <c r="C843" s="33"/>
      <c r="D843" s="33"/>
      <c r="E843" s="33"/>
      <c r="F843" s="33"/>
    </row>
    <row r="844" spans="1:6" ht="38.25" outlineLevel="1" x14ac:dyDescent="0.2">
      <c r="A844" s="33">
        <v>3</v>
      </c>
      <c r="B844" s="38" t="s">
        <v>1196</v>
      </c>
      <c r="C844" s="33"/>
      <c r="D844" s="33"/>
      <c r="E844" s="33"/>
      <c r="F844" s="33"/>
    </row>
    <row r="845" spans="1:6" ht="25.5" outlineLevel="1" x14ac:dyDescent="0.2">
      <c r="A845" s="33">
        <v>4</v>
      </c>
      <c r="B845" s="38" t="s">
        <v>1197</v>
      </c>
      <c r="C845" s="33"/>
      <c r="D845" s="33"/>
      <c r="E845" s="33"/>
      <c r="F845" s="33"/>
    </row>
    <row r="846" spans="1:6" ht="25.5" outlineLevel="1" x14ac:dyDescent="0.2">
      <c r="A846" s="33">
        <v>5</v>
      </c>
      <c r="B846" s="38" t="s">
        <v>1198</v>
      </c>
      <c r="C846" s="33"/>
      <c r="D846" s="33"/>
      <c r="E846" s="33"/>
      <c r="F846" s="33"/>
    </row>
    <row r="847" spans="1:6" outlineLevel="1" x14ac:dyDescent="0.2">
      <c r="A847" s="33"/>
      <c r="B847" s="33"/>
      <c r="C847" s="33"/>
      <c r="D847" s="33"/>
      <c r="E847" s="33"/>
      <c r="F847" s="33"/>
    </row>
    <row r="848" spans="1:6" outlineLevel="1" x14ac:dyDescent="0.2">
      <c r="A848" s="135" t="s">
        <v>29</v>
      </c>
      <c r="B848" s="135"/>
      <c r="C848" s="135"/>
      <c r="D848" s="135"/>
      <c r="E848" s="135"/>
      <c r="F848" s="135"/>
    </row>
    <row r="849" spans="1:6" outlineLevel="1" x14ac:dyDescent="0.2">
      <c r="A849" s="33">
        <v>1</v>
      </c>
      <c r="B849" s="38" t="s">
        <v>31</v>
      </c>
      <c r="C849" s="33"/>
      <c r="D849" s="33"/>
      <c r="E849" s="33"/>
      <c r="F849" s="33"/>
    </row>
    <row r="850" spans="1:6" ht="25.5" outlineLevel="1" x14ac:dyDescent="0.2">
      <c r="A850" s="33">
        <v>2</v>
      </c>
      <c r="B850" s="38" t="s">
        <v>1199</v>
      </c>
      <c r="C850" s="33"/>
      <c r="D850" s="33"/>
      <c r="E850" s="33"/>
      <c r="F850" s="33"/>
    </row>
    <row r="851" spans="1:6" ht="25.5" outlineLevel="1" x14ac:dyDescent="0.2">
      <c r="A851" s="33">
        <v>3</v>
      </c>
      <c r="B851" s="38" t="s">
        <v>1200</v>
      </c>
      <c r="C851" s="33"/>
      <c r="D851" s="33"/>
      <c r="E851" s="33"/>
      <c r="F851" s="33"/>
    </row>
    <row r="852" spans="1:6" ht="25.5" outlineLevel="1" x14ac:dyDescent="0.2">
      <c r="A852" s="33">
        <v>4</v>
      </c>
      <c r="B852" s="38" t="s">
        <v>1201</v>
      </c>
      <c r="C852" s="33"/>
      <c r="D852" s="33"/>
      <c r="E852" s="33"/>
      <c r="F852" s="33"/>
    </row>
    <row r="853" spans="1:6" outlineLevel="1" x14ac:dyDescent="0.2">
      <c r="A853" s="33">
        <v>5</v>
      </c>
      <c r="B853" s="38" t="s">
        <v>1202</v>
      </c>
      <c r="C853" s="33"/>
      <c r="D853" s="33"/>
      <c r="E853" s="33"/>
      <c r="F853" s="33"/>
    </row>
    <row r="854" spans="1:6" ht="25.5" outlineLevel="1" x14ac:dyDescent="0.2">
      <c r="A854" s="33">
        <v>6</v>
      </c>
      <c r="B854" s="38" t="s">
        <v>1203</v>
      </c>
      <c r="C854" s="33"/>
      <c r="D854" s="33"/>
      <c r="E854" s="33"/>
      <c r="F854" s="33"/>
    </row>
    <row r="855" spans="1:6" ht="25.5" outlineLevel="1" x14ac:dyDescent="0.2">
      <c r="A855" s="33">
        <v>7</v>
      </c>
      <c r="B855" s="38" t="s">
        <v>1204</v>
      </c>
      <c r="C855" s="33"/>
      <c r="D855" s="33"/>
      <c r="E855" s="33"/>
      <c r="F855" s="33"/>
    </row>
    <row r="856" spans="1:6" ht="25.5" outlineLevel="1" x14ac:dyDescent="0.2">
      <c r="A856" s="33">
        <v>8</v>
      </c>
      <c r="B856" s="38" t="s">
        <v>1205</v>
      </c>
      <c r="C856" s="33"/>
      <c r="D856" s="33"/>
      <c r="E856" s="33"/>
      <c r="F856" s="33"/>
    </row>
    <row r="857" spans="1:6" outlineLevel="1" x14ac:dyDescent="0.2">
      <c r="A857" s="33"/>
      <c r="B857" s="33"/>
      <c r="C857" s="33"/>
      <c r="D857" s="33"/>
      <c r="E857" s="33"/>
      <c r="F857" s="33"/>
    </row>
    <row r="858" spans="1:6" outlineLevel="1" x14ac:dyDescent="0.2">
      <c r="A858" s="135" t="s">
        <v>32</v>
      </c>
      <c r="B858" s="135"/>
      <c r="C858" s="135"/>
      <c r="D858" s="135"/>
      <c r="E858" s="135"/>
      <c r="F858" s="135"/>
    </row>
    <row r="859" spans="1:6" outlineLevel="1" x14ac:dyDescent="0.2">
      <c r="A859" s="33">
        <v>1</v>
      </c>
      <c r="B859" s="38" t="s">
        <v>33</v>
      </c>
      <c r="C859" s="33"/>
      <c r="D859" s="33"/>
      <c r="E859" s="33"/>
      <c r="F859" s="33"/>
    </row>
    <row r="860" spans="1:6" ht="25.5" outlineLevel="1" x14ac:dyDescent="0.2">
      <c r="A860" s="33">
        <v>2</v>
      </c>
      <c r="B860" s="38" t="s">
        <v>1199</v>
      </c>
      <c r="C860" s="33"/>
      <c r="D860" s="33"/>
      <c r="E860" s="33"/>
      <c r="F860" s="33"/>
    </row>
    <row r="861" spans="1:6" ht="25.5" outlineLevel="1" x14ac:dyDescent="0.2">
      <c r="A861" s="33">
        <v>3</v>
      </c>
      <c r="B861" s="38" t="s">
        <v>1200</v>
      </c>
      <c r="C861" s="33"/>
      <c r="D861" s="33"/>
      <c r="E861" s="33"/>
      <c r="F861" s="33"/>
    </row>
    <row r="862" spans="1:6" ht="25.5" outlineLevel="1" x14ac:dyDescent="0.2">
      <c r="A862" s="33">
        <v>4</v>
      </c>
      <c r="B862" s="38" t="s">
        <v>1201</v>
      </c>
      <c r="C862" s="33"/>
      <c r="D862" s="33"/>
      <c r="E862" s="33"/>
      <c r="F862" s="33"/>
    </row>
    <row r="863" spans="1:6" outlineLevel="1" x14ac:dyDescent="0.2">
      <c r="A863" s="33">
        <v>5</v>
      </c>
      <c r="B863" s="38" t="s">
        <v>1202</v>
      </c>
      <c r="C863" s="33"/>
      <c r="D863" s="33"/>
      <c r="E863" s="33"/>
      <c r="F863" s="33"/>
    </row>
    <row r="864" spans="1:6" ht="25.5" outlineLevel="1" x14ac:dyDescent="0.2">
      <c r="A864" s="33">
        <v>6</v>
      </c>
      <c r="B864" s="38" t="s">
        <v>1203</v>
      </c>
      <c r="C864" s="33"/>
      <c r="D864" s="33"/>
      <c r="E864" s="33"/>
      <c r="F864" s="33"/>
    </row>
    <row r="865" spans="1:6" ht="25.5" outlineLevel="1" x14ac:dyDescent="0.2">
      <c r="A865" s="33">
        <v>7</v>
      </c>
      <c r="B865" s="38" t="s">
        <v>1204</v>
      </c>
      <c r="C865" s="33"/>
      <c r="D865" s="33"/>
      <c r="E865" s="33"/>
      <c r="F865" s="33"/>
    </row>
    <row r="866" spans="1:6" ht="25.5" outlineLevel="1" x14ac:dyDescent="0.2">
      <c r="A866" s="33">
        <v>8</v>
      </c>
      <c r="B866" s="38" t="s">
        <v>1205</v>
      </c>
      <c r="C866" s="33"/>
      <c r="D866" s="33"/>
      <c r="E866" s="33"/>
      <c r="F866" s="33"/>
    </row>
    <row r="867" spans="1:6" outlineLevel="1" x14ac:dyDescent="0.2">
      <c r="A867" s="33"/>
      <c r="B867" s="33"/>
      <c r="C867" s="33"/>
      <c r="D867" s="33"/>
      <c r="E867" s="33"/>
      <c r="F867" s="33"/>
    </row>
    <row r="868" spans="1:6" outlineLevel="1" x14ac:dyDescent="0.2">
      <c r="A868" s="135" t="s">
        <v>34</v>
      </c>
      <c r="B868" s="135"/>
      <c r="C868" s="135"/>
      <c r="D868" s="135"/>
      <c r="E868" s="135"/>
      <c r="F868" s="135"/>
    </row>
    <row r="869" spans="1:6" outlineLevel="1" x14ac:dyDescent="0.2">
      <c r="A869" s="33">
        <v>1</v>
      </c>
      <c r="B869" s="38" t="s">
        <v>36</v>
      </c>
      <c r="C869" s="33"/>
      <c r="D869" s="33"/>
      <c r="E869" s="33"/>
      <c r="F869" s="33"/>
    </row>
    <row r="870" spans="1:6" ht="38.25" outlineLevel="1" x14ac:dyDescent="0.2">
      <c r="A870" s="33">
        <v>2</v>
      </c>
      <c r="B870" s="38" t="s">
        <v>1206</v>
      </c>
      <c r="C870" s="33"/>
      <c r="D870" s="33"/>
      <c r="E870" s="33"/>
      <c r="F870" s="33"/>
    </row>
    <row r="871" spans="1:6" ht="25.5" outlineLevel="1" x14ac:dyDescent="0.2">
      <c r="A871" s="33">
        <v>3</v>
      </c>
      <c r="B871" s="38" t="s">
        <v>1207</v>
      </c>
      <c r="C871" s="33"/>
      <c r="D871" s="33"/>
      <c r="E871" s="33"/>
      <c r="F871" s="33"/>
    </row>
    <row r="872" spans="1:6" ht="38.25" outlineLevel="1" x14ac:dyDescent="0.2">
      <c r="A872" s="33">
        <v>4</v>
      </c>
      <c r="B872" s="38" t="s">
        <v>1208</v>
      </c>
      <c r="C872" s="33"/>
      <c r="D872" s="33"/>
      <c r="E872" s="33"/>
      <c r="F872" s="33"/>
    </row>
    <row r="873" spans="1:6" ht="38.25" outlineLevel="1" x14ac:dyDescent="0.2">
      <c r="A873" s="33">
        <v>5</v>
      </c>
      <c r="B873" s="38" t="s">
        <v>1209</v>
      </c>
      <c r="C873" s="33"/>
      <c r="D873" s="33"/>
      <c r="E873" s="33"/>
      <c r="F873" s="33"/>
    </row>
    <row r="874" spans="1:6" ht="25.5" outlineLevel="1" x14ac:dyDescent="0.2">
      <c r="A874" s="33">
        <v>6</v>
      </c>
      <c r="B874" s="38" t="s">
        <v>1210</v>
      </c>
      <c r="C874" s="33"/>
      <c r="D874" s="33"/>
      <c r="E874" s="33"/>
      <c r="F874" s="33"/>
    </row>
    <row r="875" spans="1:6" ht="25.5" outlineLevel="1" x14ac:dyDescent="0.2">
      <c r="A875" s="33">
        <v>7</v>
      </c>
      <c r="B875" s="38" t="s">
        <v>1211</v>
      </c>
      <c r="C875" s="33"/>
      <c r="D875" s="33"/>
      <c r="E875" s="33"/>
      <c r="F875" s="33"/>
    </row>
    <row r="876" spans="1:6" ht="38.25" outlineLevel="1" x14ac:dyDescent="0.2">
      <c r="A876" s="33">
        <v>8</v>
      </c>
      <c r="B876" s="38" t="s">
        <v>1212</v>
      </c>
      <c r="C876" s="33"/>
      <c r="D876" s="33"/>
      <c r="E876" s="33"/>
      <c r="F876" s="33"/>
    </row>
    <row r="877" spans="1:6" outlineLevel="1" x14ac:dyDescent="0.2">
      <c r="A877" s="33">
        <v>9</v>
      </c>
      <c r="B877" s="38" t="s">
        <v>1213</v>
      </c>
      <c r="C877" s="33"/>
      <c r="D877" s="33"/>
      <c r="E877" s="33"/>
      <c r="F877" s="33"/>
    </row>
    <row r="878" spans="1:6" outlineLevel="1" x14ac:dyDescent="0.2">
      <c r="A878" s="33"/>
      <c r="B878" s="33"/>
      <c r="C878" s="33"/>
      <c r="D878" s="33"/>
      <c r="E878" s="33"/>
      <c r="F878" s="33"/>
    </row>
    <row r="879" spans="1:6" outlineLevel="1" x14ac:dyDescent="0.2">
      <c r="A879" s="135" t="s">
        <v>37</v>
      </c>
      <c r="B879" s="135"/>
      <c r="C879" s="135"/>
      <c r="D879" s="135"/>
      <c r="E879" s="135"/>
      <c r="F879" s="135"/>
    </row>
    <row r="880" spans="1:6" ht="25.5" outlineLevel="1" x14ac:dyDescent="0.2">
      <c r="A880" s="33">
        <v>1</v>
      </c>
      <c r="B880" s="38" t="s">
        <v>38</v>
      </c>
      <c r="C880" s="33"/>
      <c r="D880" s="33"/>
      <c r="E880" s="33"/>
      <c r="F880" s="33"/>
    </row>
    <row r="881" spans="1:6" ht="38.25" outlineLevel="1" x14ac:dyDescent="0.2">
      <c r="A881" s="33">
        <v>2</v>
      </c>
      <c r="B881" s="38" t="s">
        <v>1214</v>
      </c>
      <c r="C881" s="33"/>
      <c r="D881" s="33"/>
      <c r="E881" s="33"/>
      <c r="F881" s="33"/>
    </row>
    <row r="882" spans="1:6" ht="25.5" outlineLevel="1" x14ac:dyDescent="0.2">
      <c r="A882" s="33">
        <v>3</v>
      </c>
      <c r="B882" s="38" t="s">
        <v>1215</v>
      </c>
      <c r="C882" s="33"/>
      <c r="D882" s="33"/>
      <c r="E882" s="33"/>
      <c r="F882" s="33"/>
    </row>
    <row r="883" spans="1:6" ht="25.5" outlineLevel="1" x14ac:dyDescent="0.2">
      <c r="A883" s="33">
        <v>4</v>
      </c>
      <c r="B883" s="38" t="s">
        <v>1216</v>
      </c>
      <c r="C883" s="33"/>
      <c r="D883" s="33"/>
      <c r="E883" s="33"/>
      <c r="F883" s="33"/>
    </row>
    <row r="884" spans="1:6" ht="25.5" outlineLevel="1" x14ac:dyDescent="0.2">
      <c r="A884" s="33">
        <v>5</v>
      </c>
      <c r="B884" s="38" t="s">
        <v>1217</v>
      </c>
      <c r="C884" s="33"/>
      <c r="D884" s="33"/>
      <c r="E884" s="33"/>
      <c r="F884" s="33"/>
    </row>
    <row r="885" spans="1:6" ht="25.5" outlineLevel="1" x14ac:dyDescent="0.2">
      <c r="A885" s="33">
        <v>6</v>
      </c>
      <c r="B885" s="38" t="s">
        <v>1218</v>
      </c>
      <c r="C885" s="33"/>
      <c r="D885" s="33"/>
      <c r="E885" s="33"/>
      <c r="F885" s="33"/>
    </row>
    <row r="886" spans="1:6" ht="38.25" outlineLevel="1" x14ac:dyDescent="0.2">
      <c r="A886" s="33">
        <v>7</v>
      </c>
      <c r="B886" s="38" t="s">
        <v>1219</v>
      </c>
      <c r="C886" s="33"/>
      <c r="D886" s="33"/>
      <c r="E886" s="33"/>
      <c r="F886" s="33"/>
    </row>
    <row r="887" spans="1:6" outlineLevel="1" x14ac:dyDescent="0.2">
      <c r="A887" s="33"/>
      <c r="B887" s="33"/>
      <c r="C887" s="33"/>
      <c r="D887" s="33"/>
      <c r="E887" s="33"/>
      <c r="F887" s="33"/>
    </row>
    <row r="888" spans="1:6" outlineLevel="1" x14ac:dyDescent="0.2">
      <c r="A888" s="135" t="s">
        <v>39</v>
      </c>
      <c r="B888" s="135"/>
      <c r="C888" s="135"/>
      <c r="D888" s="135"/>
      <c r="E888" s="135"/>
      <c r="F888" s="135"/>
    </row>
    <row r="889" spans="1:6" ht="25.5" outlineLevel="1" x14ac:dyDescent="0.2">
      <c r="A889" s="33">
        <v>1</v>
      </c>
      <c r="B889" s="38" t="s">
        <v>40</v>
      </c>
      <c r="C889" s="33"/>
      <c r="D889" s="33"/>
      <c r="E889" s="33"/>
      <c r="F889" s="33"/>
    </row>
    <row r="890" spans="1:6" ht="38.25" outlineLevel="1" x14ac:dyDescent="0.2">
      <c r="A890" s="33">
        <v>2</v>
      </c>
      <c r="B890" s="38" t="s">
        <v>1214</v>
      </c>
      <c r="C890" s="33"/>
      <c r="D890" s="33"/>
      <c r="E890" s="33"/>
      <c r="F890" s="33"/>
    </row>
    <row r="891" spans="1:6" ht="25.5" outlineLevel="1" x14ac:dyDescent="0.2">
      <c r="A891" s="33">
        <v>3</v>
      </c>
      <c r="B891" s="38" t="s">
        <v>1215</v>
      </c>
      <c r="C891" s="33"/>
      <c r="D891" s="33"/>
      <c r="E891" s="33"/>
      <c r="F891" s="33"/>
    </row>
    <row r="892" spans="1:6" ht="25.5" outlineLevel="1" x14ac:dyDescent="0.2">
      <c r="A892" s="33">
        <v>4</v>
      </c>
      <c r="B892" s="38" t="s">
        <v>1216</v>
      </c>
      <c r="C892" s="33"/>
      <c r="D892" s="33"/>
      <c r="E892" s="33"/>
      <c r="F892" s="33"/>
    </row>
    <row r="893" spans="1:6" ht="25.5" outlineLevel="1" x14ac:dyDescent="0.2">
      <c r="A893" s="33">
        <v>5</v>
      </c>
      <c r="B893" s="38" t="s">
        <v>1217</v>
      </c>
      <c r="C893" s="33"/>
      <c r="D893" s="33"/>
      <c r="E893" s="33"/>
      <c r="F893" s="33"/>
    </row>
    <row r="894" spans="1:6" ht="25.5" outlineLevel="1" x14ac:dyDescent="0.2">
      <c r="A894" s="33">
        <v>6</v>
      </c>
      <c r="B894" s="38" t="s">
        <v>1218</v>
      </c>
      <c r="C894" s="33"/>
      <c r="D894" s="33"/>
      <c r="E894" s="33"/>
      <c r="F894" s="33"/>
    </row>
    <row r="895" spans="1:6" ht="38.25" outlineLevel="1" x14ac:dyDescent="0.2">
      <c r="A895" s="33">
        <v>7</v>
      </c>
      <c r="B895" s="38" t="s">
        <v>1219</v>
      </c>
      <c r="C895" s="33"/>
      <c r="D895" s="33"/>
      <c r="E895" s="33"/>
      <c r="F895" s="33"/>
    </row>
    <row r="896" spans="1:6" outlineLevel="1" x14ac:dyDescent="0.2">
      <c r="A896" s="33"/>
      <c r="B896" s="33"/>
      <c r="C896" s="33"/>
      <c r="D896" s="33"/>
      <c r="E896" s="33"/>
      <c r="F896" s="33"/>
    </row>
    <row r="897" spans="1:6" outlineLevel="1" x14ac:dyDescent="0.2">
      <c r="A897" s="135" t="s">
        <v>43</v>
      </c>
      <c r="B897" s="135"/>
      <c r="C897" s="135"/>
      <c r="D897" s="135"/>
      <c r="E897" s="135"/>
      <c r="F897" s="135"/>
    </row>
    <row r="898" spans="1:6" ht="25.5" outlineLevel="1" x14ac:dyDescent="0.2">
      <c r="A898" s="33">
        <v>1</v>
      </c>
      <c r="B898" s="38" t="s">
        <v>45</v>
      </c>
      <c r="C898" s="33"/>
      <c r="D898" s="33"/>
      <c r="E898" s="33"/>
      <c r="F898" s="33"/>
    </row>
    <row r="899" spans="1:6" outlineLevel="1" x14ac:dyDescent="0.2">
      <c r="A899" s="33">
        <v>2</v>
      </c>
      <c r="B899" s="38" t="s">
        <v>1220</v>
      </c>
      <c r="C899" s="33"/>
      <c r="D899" s="33"/>
      <c r="E899" s="33"/>
      <c r="F899" s="33"/>
    </row>
    <row r="900" spans="1:6" ht="25.5" outlineLevel="1" x14ac:dyDescent="0.2">
      <c r="A900" s="33">
        <v>3</v>
      </c>
      <c r="B900" s="38" t="s">
        <v>1221</v>
      </c>
      <c r="C900" s="33"/>
      <c r="D900" s="33"/>
      <c r="E900" s="33"/>
      <c r="F900" s="33"/>
    </row>
    <row r="901" spans="1:6" outlineLevel="1" x14ac:dyDescent="0.2">
      <c r="A901" s="33">
        <v>4</v>
      </c>
      <c r="B901" s="38" t="s">
        <v>1222</v>
      </c>
      <c r="C901" s="33"/>
      <c r="D901" s="33"/>
      <c r="E901" s="33"/>
      <c r="F901" s="33"/>
    </row>
    <row r="902" spans="1:6" ht="25.5" outlineLevel="1" x14ac:dyDescent="0.2">
      <c r="A902" s="33">
        <v>5</v>
      </c>
      <c r="B902" s="38" t="s">
        <v>1223</v>
      </c>
      <c r="C902" s="33"/>
      <c r="D902" s="33"/>
      <c r="E902" s="33"/>
      <c r="F902" s="33"/>
    </row>
    <row r="903" spans="1:6" outlineLevel="1" x14ac:dyDescent="0.2">
      <c r="A903" s="33"/>
      <c r="B903" s="33"/>
      <c r="C903" s="33"/>
      <c r="D903" s="33"/>
      <c r="E903" s="33"/>
      <c r="F903" s="33"/>
    </row>
    <row r="904" spans="1:6" outlineLevel="1" x14ac:dyDescent="0.2">
      <c r="A904" s="135" t="s">
        <v>46</v>
      </c>
      <c r="B904" s="135"/>
      <c r="C904" s="135"/>
      <c r="D904" s="135"/>
      <c r="E904" s="135"/>
      <c r="F904" s="135"/>
    </row>
    <row r="905" spans="1:6" ht="25.5" outlineLevel="1" x14ac:dyDescent="0.2">
      <c r="A905" s="33">
        <v>1</v>
      </c>
      <c r="B905" s="38" t="s">
        <v>47</v>
      </c>
      <c r="C905" s="33"/>
      <c r="D905" s="33"/>
      <c r="E905" s="33"/>
      <c r="F905" s="33"/>
    </row>
    <row r="906" spans="1:6" outlineLevel="1" x14ac:dyDescent="0.2">
      <c r="A906" s="33">
        <v>2</v>
      </c>
      <c r="B906" s="38" t="s">
        <v>1224</v>
      </c>
      <c r="C906" s="33"/>
      <c r="D906" s="33"/>
      <c r="E906" s="33"/>
      <c r="F906" s="33"/>
    </row>
    <row r="907" spans="1:6" ht="25.5" outlineLevel="1" x14ac:dyDescent="0.2">
      <c r="A907" s="33">
        <v>3</v>
      </c>
      <c r="B907" s="38" t="s">
        <v>1225</v>
      </c>
      <c r="C907" s="33"/>
      <c r="D907" s="33"/>
      <c r="E907" s="33"/>
      <c r="F907" s="33"/>
    </row>
    <row r="908" spans="1:6" ht="25.5" outlineLevel="1" x14ac:dyDescent="0.2">
      <c r="A908" s="33">
        <v>4</v>
      </c>
      <c r="B908" s="38" t="s">
        <v>1226</v>
      </c>
      <c r="C908" s="33"/>
      <c r="D908" s="33"/>
      <c r="E908" s="33"/>
      <c r="F908" s="33"/>
    </row>
    <row r="909" spans="1:6" outlineLevel="1" x14ac:dyDescent="0.2">
      <c r="A909" s="33">
        <v>5</v>
      </c>
      <c r="B909" s="38" t="s">
        <v>1227</v>
      </c>
      <c r="C909" s="33"/>
      <c r="D909" s="33"/>
      <c r="E909" s="33"/>
      <c r="F909" s="33"/>
    </row>
    <row r="910" spans="1:6" outlineLevel="1" x14ac:dyDescent="0.2">
      <c r="A910" s="33"/>
      <c r="B910" s="33"/>
      <c r="C910" s="33"/>
      <c r="D910" s="33"/>
      <c r="E910" s="33"/>
      <c r="F910" s="33"/>
    </row>
    <row r="911" spans="1:6" outlineLevel="1" x14ac:dyDescent="0.2">
      <c r="A911" s="135" t="s">
        <v>48</v>
      </c>
      <c r="B911" s="135"/>
      <c r="C911" s="135"/>
      <c r="D911" s="135"/>
      <c r="E911" s="135"/>
      <c r="F911" s="135"/>
    </row>
    <row r="912" spans="1:6" ht="25.5" outlineLevel="1" x14ac:dyDescent="0.2">
      <c r="A912" s="33">
        <v>1</v>
      </c>
      <c r="B912" s="38" t="s">
        <v>49</v>
      </c>
      <c r="C912" s="33"/>
      <c r="D912" s="33"/>
      <c r="E912" s="33"/>
      <c r="F912" s="33"/>
    </row>
    <row r="913" spans="1:6" outlineLevel="1" x14ac:dyDescent="0.2">
      <c r="A913" s="33">
        <v>2</v>
      </c>
      <c r="B913" s="38" t="s">
        <v>1228</v>
      </c>
      <c r="C913" s="33"/>
      <c r="D913" s="33"/>
      <c r="E913" s="33"/>
      <c r="F913" s="33"/>
    </row>
    <row r="914" spans="1:6" outlineLevel="1" x14ac:dyDescent="0.2">
      <c r="A914" s="33">
        <v>3</v>
      </c>
      <c r="B914" s="38" t="s">
        <v>1229</v>
      </c>
      <c r="C914" s="33"/>
      <c r="D914" s="33"/>
      <c r="E914" s="33"/>
      <c r="F914" s="33"/>
    </row>
    <row r="915" spans="1:6" outlineLevel="1" x14ac:dyDescent="0.2">
      <c r="A915" s="33">
        <v>4</v>
      </c>
      <c r="B915" s="38" t="s">
        <v>1230</v>
      </c>
      <c r="C915" s="33"/>
      <c r="D915" s="33"/>
      <c r="E915" s="33"/>
      <c r="F915" s="33"/>
    </row>
    <row r="916" spans="1:6" outlineLevel="1" x14ac:dyDescent="0.2">
      <c r="A916" s="33"/>
      <c r="B916" s="33"/>
      <c r="C916" s="33"/>
      <c r="D916" s="33"/>
      <c r="E916" s="33"/>
      <c r="F916" s="33"/>
    </row>
    <row r="917" spans="1:6" outlineLevel="1" x14ac:dyDescent="0.2">
      <c r="A917" s="135" t="s">
        <v>50</v>
      </c>
      <c r="B917" s="135"/>
      <c r="C917" s="135"/>
      <c r="D917" s="135"/>
      <c r="E917" s="135"/>
      <c r="F917" s="135"/>
    </row>
    <row r="918" spans="1:6" ht="25.5" outlineLevel="1" x14ac:dyDescent="0.2">
      <c r="A918" s="33">
        <v>1</v>
      </c>
      <c r="B918" s="38" t="s">
        <v>51</v>
      </c>
      <c r="C918" s="33"/>
      <c r="D918" s="33"/>
      <c r="E918" s="33"/>
      <c r="F918" s="33"/>
    </row>
    <row r="919" spans="1:6" outlineLevel="1" x14ac:dyDescent="0.2">
      <c r="A919" s="33">
        <v>2</v>
      </c>
      <c r="B919" s="38" t="s">
        <v>1231</v>
      </c>
      <c r="C919" s="33"/>
      <c r="D919" s="33"/>
      <c r="E919" s="33"/>
      <c r="F919" s="33"/>
    </row>
    <row r="920" spans="1:6" outlineLevel="1" x14ac:dyDescent="0.2">
      <c r="A920" s="33">
        <v>3</v>
      </c>
      <c r="B920" s="38" t="s">
        <v>1232</v>
      </c>
      <c r="C920" s="33"/>
      <c r="D920" s="33"/>
      <c r="E920" s="33"/>
      <c r="F920" s="33"/>
    </row>
    <row r="921" spans="1:6" ht="25.5" outlineLevel="1" x14ac:dyDescent="0.2">
      <c r="A921" s="33">
        <v>4</v>
      </c>
      <c r="B921" s="38" t="s">
        <v>1233</v>
      </c>
      <c r="C921" s="33"/>
      <c r="D921" s="33"/>
      <c r="E921" s="33"/>
      <c r="F921" s="33"/>
    </row>
    <row r="922" spans="1:6" outlineLevel="1" x14ac:dyDescent="0.2">
      <c r="A922" s="33"/>
      <c r="B922" s="33"/>
      <c r="C922" s="33"/>
      <c r="D922" s="33"/>
      <c r="E922" s="33"/>
      <c r="F922" s="33"/>
    </row>
    <row r="923" spans="1:6" outlineLevel="1" x14ac:dyDescent="0.2">
      <c r="A923" s="135" t="s">
        <v>52</v>
      </c>
      <c r="B923" s="135"/>
      <c r="C923" s="135"/>
      <c r="D923" s="135"/>
      <c r="E923" s="135"/>
      <c r="F923" s="135"/>
    </row>
    <row r="924" spans="1:6" ht="25.5" outlineLevel="1" x14ac:dyDescent="0.2">
      <c r="A924" s="33">
        <v>1</v>
      </c>
      <c r="B924" s="38" t="s">
        <v>53</v>
      </c>
      <c r="C924" s="33"/>
      <c r="D924" s="33"/>
      <c r="E924" s="33"/>
      <c r="F924" s="33"/>
    </row>
    <row r="925" spans="1:6" outlineLevel="1" x14ac:dyDescent="0.2">
      <c r="A925" s="33">
        <v>2</v>
      </c>
      <c r="B925" s="38" t="s">
        <v>1234</v>
      </c>
      <c r="C925" s="33"/>
      <c r="D925" s="33"/>
      <c r="E925" s="33"/>
      <c r="F925" s="33"/>
    </row>
    <row r="926" spans="1:6" outlineLevel="1" x14ac:dyDescent="0.2">
      <c r="A926" s="33">
        <v>3</v>
      </c>
      <c r="B926" s="38" t="s">
        <v>1235</v>
      </c>
      <c r="C926" s="33"/>
      <c r="D926" s="33"/>
      <c r="E926" s="33"/>
      <c r="F926" s="33"/>
    </row>
    <row r="927" spans="1:6" ht="25.5" outlineLevel="1" x14ac:dyDescent="0.2">
      <c r="A927" s="33">
        <v>4</v>
      </c>
      <c r="B927" s="38" t="s">
        <v>1236</v>
      </c>
      <c r="C927" s="33"/>
      <c r="D927" s="33"/>
      <c r="E927" s="33"/>
      <c r="F927" s="33"/>
    </row>
    <row r="928" spans="1:6" outlineLevel="1" x14ac:dyDescent="0.2">
      <c r="A928" s="33"/>
      <c r="B928" s="33"/>
      <c r="C928" s="33"/>
      <c r="D928" s="33"/>
      <c r="E928" s="33"/>
      <c r="F928" s="33"/>
    </row>
    <row r="929" spans="1:6" outlineLevel="1" x14ac:dyDescent="0.2">
      <c r="A929" s="135" t="s">
        <v>54</v>
      </c>
      <c r="B929" s="135"/>
      <c r="C929" s="135"/>
      <c r="D929" s="135"/>
      <c r="E929" s="135"/>
      <c r="F929" s="135"/>
    </row>
    <row r="930" spans="1:6" ht="25.5" outlineLevel="1" x14ac:dyDescent="0.2">
      <c r="A930" s="33">
        <v>1</v>
      </c>
      <c r="B930" s="38" t="s">
        <v>55</v>
      </c>
      <c r="C930" s="33"/>
      <c r="D930" s="33"/>
      <c r="E930" s="33"/>
      <c r="F930" s="33"/>
    </row>
    <row r="931" spans="1:6" outlineLevel="1" x14ac:dyDescent="0.2">
      <c r="A931" s="33">
        <v>2</v>
      </c>
      <c r="B931" s="38" t="s">
        <v>1237</v>
      </c>
      <c r="C931" s="33"/>
      <c r="D931" s="33"/>
      <c r="E931" s="33"/>
      <c r="F931" s="33"/>
    </row>
    <row r="932" spans="1:6" outlineLevel="1" x14ac:dyDescent="0.2">
      <c r="A932" s="33">
        <v>3</v>
      </c>
      <c r="B932" s="38" t="s">
        <v>1238</v>
      </c>
      <c r="C932" s="33"/>
      <c r="D932" s="33"/>
      <c r="E932" s="33"/>
      <c r="F932" s="33"/>
    </row>
    <row r="933" spans="1:6" ht="25.5" outlineLevel="1" x14ac:dyDescent="0.2">
      <c r="A933" s="33">
        <v>4</v>
      </c>
      <c r="B933" s="38" t="s">
        <v>1239</v>
      </c>
      <c r="C933" s="33"/>
      <c r="D933" s="33"/>
      <c r="E933" s="33"/>
      <c r="F933" s="33"/>
    </row>
    <row r="934" spans="1:6" outlineLevel="1" x14ac:dyDescent="0.2">
      <c r="A934" s="33"/>
      <c r="B934" s="33"/>
      <c r="C934" s="33"/>
      <c r="D934" s="33"/>
      <c r="E934" s="33"/>
      <c r="F934" s="33"/>
    </row>
    <row r="935" spans="1:6" outlineLevel="1" x14ac:dyDescent="0.2">
      <c r="A935" s="135" t="s">
        <v>57</v>
      </c>
      <c r="B935" s="135"/>
      <c r="C935" s="135"/>
      <c r="D935" s="135"/>
      <c r="E935" s="135"/>
      <c r="F935" s="135"/>
    </row>
    <row r="936" spans="1:6" outlineLevel="1" x14ac:dyDescent="0.2">
      <c r="A936" s="33">
        <v>1</v>
      </c>
      <c r="B936" s="38" t="s">
        <v>58</v>
      </c>
      <c r="C936" s="33"/>
      <c r="D936" s="33"/>
      <c r="E936" s="33"/>
      <c r="F936" s="33"/>
    </row>
    <row r="937" spans="1:6" outlineLevel="1" x14ac:dyDescent="0.2">
      <c r="A937" s="33">
        <v>2</v>
      </c>
      <c r="B937" s="38" t="s">
        <v>1240</v>
      </c>
      <c r="C937" s="33"/>
      <c r="D937" s="33"/>
      <c r="E937" s="33"/>
      <c r="F937" s="33"/>
    </row>
    <row r="938" spans="1:6" outlineLevel="1" x14ac:dyDescent="0.2">
      <c r="A938" s="33">
        <v>3</v>
      </c>
      <c r="B938" s="38" t="s">
        <v>1241</v>
      </c>
      <c r="C938" s="33"/>
      <c r="D938" s="33"/>
      <c r="E938" s="33"/>
      <c r="F938" s="33"/>
    </row>
    <row r="939" spans="1:6" outlineLevel="1" x14ac:dyDescent="0.2">
      <c r="A939" s="33">
        <v>4</v>
      </c>
      <c r="B939" s="38" t="s">
        <v>1242</v>
      </c>
      <c r="C939" s="33"/>
      <c r="D939" s="33"/>
      <c r="E939" s="33"/>
      <c r="F939" s="33"/>
    </row>
    <row r="940" spans="1:6" outlineLevel="1" x14ac:dyDescent="0.2">
      <c r="A940" s="33"/>
      <c r="B940" s="33"/>
      <c r="C940" s="33"/>
      <c r="D940" s="33"/>
      <c r="E940" s="33"/>
      <c r="F940" s="33"/>
    </row>
    <row r="941" spans="1:6" outlineLevel="1" x14ac:dyDescent="0.2">
      <c r="A941" s="135" t="s">
        <v>60</v>
      </c>
      <c r="B941" s="135"/>
      <c r="C941" s="135"/>
      <c r="D941" s="135"/>
      <c r="E941" s="135"/>
      <c r="F941" s="135"/>
    </row>
    <row r="942" spans="1:6" ht="25.5" outlineLevel="1" x14ac:dyDescent="0.2">
      <c r="A942" s="33">
        <v>1</v>
      </c>
      <c r="B942" s="38" t="s">
        <v>62</v>
      </c>
      <c r="C942" s="33"/>
      <c r="D942" s="33"/>
      <c r="E942" s="33"/>
      <c r="F942" s="33"/>
    </row>
    <row r="943" spans="1:6" ht="25.5" outlineLevel="1" x14ac:dyDescent="0.2">
      <c r="A943" s="33">
        <v>2</v>
      </c>
      <c r="B943" s="38" t="s">
        <v>1243</v>
      </c>
      <c r="C943" s="33"/>
      <c r="D943" s="33"/>
      <c r="E943" s="33"/>
      <c r="F943" s="33"/>
    </row>
    <row r="944" spans="1:6" ht="25.5" outlineLevel="1" x14ac:dyDescent="0.2">
      <c r="A944" s="33">
        <v>3</v>
      </c>
      <c r="B944" s="38" t="s">
        <v>1244</v>
      </c>
      <c r="C944" s="33"/>
      <c r="D944" s="33"/>
      <c r="E944" s="33"/>
      <c r="F944" s="33"/>
    </row>
    <row r="945" spans="1:6" ht="25.5" outlineLevel="1" x14ac:dyDescent="0.2">
      <c r="A945" s="33">
        <v>4</v>
      </c>
      <c r="B945" s="38" t="s">
        <v>1245</v>
      </c>
      <c r="C945" s="33"/>
      <c r="D945" s="33"/>
      <c r="E945" s="33"/>
      <c r="F945" s="33"/>
    </row>
    <row r="946" spans="1:6" ht="25.5" outlineLevel="1" x14ac:dyDescent="0.2">
      <c r="A946" s="33">
        <v>5</v>
      </c>
      <c r="B946" s="38" t="s">
        <v>1246</v>
      </c>
      <c r="C946" s="33"/>
      <c r="D946" s="33"/>
      <c r="E946" s="33"/>
      <c r="F946" s="33"/>
    </row>
    <row r="947" spans="1:6" ht="25.5" outlineLevel="1" x14ac:dyDescent="0.2">
      <c r="A947" s="33">
        <v>6</v>
      </c>
      <c r="B947" s="38" t="s">
        <v>1247</v>
      </c>
      <c r="C947" s="33"/>
      <c r="D947" s="33"/>
      <c r="E947" s="33"/>
      <c r="F947" s="33"/>
    </row>
    <row r="948" spans="1:6" outlineLevel="1" x14ac:dyDescent="0.2">
      <c r="A948" s="33"/>
      <c r="B948" s="33"/>
      <c r="C948" s="33"/>
      <c r="D948" s="33"/>
      <c r="E948" s="33"/>
      <c r="F948" s="33"/>
    </row>
    <row r="949" spans="1:6" outlineLevel="1" x14ac:dyDescent="0.2">
      <c r="A949" s="135" t="s">
        <v>63</v>
      </c>
      <c r="B949" s="135"/>
      <c r="C949" s="135"/>
      <c r="D949" s="135"/>
      <c r="E949" s="135"/>
      <c r="F949" s="135"/>
    </row>
    <row r="950" spans="1:6" outlineLevel="1" x14ac:dyDescent="0.2">
      <c r="A950" s="33">
        <v>1</v>
      </c>
      <c r="B950" s="38" t="s">
        <v>64</v>
      </c>
      <c r="C950" s="33"/>
      <c r="D950" s="33"/>
      <c r="E950" s="33"/>
      <c r="F950" s="33"/>
    </row>
    <row r="951" spans="1:6" ht="25.5" outlineLevel="1" x14ac:dyDescent="0.2">
      <c r="A951" s="33">
        <v>2</v>
      </c>
      <c r="B951" s="38" t="s">
        <v>1248</v>
      </c>
      <c r="C951" s="33"/>
      <c r="D951" s="33"/>
      <c r="E951" s="33"/>
      <c r="F951" s="33"/>
    </row>
    <row r="952" spans="1:6" ht="25.5" outlineLevel="1" x14ac:dyDescent="0.2">
      <c r="A952" s="33">
        <v>3</v>
      </c>
      <c r="B952" s="38" t="s">
        <v>1249</v>
      </c>
      <c r="C952" s="33"/>
      <c r="D952" s="33"/>
      <c r="E952" s="33"/>
      <c r="F952" s="33"/>
    </row>
    <row r="953" spans="1:6" outlineLevel="1" x14ac:dyDescent="0.2">
      <c r="A953" s="33">
        <v>4</v>
      </c>
      <c r="B953" s="38" t="s">
        <v>1250</v>
      </c>
      <c r="C953" s="33"/>
      <c r="D953" s="33"/>
      <c r="E953" s="33"/>
      <c r="F953" s="33"/>
    </row>
    <row r="954" spans="1:6" ht="25.5" outlineLevel="1" x14ac:dyDescent="0.2">
      <c r="A954" s="33">
        <v>5</v>
      </c>
      <c r="B954" s="38" t="s">
        <v>1251</v>
      </c>
      <c r="C954" s="33"/>
      <c r="D954" s="33"/>
      <c r="E954" s="33"/>
      <c r="F954" s="33"/>
    </row>
    <row r="955" spans="1:6" ht="25.5" outlineLevel="1" x14ac:dyDescent="0.2">
      <c r="A955" s="33">
        <v>6</v>
      </c>
      <c r="B955" s="38" t="s">
        <v>1252</v>
      </c>
      <c r="C955" s="33"/>
      <c r="D955" s="33"/>
      <c r="E955" s="33"/>
      <c r="F955" s="33"/>
    </row>
    <row r="956" spans="1:6" ht="25.5" outlineLevel="1" x14ac:dyDescent="0.2">
      <c r="A956" s="33">
        <v>7</v>
      </c>
      <c r="B956" s="38" t="s">
        <v>1253</v>
      </c>
      <c r="C956" s="33"/>
      <c r="D956" s="33"/>
      <c r="E956" s="33"/>
      <c r="F956" s="33"/>
    </row>
    <row r="957" spans="1:6" outlineLevel="1" x14ac:dyDescent="0.2">
      <c r="A957" s="33">
        <v>8</v>
      </c>
      <c r="B957" s="38" t="s">
        <v>1254</v>
      </c>
      <c r="C957" s="33"/>
      <c r="D957" s="33"/>
      <c r="E957" s="33"/>
      <c r="F957" s="33"/>
    </row>
    <row r="958" spans="1:6" outlineLevel="1" x14ac:dyDescent="0.2">
      <c r="A958" s="33"/>
      <c r="B958" s="33"/>
      <c r="C958" s="33"/>
      <c r="D958" s="33"/>
      <c r="E958" s="33"/>
      <c r="F958" s="33"/>
    </row>
    <row r="959" spans="1:6" outlineLevel="1" x14ac:dyDescent="0.2">
      <c r="A959" s="135" t="s">
        <v>66</v>
      </c>
      <c r="B959" s="135"/>
      <c r="C959" s="135"/>
      <c r="D959" s="135"/>
      <c r="E959" s="135"/>
      <c r="F959" s="135"/>
    </row>
    <row r="960" spans="1:6" ht="25.5" outlineLevel="1" x14ac:dyDescent="0.2">
      <c r="A960" s="33">
        <v>1</v>
      </c>
      <c r="B960" s="38" t="s">
        <v>67</v>
      </c>
      <c r="C960" s="33"/>
      <c r="D960" s="33"/>
      <c r="E960" s="33"/>
      <c r="F960" s="33"/>
    </row>
    <row r="961" spans="1:6" ht="25.5" outlineLevel="1" x14ac:dyDescent="0.2">
      <c r="A961" s="33">
        <v>2</v>
      </c>
      <c r="B961" s="38" t="s">
        <v>1255</v>
      </c>
      <c r="C961" s="33"/>
      <c r="D961" s="33"/>
      <c r="E961" s="33"/>
      <c r="F961" s="33"/>
    </row>
    <row r="962" spans="1:6" ht="25.5" outlineLevel="1" x14ac:dyDescent="0.2">
      <c r="A962" s="33">
        <v>3</v>
      </c>
      <c r="B962" s="38" t="s">
        <v>1256</v>
      </c>
      <c r="C962" s="33"/>
      <c r="D962" s="33"/>
      <c r="E962" s="33"/>
      <c r="F962" s="33"/>
    </row>
    <row r="963" spans="1:6" ht="25.5" outlineLevel="1" x14ac:dyDescent="0.2">
      <c r="A963" s="33">
        <v>4</v>
      </c>
      <c r="B963" s="38" t="s">
        <v>1257</v>
      </c>
      <c r="C963" s="33"/>
      <c r="D963" s="33"/>
      <c r="E963" s="33"/>
      <c r="F963" s="33"/>
    </row>
    <row r="964" spans="1:6" ht="25.5" outlineLevel="1" x14ac:dyDescent="0.2">
      <c r="A964" s="33">
        <v>5</v>
      </c>
      <c r="B964" s="38" t="s">
        <v>1258</v>
      </c>
      <c r="C964" s="33"/>
      <c r="D964" s="33"/>
      <c r="E964" s="33"/>
      <c r="F964" s="33"/>
    </row>
    <row r="965" spans="1:6" outlineLevel="1" x14ac:dyDescent="0.2">
      <c r="A965" s="33">
        <v>6</v>
      </c>
      <c r="B965" s="38" t="s">
        <v>1259</v>
      </c>
      <c r="C965" s="33"/>
      <c r="D965" s="33"/>
      <c r="E965" s="33"/>
      <c r="F965" s="33"/>
    </row>
    <row r="966" spans="1:6" outlineLevel="1" x14ac:dyDescent="0.2">
      <c r="A966" s="33"/>
      <c r="B966" s="33"/>
      <c r="C966" s="33"/>
      <c r="D966" s="33"/>
      <c r="E966" s="33"/>
      <c r="F966" s="33"/>
    </row>
    <row r="967" spans="1:6" outlineLevel="1" x14ac:dyDescent="0.2">
      <c r="A967" s="135" t="s">
        <v>69</v>
      </c>
      <c r="B967" s="135"/>
      <c r="C967" s="135"/>
      <c r="D967" s="135"/>
      <c r="E967" s="135"/>
      <c r="F967" s="135"/>
    </row>
    <row r="968" spans="1:6" outlineLevel="1" x14ac:dyDescent="0.2">
      <c r="A968" s="33">
        <v>1</v>
      </c>
      <c r="B968" s="38" t="s">
        <v>70</v>
      </c>
      <c r="C968" s="33"/>
      <c r="D968" s="33"/>
      <c r="E968" s="33"/>
      <c r="F968" s="33"/>
    </row>
    <row r="969" spans="1:6" outlineLevel="1" x14ac:dyDescent="0.2">
      <c r="A969" s="33">
        <v>2</v>
      </c>
      <c r="B969" s="38" t="s">
        <v>1260</v>
      </c>
      <c r="C969" s="33"/>
      <c r="D969" s="33"/>
      <c r="E969" s="33"/>
      <c r="F969" s="33"/>
    </row>
    <row r="970" spans="1:6" ht="38.25" outlineLevel="1" x14ac:dyDescent="0.2">
      <c r="A970" s="33">
        <v>3</v>
      </c>
      <c r="B970" s="38" t="s">
        <v>1261</v>
      </c>
      <c r="C970" s="33"/>
      <c r="D970" s="33"/>
      <c r="E970" s="33"/>
      <c r="F970" s="33"/>
    </row>
    <row r="971" spans="1:6" ht="25.5" outlineLevel="1" x14ac:dyDescent="0.2">
      <c r="A971" s="33">
        <v>4</v>
      </c>
      <c r="B971" s="38" t="s">
        <v>1262</v>
      </c>
      <c r="C971" s="33"/>
      <c r="D971" s="33"/>
      <c r="E971" s="33"/>
      <c r="F971" s="33"/>
    </row>
    <row r="972" spans="1:6" ht="25.5" outlineLevel="1" x14ac:dyDescent="0.2">
      <c r="A972" s="33">
        <v>5</v>
      </c>
      <c r="B972" s="38" t="s">
        <v>1263</v>
      </c>
      <c r="C972" s="33"/>
      <c r="D972" s="33"/>
      <c r="E972" s="33"/>
      <c r="F972" s="33"/>
    </row>
    <row r="973" spans="1:6" ht="25.5" outlineLevel="1" x14ac:dyDescent="0.2">
      <c r="A973" s="33">
        <v>6</v>
      </c>
      <c r="B973" s="38" t="s">
        <v>1264</v>
      </c>
      <c r="C973" s="33"/>
      <c r="D973" s="33"/>
      <c r="E973" s="33"/>
      <c r="F973" s="33"/>
    </row>
    <row r="974" spans="1:6" outlineLevel="1" x14ac:dyDescent="0.2">
      <c r="A974" s="33"/>
      <c r="B974" s="33"/>
      <c r="C974" s="33"/>
      <c r="D974" s="33"/>
      <c r="E974" s="33"/>
      <c r="F974" s="33"/>
    </row>
    <row r="975" spans="1:6" outlineLevel="1" x14ac:dyDescent="0.2">
      <c r="A975" s="135" t="s">
        <v>71</v>
      </c>
      <c r="B975" s="135"/>
      <c r="C975" s="135"/>
      <c r="D975" s="135"/>
      <c r="E975" s="135"/>
      <c r="F975" s="135"/>
    </row>
    <row r="976" spans="1:6" outlineLevel="1" x14ac:dyDescent="0.2">
      <c r="A976" s="33">
        <v>1</v>
      </c>
      <c r="B976" s="38" t="s">
        <v>73</v>
      </c>
      <c r="C976" s="33"/>
      <c r="D976" s="33"/>
      <c r="E976" s="33"/>
      <c r="F976" s="33"/>
    </row>
    <row r="977" spans="1:6" outlineLevel="1" x14ac:dyDescent="0.2">
      <c r="A977" s="33">
        <v>2</v>
      </c>
      <c r="B977" s="38" t="s">
        <v>1265</v>
      </c>
      <c r="C977" s="33"/>
      <c r="D977" s="33"/>
      <c r="E977" s="33"/>
      <c r="F977" s="33"/>
    </row>
    <row r="978" spans="1:6" ht="25.5" outlineLevel="1" x14ac:dyDescent="0.2">
      <c r="A978" s="33">
        <v>3</v>
      </c>
      <c r="B978" s="38" t="s">
        <v>1266</v>
      </c>
      <c r="C978" s="33"/>
      <c r="D978" s="33"/>
      <c r="E978" s="33"/>
      <c r="F978" s="33"/>
    </row>
    <row r="979" spans="1:6" ht="25.5" outlineLevel="1" x14ac:dyDescent="0.2">
      <c r="A979" s="33">
        <v>4</v>
      </c>
      <c r="B979" s="38" t="s">
        <v>1267</v>
      </c>
      <c r="C979" s="33"/>
      <c r="D979" s="33"/>
      <c r="E979" s="33"/>
      <c r="F979" s="33"/>
    </row>
    <row r="980" spans="1:6" ht="25.5" outlineLevel="1" x14ac:dyDescent="0.2">
      <c r="A980" s="33">
        <v>5</v>
      </c>
      <c r="B980" s="38" t="s">
        <v>1268</v>
      </c>
      <c r="C980" s="33"/>
      <c r="D980" s="33"/>
      <c r="E980" s="33"/>
      <c r="F980" s="33"/>
    </row>
    <row r="981" spans="1:6" outlineLevel="1" x14ac:dyDescent="0.2">
      <c r="A981" s="33"/>
      <c r="B981" s="33"/>
      <c r="C981" s="33"/>
      <c r="D981" s="33"/>
      <c r="E981" s="33"/>
      <c r="F981" s="33"/>
    </row>
    <row r="982" spans="1:6" outlineLevel="1" x14ac:dyDescent="0.2">
      <c r="A982" s="135" t="s">
        <v>74</v>
      </c>
      <c r="B982" s="135"/>
      <c r="C982" s="135"/>
      <c r="D982" s="135"/>
      <c r="E982" s="135"/>
      <c r="F982" s="135"/>
    </row>
    <row r="983" spans="1:6" outlineLevel="1" x14ac:dyDescent="0.2">
      <c r="A983" s="33">
        <v>1</v>
      </c>
      <c r="B983" s="38" t="s">
        <v>75</v>
      </c>
      <c r="C983" s="33"/>
      <c r="D983" s="33"/>
      <c r="E983" s="33"/>
      <c r="F983" s="33"/>
    </row>
    <row r="984" spans="1:6" outlineLevel="1" x14ac:dyDescent="0.2">
      <c r="A984" s="33">
        <v>2</v>
      </c>
      <c r="B984" s="38" t="s">
        <v>1269</v>
      </c>
      <c r="C984" s="33"/>
      <c r="D984" s="33"/>
      <c r="E984" s="33"/>
      <c r="F984" s="33"/>
    </row>
    <row r="985" spans="1:6" ht="38.25" outlineLevel="1" x14ac:dyDescent="0.2">
      <c r="A985" s="33">
        <v>3</v>
      </c>
      <c r="B985" s="38" t="s">
        <v>1270</v>
      </c>
      <c r="C985" s="33"/>
      <c r="D985" s="33"/>
      <c r="E985" s="33"/>
      <c r="F985" s="33"/>
    </row>
    <row r="986" spans="1:6" outlineLevel="1" x14ac:dyDescent="0.2">
      <c r="A986" s="33">
        <v>4</v>
      </c>
      <c r="B986" s="38" t="s">
        <v>1271</v>
      </c>
      <c r="C986" s="33"/>
      <c r="D986" s="33"/>
      <c r="E986" s="33"/>
      <c r="F986" s="33"/>
    </row>
    <row r="987" spans="1:6" ht="25.5" outlineLevel="1" x14ac:dyDescent="0.2">
      <c r="A987" s="33">
        <v>5</v>
      </c>
      <c r="B987" s="38" t="s">
        <v>1272</v>
      </c>
      <c r="C987" s="33"/>
      <c r="D987" s="33"/>
      <c r="E987" s="33"/>
      <c r="F987" s="33"/>
    </row>
    <row r="988" spans="1:6" ht="38.25" outlineLevel="1" x14ac:dyDescent="0.2">
      <c r="A988" s="33">
        <v>6</v>
      </c>
      <c r="B988" s="38" t="s">
        <v>1273</v>
      </c>
      <c r="C988" s="33"/>
      <c r="D988" s="33"/>
      <c r="E988" s="33"/>
      <c r="F988" s="33"/>
    </row>
    <row r="989" spans="1:6" outlineLevel="1" x14ac:dyDescent="0.2">
      <c r="A989" s="33"/>
      <c r="B989" s="33"/>
      <c r="C989" s="33"/>
      <c r="D989" s="33"/>
      <c r="E989" s="33"/>
      <c r="F989" s="33"/>
    </row>
    <row r="990" spans="1:6" outlineLevel="1" x14ac:dyDescent="0.2">
      <c r="A990" s="135" t="s">
        <v>76</v>
      </c>
      <c r="B990" s="135"/>
      <c r="C990" s="135"/>
      <c r="D990" s="135"/>
      <c r="E990" s="135"/>
      <c r="F990" s="135"/>
    </row>
    <row r="991" spans="1:6" outlineLevel="1" x14ac:dyDescent="0.2">
      <c r="A991" s="33">
        <v>1</v>
      </c>
      <c r="B991" s="38" t="s">
        <v>77</v>
      </c>
      <c r="C991" s="33"/>
      <c r="D991" s="33"/>
      <c r="E991" s="33"/>
      <c r="F991" s="33"/>
    </row>
    <row r="992" spans="1:6" outlineLevel="1" x14ac:dyDescent="0.2">
      <c r="A992" s="33">
        <v>2</v>
      </c>
      <c r="B992" s="38" t="s">
        <v>1274</v>
      </c>
      <c r="C992" s="33"/>
      <c r="D992" s="33"/>
      <c r="E992" s="33"/>
      <c r="F992" s="33"/>
    </row>
    <row r="993" spans="1:6" ht="38.25" outlineLevel="1" x14ac:dyDescent="0.2">
      <c r="A993" s="33">
        <v>3</v>
      </c>
      <c r="B993" s="38" t="s">
        <v>1275</v>
      </c>
      <c r="C993" s="33"/>
      <c r="D993" s="33"/>
      <c r="E993" s="33"/>
      <c r="F993" s="33"/>
    </row>
    <row r="994" spans="1:6" outlineLevel="1" x14ac:dyDescent="0.2">
      <c r="A994" s="33">
        <v>4</v>
      </c>
      <c r="B994" s="38" t="s">
        <v>1276</v>
      </c>
      <c r="C994" s="33"/>
      <c r="D994" s="33"/>
      <c r="E994" s="33"/>
      <c r="F994" s="33"/>
    </row>
    <row r="995" spans="1:6" outlineLevel="1" x14ac:dyDescent="0.2">
      <c r="A995" s="33">
        <v>5</v>
      </c>
      <c r="B995" s="38" t="s">
        <v>1277</v>
      </c>
      <c r="C995" s="33"/>
      <c r="D995" s="33"/>
      <c r="E995" s="33"/>
      <c r="F995" s="33"/>
    </row>
    <row r="996" spans="1:6" ht="25.5" outlineLevel="1" x14ac:dyDescent="0.2">
      <c r="A996" s="33">
        <v>6</v>
      </c>
      <c r="B996" s="38" t="s">
        <v>1278</v>
      </c>
      <c r="C996" s="33"/>
      <c r="D996" s="33"/>
      <c r="E996" s="33"/>
      <c r="F996" s="33"/>
    </row>
    <row r="997" spans="1:6" outlineLevel="1" x14ac:dyDescent="0.2">
      <c r="A997" s="33"/>
      <c r="B997" s="33"/>
      <c r="C997" s="33"/>
      <c r="D997" s="33"/>
      <c r="E997" s="33"/>
      <c r="F997" s="33"/>
    </row>
    <row r="998" spans="1:6" outlineLevel="1" x14ac:dyDescent="0.2">
      <c r="A998" s="135" t="s">
        <v>78</v>
      </c>
      <c r="B998" s="135"/>
      <c r="C998" s="135"/>
      <c r="D998" s="135"/>
      <c r="E998" s="135"/>
      <c r="F998" s="135"/>
    </row>
    <row r="999" spans="1:6" outlineLevel="1" x14ac:dyDescent="0.2">
      <c r="A999" s="33">
        <v>1</v>
      </c>
      <c r="B999" s="38" t="s">
        <v>79</v>
      </c>
      <c r="C999" s="33"/>
      <c r="D999" s="33"/>
      <c r="E999" s="33"/>
      <c r="F999" s="33"/>
    </row>
    <row r="1000" spans="1:6" outlineLevel="1" x14ac:dyDescent="0.2">
      <c r="A1000" s="33">
        <v>2</v>
      </c>
      <c r="B1000" s="38" t="s">
        <v>1279</v>
      </c>
      <c r="C1000" s="33"/>
      <c r="D1000" s="33"/>
      <c r="E1000" s="33"/>
      <c r="F1000" s="33"/>
    </row>
    <row r="1001" spans="1:6" ht="25.5" outlineLevel="1" x14ac:dyDescent="0.2">
      <c r="A1001" s="33">
        <v>3</v>
      </c>
      <c r="B1001" s="38" t="s">
        <v>1280</v>
      </c>
      <c r="C1001" s="33"/>
      <c r="D1001" s="33"/>
      <c r="E1001" s="33"/>
      <c r="F1001" s="33"/>
    </row>
    <row r="1002" spans="1:6" ht="25.5" outlineLevel="1" x14ac:dyDescent="0.2">
      <c r="A1002" s="33">
        <v>4</v>
      </c>
      <c r="B1002" s="38" t="s">
        <v>1281</v>
      </c>
      <c r="C1002" s="33"/>
      <c r="D1002" s="33"/>
      <c r="E1002" s="33"/>
      <c r="F1002" s="33"/>
    </row>
    <row r="1003" spans="1:6" ht="38.25" outlineLevel="1" x14ac:dyDescent="0.2">
      <c r="A1003" s="33">
        <v>5</v>
      </c>
      <c r="B1003" s="38" t="s">
        <v>1282</v>
      </c>
      <c r="C1003" s="33"/>
      <c r="D1003" s="33"/>
      <c r="E1003" s="33"/>
      <c r="F1003" s="33"/>
    </row>
    <row r="1004" spans="1:6" ht="51" outlineLevel="1" x14ac:dyDescent="0.2">
      <c r="A1004" s="33">
        <v>6</v>
      </c>
      <c r="B1004" s="38" t="s">
        <v>1283</v>
      </c>
      <c r="C1004" s="33"/>
      <c r="D1004" s="33"/>
      <c r="E1004" s="33"/>
      <c r="F1004" s="33"/>
    </row>
    <row r="1005" spans="1:6" ht="25.5" outlineLevel="1" x14ac:dyDescent="0.2">
      <c r="A1005" s="33">
        <v>7</v>
      </c>
      <c r="B1005" s="38" t="s">
        <v>1284</v>
      </c>
      <c r="C1005" s="33"/>
      <c r="D1005" s="33"/>
      <c r="E1005" s="33"/>
      <c r="F1005" s="33"/>
    </row>
    <row r="1006" spans="1:6" ht="38.25" outlineLevel="1" x14ac:dyDescent="0.2">
      <c r="A1006" s="33">
        <v>8</v>
      </c>
      <c r="B1006" s="38" t="s">
        <v>1285</v>
      </c>
      <c r="C1006" s="33"/>
      <c r="D1006" s="33"/>
      <c r="E1006" s="33"/>
      <c r="F1006" s="33"/>
    </row>
    <row r="1007" spans="1:6" outlineLevel="1" x14ac:dyDescent="0.2">
      <c r="A1007" s="33">
        <v>9</v>
      </c>
      <c r="B1007" s="38" t="s">
        <v>1286</v>
      </c>
      <c r="C1007" s="33"/>
      <c r="D1007" s="33"/>
      <c r="E1007" s="33"/>
      <c r="F1007" s="33"/>
    </row>
    <row r="1008" spans="1:6" ht="25.5" outlineLevel="1" x14ac:dyDescent="0.2">
      <c r="A1008" s="33">
        <v>10</v>
      </c>
      <c r="B1008" s="38" t="s">
        <v>1287</v>
      </c>
      <c r="C1008" s="33"/>
      <c r="D1008" s="33"/>
      <c r="E1008" s="33"/>
      <c r="F1008" s="33"/>
    </row>
    <row r="1009" spans="1:6" outlineLevel="1" x14ac:dyDescent="0.2">
      <c r="A1009" s="33"/>
      <c r="B1009" s="33"/>
      <c r="C1009" s="33"/>
      <c r="D1009" s="33"/>
      <c r="E1009" s="33"/>
      <c r="F1009" s="33"/>
    </row>
    <row r="1010" spans="1:6" outlineLevel="1" x14ac:dyDescent="0.2">
      <c r="A1010" s="135" t="s">
        <v>80</v>
      </c>
      <c r="B1010" s="135"/>
      <c r="C1010" s="135"/>
      <c r="D1010" s="135"/>
      <c r="E1010" s="135"/>
      <c r="F1010" s="135"/>
    </row>
    <row r="1011" spans="1:6" ht="25.5" outlineLevel="1" x14ac:dyDescent="0.2">
      <c r="A1011" s="33">
        <v>1</v>
      </c>
      <c r="B1011" s="38" t="s">
        <v>81</v>
      </c>
      <c r="C1011" s="33"/>
      <c r="D1011" s="33"/>
      <c r="E1011" s="33"/>
      <c r="F1011" s="33"/>
    </row>
    <row r="1012" spans="1:6" outlineLevel="1" x14ac:dyDescent="0.2">
      <c r="A1012" s="33">
        <v>2</v>
      </c>
      <c r="B1012" s="38" t="s">
        <v>1288</v>
      </c>
      <c r="C1012" s="33"/>
      <c r="D1012" s="33"/>
      <c r="E1012" s="33"/>
      <c r="F1012" s="33"/>
    </row>
    <row r="1013" spans="1:6" ht="25.5" outlineLevel="1" x14ac:dyDescent="0.2">
      <c r="A1013" s="33">
        <v>3</v>
      </c>
      <c r="B1013" s="38" t="s">
        <v>1289</v>
      </c>
      <c r="C1013" s="33"/>
      <c r="D1013" s="33"/>
      <c r="E1013" s="33"/>
      <c r="F1013" s="33"/>
    </row>
    <row r="1014" spans="1:6" ht="25.5" outlineLevel="1" x14ac:dyDescent="0.2">
      <c r="A1014" s="33">
        <v>4</v>
      </c>
      <c r="B1014" s="38" t="s">
        <v>1290</v>
      </c>
      <c r="C1014" s="33"/>
      <c r="D1014" s="33"/>
      <c r="E1014" s="33"/>
      <c r="F1014" s="33"/>
    </row>
    <row r="1015" spans="1:6" ht="38.25" outlineLevel="1" x14ac:dyDescent="0.2">
      <c r="A1015" s="33">
        <v>5</v>
      </c>
      <c r="B1015" s="38" t="s">
        <v>1291</v>
      </c>
      <c r="C1015" s="33"/>
      <c r="D1015" s="33"/>
      <c r="E1015" s="33"/>
      <c r="F1015" s="33"/>
    </row>
    <row r="1016" spans="1:6" ht="25.5" outlineLevel="1" x14ac:dyDescent="0.2">
      <c r="A1016" s="33">
        <v>6</v>
      </c>
      <c r="B1016" s="38" t="s">
        <v>1292</v>
      </c>
      <c r="C1016" s="33"/>
      <c r="D1016" s="33"/>
      <c r="E1016" s="33"/>
      <c r="F1016" s="33"/>
    </row>
    <row r="1017" spans="1:6" ht="25.5" outlineLevel="1" x14ac:dyDescent="0.2">
      <c r="A1017" s="33">
        <v>7</v>
      </c>
      <c r="B1017" s="38" t="s">
        <v>1293</v>
      </c>
      <c r="C1017" s="33"/>
      <c r="D1017" s="33"/>
      <c r="E1017" s="33"/>
      <c r="F1017" s="33"/>
    </row>
    <row r="1018" spans="1:6" outlineLevel="1" x14ac:dyDescent="0.2">
      <c r="A1018" s="33">
        <v>8</v>
      </c>
      <c r="B1018" s="38" t="s">
        <v>1294</v>
      </c>
      <c r="C1018" s="33"/>
      <c r="D1018" s="33"/>
      <c r="E1018" s="33"/>
      <c r="F1018" s="33"/>
    </row>
    <row r="1019" spans="1:6" outlineLevel="1" x14ac:dyDescent="0.2">
      <c r="A1019" s="33">
        <v>9</v>
      </c>
      <c r="B1019" s="38" t="s">
        <v>1295</v>
      </c>
      <c r="C1019" s="33"/>
      <c r="D1019" s="33"/>
      <c r="E1019" s="33"/>
      <c r="F1019" s="33"/>
    </row>
    <row r="1020" spans="1:6" ht="25.5" outlineLevel="1" x14ac:dyDescent="0.2">
      <c r="A1020" s="33">
        <v>10</v>
      </c>
      <c r="B1020" s="38" t="s">
        <v>1296</v>
      </c>
      <c r="C1020" s="33"/>
      <c r="D1020" s="33"/>
      <c r="E1020" s="33"/>
      <c r="F1020" s="33"/>
    </row>
    <row r="1021" spans="1:6" outlineLevel="1" x14ac:dyDescent="0.2">
      <c r="A1021" s="33"/>
      <c r="B1021" s="33"/>
      <c r="C1021" s="33"/>
      <c r="D1021" s="33"/>
      <c r="E1021" s="33"/>
      <c r="F1021" s="33"/>
    </row>
    <row r="1022" spans="1:6" outlineLevel="1" x14ac:dyDescent="0.2">
      <c r="A1022" s="135" t="s">
        <v>83</v>
      </c>
      <c r="B1022" s="135"/>
      <c r="C1022" s="135"/>
      <c r="D1022" s="135"/>
      <c r="E1022" s="135"/>
      <c r="F1022" s="135"/>
    </row>
    <row r="1023" spans="1:6" outlineLevel="1" x14ac:dyDescent="0.2">
      <c r="A1023" s="33">
        <v>1</v>
      </c>
      <c r="B1023" s="38" t="s">
        <v>85</v>
      </c>
      <c r="C1023" s="33"/>
      <c r="D1023" s="33"/>
      <c r="E1023" s="33"/>
      <c r="F1023" s="33"/>
    </row>
    <row r="1024" spans="1:6" ht="38.25" outlineLevel="1" x14ac:dyDescent="0.2">
      <c r="A1024" s="33">
        <v>2</v>
      </c>
      <c r="B1024" s="38" t="s">
        <v>1297</v>
      </c>
      <c r="C1024" s="33"/>
      <c r="D1024" s="33"/>
      <c r="E1024" s="33"/>
      <c r="F1024" s="33"/>
    </row>
    <row r="1025" spans="1:6" ht="25.5" outlineLevel="1" x14ac:dyDescent="0.2">
      <c r="A1025" s="33">
        <v>3</v>
      </c>
      <c r="B1025" s="38" t="s">
        <v>1298</v>
      </c>
      <c r="C1025" s="33"/>
      <c r="D1025" s="33"/>
      <c r="E1025" s="33"/>
      <c r="F1025" s="33"/>
    </row>
    <row r="1026" spans="1:6" ht="25.5" outlineLevel="1" x14ac:dyDescent="0.2">
      <c r="A1026" s="33">
        <v>4</v>
      </c>
      <c r="B1026" s="38" t="s">
        <v>1299</v>
      </c>
      <c r="C1026" s="33"/>
      <c r="D1026" s="33"/>
      <c r="E1026" s="33"/>
      <c r="F1026" s="33"/>
    </row>
    <row r="1027" spans="1:6" ht="38.25" outlineLevel="1" x14ac:dyDescent="0.2">
      <c r="A1027" s="33">
        <v>5</v>
      </c>
      <c r="B1027" s="38" t="s">
        <v>1300</v>
      </c>
      <c r="C1027" s="33"/>
      <c r="D1027" s="33"/>
      <c r="E1027" s="33"/>
      <c r="F1027" s="33"/>
    </row>
    <row r="1028" spans="1:6" outlineLevel="1" x14ac:dyDescent="0.2">
      <c r="A1028" s="33">
        <v>6</v>
      </c>
      <c r="B1028" s="38" t="s">
        <v>1301</v>
      </c>
      <c r="C1028" s="33"/>
      <c r="D1028" s="33"/>
      <c r="E1028" s="33"/>
      <c r="F1028" s="33"/>
    </row>
    <row r="1029" spans="1:6" outlineLevel="1" x14ac:dyDescent="0.2">
      <c r="A1029" s="33"/>
      <c r="B1029" s="33"/>
      <c r="C1029" s="33"/>
      <c r="D1029" s="33"/>
      <c r="E1029" s="33"/>
      <c r="F1029" s="33"/>
    </row>
    <row r="1030" spans="1:6" outlineLevel="1" x14ac:dyDescent="0.2">
      <c r="A1030" s="135" t="s">
        <v>86</v>
      </c>
      <c r="B1030" s="135"/>
      <c r="C1030" s="135"/>
      <c r="D1030" s="135"/>
      <c r="E1030" s="135"/>
      <c r="F1030" s="135"/>
    </row>
    <row r="1031" spans="1:6" outlineLevel="1" x14ac:dyDescent="0.2">
      <c r="A1031" s="33">
        <v>1</v>
      </c>
      <c r="B1031" s="38" t="s">
        <v>87</v>
      </c>
      <c r="C1031" s="33"/>
      <c r="D1031" s="33"/>
      <c r="E1031" s="33"/>
      <c r="F1031" s="33"/>
    </row>
    <row r="1032" spans="1:6" outlineLevel="1" x14ac:dyDescent="0.2">
      <c r="A1032" s="33">
        <v>2</v>
      </c>
      <c r="B1032" s="38" t="s">
        <v>1302</v>
      </c>
      <c r="C1032" s="33"/>
      <c r="D1032" s="33"/>
      <c r="E1032" s="33"/>
      <c r="F1032" s="33"/>
    </row>
    <row r="1033" spans="1:6" ht="25.5" outlineLevel="1" x14ac:dyDescent="0.2">
      <c r="A1033" s="33">
        <v>3</v>
      </c>
      <c r="B1033" s="38" t="s">
        <v>1303</v>
      </c>
      <c r="C1033" s="33"/>
      <c r="D1033" s="33"/>
      <c r="E1033" s="33"/>
      <c r="F1033" s="33"/>
    </row>
    <row r="1034" spans="1:6" outlineLevel="1" x14ac:dyDescent="0.2">
      <c r="A1034" s="33">
        <v>4</v>
      </c>
      <c r="B1034" s="38" t="s">
        <v>1304</v>
      </c>
      <c r="C1034" s="33"/>
      <c r="D1034" s="33"/>
      <c r="E1034" s="33"/>
      <c r="F1034" s="33"/>
    </row>
    <row r="1035" spans="1:6" ht="63.75" outlineLevel="1" x14ac:dyDescent="0.2">
      <c r="A1035" s="33">
        <v>5</v>
      </c>
      <c r="B1035" s="38" t="s">
        <v>1305</v>
      </c>
      <c r="C1035" s="33"/>
      <c r="D1035" s="33"/>
      <c r="E1035" s="33"/>
      <c r="F1035" s="33"/>
    </row>
    <row r="1036" spans="1:6" outlineLevel="1" x14ac:dyDescent="0.2">
      <c r="A1036" s="33">
        <v>6</v>
      </c>
      <c r="B1036" s="38" t="s">
        <v>1306</v>
      </c>
      <c r="C1036" s="33"/>
      <c r="D1036" s="33"/>
      <c r="E1036" s="33"/>
      <c r="F1036" s="33"/>
    </row>
    <row r="1037" spans="1:6" ht="25.5" outlineLevel="1" x14ac:dyDescent="0.2">
      <c r="A1037" s="33">
        <v>7</v>
      </c>
      <c r="B1037" s="38" t="s">
        <v>1307</v>
      </c>
      <c r="C1037" s="33"/>
      <c r="D1037" s="33"/>
      <c r="E1037" s="33"/>
      <c r="F1037" s="33"/>
    </row>
    <row r="1038" spans="1:6" outlineLevel="1" x14ac:dyDescent="0.2">
      <c r="A1038" s="33"/>
      <c r="B1038" s="33"/>
      <c r="C1038" s="33"/>
      <c r="D1038" s="33"/>
      <c r="E1038" s="33"/>
      <c r="F1038" s="33"/>
    </row>
    <row r="1039" spans="1:6" outlineLevel="1" x14ac:dyDescent="0.2">
      <c r="A1039" s="135" t="s">
        <v>88</v>
      </c>
      <c r="B1039" s="135"/>
      <c r="C1039" s="135"/>
      <c r="D1039" s="135"/>
      <c r="E1039" s="135"/>
      <c r="F1039" s="135"/>
    </row>
    <row r="1040" spans="1:6" outlineLevel="1" x14ac:dyDescent="0.2">
      <c r="A1040" s="33">
        <v>1</v>
      </c>
      <c r="B1040" s="38" t="s">
        <v>89</v>
      </c>
      <c r="C1040" s="33"/>
      <c r="D1040" s="33"/>
      <c r="E1040" s="33"/>
      <c r="F1040" s="33"/>
    </row>
    <row r="1041" spans="1:6" ht="25.5" outlineLevel="1" x14ac:dyDescent="0.2">
      <c r="A1041" s="33">
        <v>2</v>
      </c>
      <c r="B1041" s="38" t="s">
        <v>1308</v>
      </c>
      <c r="C1041" s="33"/>
      <c r="D1041" s="33"/>
      <c r="E1041" s="33"/>
      <c r="F1041" s="33"/>
    </row>
    <row r="1042" spans="1:6" outlineLevel="1" x14ac:dyDescent="0.2">
      <c r="A1042" s="33">
        <v>3</v>
      </c>
      <c r="B1042" s="38" t="s">
        <v>1309</v>
      </c>
      <c r="C1042" s="33"/>
      <c r="D1042" s="33"/>
      <c r="E1042" s="33"/>
      <c r="F1042" s="33"/>
    </row>
    <row r="1043" spans="1:6" ht="25.5" outlineLevel="1" x14ac:dyDescent="0.2">
      <c r="A1043" s="33">
        <v>4</v>
      </c>
      <c r="B1043" s="38" t="s">
        <v>1310</v>
      </c>
      <c r="C1043" s="33"/>
      <c r="D1043" s="33"/>
      <c r="E1043" s="33"/>
      <c r="F1043" s="33"/>
    </row>
    <row r="1044" spans="1:6" ht="25.5" outlineLevel="1" x14ac:dyDescent="0.2">
      <c r="A1044" s="33">
        <v>5</v>
      </c>
      <c r="B1044" s="38" t="s">
        <v>1311</v>
      </c>
      <c r="C1044" s="33"/>
      <c r="D1044" s="33"/>
      <c r="E1044" s="33"/>
      <c r="F1044" s="33"/>
    </row>
    <row r="1045" spans="1:6" ht="25.5" outlineLevel="1" x14ac:dyDescent="0.2">
      <c r="A1045" s="33">
        <v>6</v>
      </c>
      <c r="B1045" s="38" t="s">
        <v>1312</v>
      </c>
      <c r="C1045" s="33"/>
      <c r="D1045" s="33"/>
      <c r="E1045" s="33"/>
      <c r="F1045" s="33"/>
    </row>
    <row r="1046" spans="1:6" outlineLevel="1" x14ac:dyDescent="0.2">
      <c r="A1046" s="33">
        <v>7</v>
      </c>
      <c r="B1046" s="38" t="s">
        <v>1313</v>
      </c>
      <c r="C1046" s="33"/>
      <c r="D1046" s="33"/>
      <c r="E1046" s="33"/>
      <c r="F1046" s="33"/>
    </row>
    <row r="1047" spans="1:6" ht="25.5" outlineLevel="1" x14ac:dyDescent="0.2">
      <c r="A1047" s="33">
        <v>8</v>
      </c>
      <c r="B1047" s="38" t="s">
        <v>1314</v>
      </c>
      <c r="C1047" s="33"/>
      <c r="D1047" s="33"/>
      <c r="E1047" s="33"/>
      <c r="F1047" s="33"/>
    </row>
    <row r="1048" spans="1:6" outlineLevel="1" x14ac:dyDescent="0.2">
      <c r="A1048" s="33"/>
      <c r="B1048" s="33"/>
      <c r="C1048" s="33"/>
      <c r="D1048" s="33"/>
      <c r="E1048" s="33"/>
      <c r="F1048" s="33"/>
    </row>
    <row r="1049" spans="1:6" outlineLevel="1" x14ac:dyDescent="0.2">
      <c r="A1049" s="135" t="s">
        <v>90</v>
      </c>
      <c r="B1049" s="135"/>
      <c r="C1049" s="135"/>
      <c r="D1049" s="135"/>
      <c r="E1049" s="135"/>
      <c r="F1049" s="135"/>
    </row>
    <row r="1050" spans="1:6" outlineLevel="1" x14ac:dyDescent="0.2">
      <c r="A1050" s="33">
        <v>1</v>
      </c>
      <c r="B1050" s="38" t="s">
        <v>91</v>
      </c>
      <c r="C1050" s="33"/>
      <c r="D1050" s="33"/>
      <c r="E1050" s="33"/>
      <c r="F1050" s="33"/>
    </row>
    <row r="1051" spans="1:6" ht="25.5" outlineLevel="1" x14ac:dyDescent="0.2">
      <c r="A1051" s="33">
        <v>2</v>
      </c>
      <c r="B1051" s="38" t="s">
        <v>1308</v>
      </c>
      <c r="C1051" s="33"/>
      <c r="D1051" s="33"/>
      <c r="E1051" s="33"/>
      <c r="F1051" s="33"/>
    </row>
    <row r="1052" spans="1:6" outlineLevel="1" x14ac:dyDescent="0.2">
      <c r="A1052" s="33">
        <v>3</v>
      </c>
      <c r="B1052" s="38" t="s">
        <v>1309</v>
      </c>
      <c r="C1052" s="33"/>
      <c r="D1052" s="33"/>
      <c r="E1052" s="33"/>
      <c r="F1052" s="33"/>
    </row>
    <row r="1053" spans="1:6" ht="25.5" outlineLevel="1" x14ac:dyDescent="0.2">
      <c r="A1053" s="33">
        <v>4</v>
      </c>
      <c r="B1053" s="38" t="s">
        <v>1310</v>
      </c>
      <c r="C1053" s="33"/>
      <c r="D1053" s="33"/>
      <c r="E1053" s="33"/>
      <c r="F1053" s="33"/>
    </row>
    <row r="1054" spans="1:6" ht="25.5" outlineLevel="1" x14ac:dyDescent="0.2">
      <c r="A1054" s="33">
        <v>5</v>
      </c>
      <c r="B1054" s="38" t="s">
        <v>1311</v>
      </c>
      <c r="C1054" s="33"/>
      <c r="D1054" s="33"/>
      <c r="E1054" s="33"/>
      <c r="F1054" s="33"/>
    </row>
    <row r="1055" spans="1:6" ht="25.5" outlineLevel="1" x14ac:dyDescent="0.2">
      <c r="A1055" s="33">
        <v>6</v>
      </c>
      <c r="B1055" s="38" t="s">
        <v>1312</v>
      </c>
      <c r="C1055" s="33"/>
      <c r="D1055" s="33"/>
      <c r="E1055" s="33"/>
      <c r="F1055" s="33"/>
    </row>
    <row r="1056" spans="1:6" outlineLevel="1" x14ac:dyDescent="0.2">
      <c r="A1056" s="33">
        <v>7</v>
      </c>
      <c r="B1056" s="38" t="s">
        <v>1313</v>
      </c>
      <c r="C1056" s="33"/>
      <c r="D1056" s="33"/>
      <c r="E1056" s="33"/>
      <c r="F1056" s="33"/>
    </row>
    <row r="1057" spans="1:6" ht="25.5" outlineLevel="1" x14ac:dyDescent="0.2">
      <c r="A1057" s="33">
        <v>8</v>
      </c>
      <c r="B1057" s="38" t="s">
        <v>1314</v>
      </c>
      <c r="C1057" s="33"/>
      <c r="D1057" s="33"/>
      <c r="E1057" s="33"/>
      <c r="F1057" s="33"/>
    </row>
    <row r="1058" spans="1:6" outlineLevel="1" x14ac:dyDescent="0.2">
      <c r="A1058" s="33"/>
      <c r="B1058" s="33"/>
      <c r="C1058" s="33"/>
      <c r="D1058" s="33"/>
      <c r="E1058" s="33"/>
      <c r="F1058" s="33"/>
    </row>
    <row r="1059" spans="1:6" outlineLevel="1" x14ac:dyDescent="0.2">
      <c r="A1059" s="135" t="s">
        <v>92</v>
      </c>
      <c r="B1059" s="135"/>
      <c r="C1059" s="135"/>
      <c r="D1059" s="135"/>
      <c r="E1059" s="135"/>
      <c r="F1059" s="135"/>
    </row>
    <row r="1060" spans="1:6" outlineLevel="1" x14ac:dyDescent="0.2">
      <c r="A1060" s="33">
        <v>1</v>
      </c>
      <c r="B1060" s="38" t="s">
        <v>94</v>
      </c>
      <c r="C1060" s="33"/>
      <c r="D1060" s="33"/>
      <c r="E1060" s="33"/>
      <c r="F1060" s="33"/>
    </row>
    <row r="1061" spans="1:6" ht="25.5" outlineLevel="1" x14ac:dyDescent="0.2">
      <c r="A1061" s="33">
        <v>2</v>
      </c>
      <c r="B1061" s="38" t="s">
        <v>1315</v>
      </c>
      <c r="C1061" s="33"/>
      <c r="D1061" s="33"/>
      <c r="E1061" s="33"/>
      <c r="F1061" s="33"/>
    </row>
    <row r="1062" spans="1:6" ht="25.5" outlineLevel="1" x14ac:dyDescent="0.2">
      <c r="A1062" s="33">
        <v>3</v>
      </c>
      <c r="B1062" s="38" t="s">
        <v>1316</v>
      </c>
      <c r="C1062" s="33"/>
      <c r="D1062" s="33"/>
      <c r="E1062" s="33"/>
      <c r="F1062" s="33"/>
    </row>
    <row r="1063" spans="1:6" ht="25.5" outlineLevel="1" x14ac:dyDescent="0.2">
      <c r="A1063" s="33">
        <v>4</v>
      </c>
      <c r="B1063" s="38" t="s">
        <v>1317</v>
      </c>
      <c r="C1063" s="33"/>
      <c r="D1063" s="33"/>
      <c r="E1063" s="33"/>
      <c r="F1063" s="33"/>
    </row>
    <row r="1064" spans="1:6" outlineLevel="1" x14ac:dyDescent="0.2">
      <c r="A1064" s="33">
        <v>5</v>
      </c>
      <c r="B1064" s="38" t="s">
        <v>1318</v>
      </c>
      <c r="C1064" s="33"/>
      <c r="D1064" s="33"/>
      <c r="E1064" s="33"/>
      <c r="F1064" s="33"/>
    </row>
    <row r="1065" spans="1:6" ht="25.5" outlineLevel="1" x14ac:dyDescent="0.2">
      <c r="A1065" s="33">
        <v>6</v>
      </c>
      <c r="B1065" s="38" t="s">
        <v>1319</v>
      </c>
      <c r="C1065" s="33"/>
      <c r="D1065" s="33"/>
      <c r="E1065" s="33"/>
      <c r="F1065" s="33"/>
    </row>
    <row r="1066" spans="1:6" outlineLevel="1" x14ac:dyDescent="0.2">
      <c r="A1066" s="33"/>
      <c r="B1066" s="33"/>
      <c r="C1066" s="33"/>
      <c r="D1066" s="33"/>
      <c r="E1066" s="33"/>
      <c r="F1066" s="33"/>
    </row>
    <row r="1067" spans="1:6" outlineLevel="1" x14ac:dyDescent="0.2">
      <c r="A1067" s="135" t="s">
        <v>95</v>
      </c>
      <c r="B1067" s="135"/>
      <c r="C1067" s="135"/>
      <c r="D1067" s="135"/>
      <c r="E1067" s="135"/>
      <c r="F1067" s="135"/>
    </row>
    <row r="1068" spans="1:6" outlineLevel="1" x14ac:dyDescent="0.2">
      <c r="A1068" s="33">
        <v>1</v>
      </c>
      <c r="B1068" s="38" t="s">
        <v>96</v>
      </c>
      <c r="C1068" s="33"/>
      <c r="D1068" s="33"/>
      <c r="E1068" s="33"/>
      <c r="F1068" s="33"/>
    </row>
    <row r="1069" spans="1:6" ht="25.5" outlineLevel="1" x14ac:dyDescent="0.2">
      <c r="A1069" s="33">
        <v>2</v>
      </c>
      <c r="B1069" s="38" t="s">
        <v>1320</v>
      </c>
      <c r="C1069" s="33"/>
      <c r="D1069" s="33"/>
      <c r="E1069" s="33"/>
      <c r="F1069" s="33"/>
    </row>
    <row r="1070" spans="1:6" outlineLevel="1" x14ac:dyDescent="0.2">
      <c r="A1070" s="33">
        <v>3</v>
      </c>
      <c r="B1070" s="38" t="s">
        <v>1321</v>
      </c>
      <c r="C1070" s="33"/>
      <c r="D1070" s="33"/>
      <c r="E1070" s="33"/>
      <c r="F1070" s="33"/>
    </row>
    <row r="1071" spans="1:6" ht="25.5" outlineLevel="1" x14ac:dyDescent="0.2">
      <c r="A1071" s="33">
        <v>4</v>
      </c>
      <c r="B1071" s="38" t="s">
        <v>1322</v>
      </c>
      <c r="C1071" s="33"/>
      <c r="D1071" s="33"/>
      <c r="E1071" s="33"/>
      <c r="F1071" s="33"/>
    </row>
    <row r="1072" spans="1:6" outlineLevel="1" x14ac:dyDescent="0.2">
      <c r="A1072" s="33">
        <v>5</v>
      </c>
      <c r="B1072" s="38" t="s">
        <v>1323</v>
      </c>
      <c r="C1072" s="33"/>
      <c r="D1072" s="33"/>
      <c r="E1072" s="33"/>
      <c r="F1072" s="33"/>
    </row>
    <row r="1073" spans="1:6" outlineLevel="1" x14ac:dyDescent="0.2">
      <c r="A1073" s="33">
        <v>6</v>
      </c>
      <c r="B1073" s="38" t="s">
        <v>1324</v>
      </c>
      <c r="C1073" s="33"/>
      <c r="D1073" s="33"/>
      <c r="E1073" s="33"/>
      <c r="F1073" s="33"/>
    </row>
    <row r="1074" spans="1:6" outlineLevel="1" x14ac:dyDescent="0.2">
      <c r="A1074" s="33">
        <v>7</v>
      </c>
      <c r="B1074" s="38" t="s">
        <v>1325</v>
      </c>
      <c r="C1074" s="33"/>
      <c r="D1074" s="33"/>
      <c r="E1074" s="33"/>
      <c r="F1074" s="33"/>
    </row>
    <row r="1075" spans="1:6" outlineLevel="1" x14ac:dyDescent="0.2">
      <c r="A1075" s="33"/>
      <c r="B1075" s="33"/>
      <c r="C1075" s="33"/>
      <c r="D1075" s="33"/>
      <c r="E1075" s="33"/>
      <c r="F1075" s="33"/>
    </row>
    <row r="1076" spans="1:6" outlineLevel="1" x14ac:dyDescent="0.2">
      <c r="A1076" s="135" t="s">
        <v>97</v>
      </c>
      <c r="B1076" s="135"/>
      <c r="C1076" s="135"/>
      <c r="D1076" s="135"/>
      <c r="E1076" s="135"/>
      <c r="F1076" s="135"/>
    </row>
    <row r="1077" spans="1:6" outlineLevel="1" x14ac:dyDescent="0.2">
      <c r="A1077" s="33">
        <v>1</v>
      </c>
      <c r="B1077" s="38" t="s">
        <v>98</v>
      </c>
      <c r="C1077" s="33"/>
      <c r="D1077" s="33"/>
      <c r="E1077" s="33"/>
      <c r="F1077" s="33"/>
    </row>
    <row r="1078" spans="1:6" ht="25.5" outlineLevel="1" x14ac:dyDescent="0.2">
      <c r="A1078" s="33">
        <v>2</v>
      </c>
      <c r="B1078" s="38" t="s">
        <v>1320</v>
      </c>
      <c r="C1078" s="33"/>
      <c r="D1078" s="33"/>
      <c r="E1078" s="33"/>
      <c r="F1078" s="33"/>
    </row>
    <row r="1079" spans="1:6" outlineLevel="1" x14ac:dyDescent="0.2">
      <c r="A1079" s="33">
        <v>3</v>
      </c>
      <c r="B1079" s="38" t="s">
        <v>1321</v>
      </c>
      <c r="C1079" s="33"/>
      <c r="D1079" s="33"/>
      <c r="E1079" s="33"/>
      <c r="F1079" s="33"/>
    </row>
    <row r="1080" spans="1:6" ht="25.5" outlineLevel="1" x14ac:dyDescent="0.2">
      <c r="A1080" s="33">
        <v>4</v>
      </c>
      <c r="B1080" s="38" t="s">
        <v>1322</v>
      </c>
      <c r="C1080" s="33"/>
      <c r="D1080" s="33"/>
      <c r="E1080" s="33"/>
      <c r="F1080" s="33"/>
    </row>
    <row r="1081" spans="1:6" outlineLevel="1" x14ac:dyDescent="0.2">
      <c r="A1081" s="33">
        <v>5</v>
      </c>
      <c r="B1081" s="38" t="s">
        <v>1323</v>
      </c>
      <c r="C1081" s="33"/>
      <c r="D1081" s="33"/>
      <c r="E1081" s="33"/>
      <c r="F1081" s="33"/>
    </row>
    <row r="1082" spans="1:6" outlineLevel="1" x14ac:dyDescent="0.2">
      <c r="A1082" s="33">
        <v>6</v>
      </c>
      <c r="B1082" s="38" t="s">
        <v>1324</v>
      </c>
      <c r="C1082" s="33"/>
      <c r="D1082" s="33"/>
      <c r="E1082" s="33"/>
      <c r="F1082" s="33"/>
    </row>
    <row r="1083" spans="1:6" outlineLevel="1" x14ac:dyDescent="0.2">
      <c r="A1083" s="33">
        <v>7</v>
      </c>
      <c r="B1083" s="38" t="s">
        <v>1325</v>
      </c>
      <c r="C1083" s="33"/>
      <c r="D1083" s="33"/>
      <c r="E1083" s="33"/>
      <c r="F1083" s="33"/>
    </row>
    <row r="1084" spans="1:6" outlineLevel="1" x14ac:dyDescent="0.2">
      <c r="A1084" s="33"/>
      <c r="B1084" s="33"/>
      <c r="C1084" s="33"/>
      <c r="D1084" s="33"/>
      <c r="E1084" s="33"/>
      <c r="F1084" s="33"/>
    </row>
    <row r="1085" spans="1:6" outlineLevel="1" x14ac:dyDescent="0.2">
      <c r="A1085" s="135" t="s">
        <v>99</v>
      </c>
      <c r="B1085" s="135"/>
      <c r="C1085" s="135"/>
      <c r="D1085" s="135"/>
      <c r="E1085" s="135"/>
      <c r="F1085" s="135"/>
    </row>
    <row r="1086" spans="1:6" ht="25.5" outlineLevel="1" x14ac:dyDescent="0.2">
      <c r="A1086" s="33">
        <v>1</v>
      </c>
      <c r="B1086" s="38" t="s">
        <v>101</v>
      </c>
      <c r="C1086" s="33"/>
      <c r="D1086" s="33"/>
      <c r="E1086" s="33"/>
      <c r="F1086" s="33"/>
    </row>
    <row r="1087" spans="1:6" ht="25.5" outlineLevel="1" x14ac:dyDescent="0.2">
      <c r="A1087" s="33">
        <v>2</v>
      </c>
      <c r="B1087" s="38" t="s">
        <v>1326</v>
      </c>
      <c r="C1087" s="33"/>
      <c r="D1087" s="33"/>
      <c r="E1087" s="33"/>
      <c r="F1087" s="33"/>
    </row>
    <row r="1088" spans="1:6" ht="25.5" outlineLevel="1" x14ac:dyDescent="0.2">
      <c r="A1088" s="33">
        <v>3</v>
      </c>
      <c r="B1088" s="38" t="s">
        <v>1327</v>
      </c>
      <c r="C1088" s="33"/>
      <c r="D1088" s="33"/>
      <c r="E1088" s="33"/>
      <c r="F1088" s="33"/>
    </row>
    <row r="1089" spans="1:6" ht="25.5" outlineLevel="1" x14ac:dyDescent="0.2">
      <c r="A1089" s="33">
        <v>4</v>
      </c>
      <c r="B1089" s="38" t="s">
        <v>1328</v>
      </c>
      <c r="C1089" s="33"/>
      <c r="D1089" s="33"/>
      <c r="E1089" s="33"/>
      <c r="F1089" s="33"/>
    </row>
    <row r="1090" spans="1:6" ht="25.5" outlineLevel="1" x14ac:dyDescent="0.2">
      <c r="A1090" s="33">
        <v>5</v>
      </c>
      <c r="B1090" s="38" t="s">
        <v>1329</v>
      </c>
      <c r="C1090" s="33"/>
      <c r="D1090" s="33"/>
      <c r="E1090" s="33"/>
      <c r="F1090" s="33"/>
    </row>
    <row r="1091" spans="1:6" ht="25.5" outlineLevel="1" x14ac:dyDescent="0.2">
      <c r="A1091" s="33">
        <v>6</v>
      </c>
      <c r="B1091" s="38" t="s">
        <v>1330</v>
      </c>
      <c r="C1091" s="33"/>
      <c r="D1091" s="33"/>
      <c r="E1091" s="33"/>
      <c r="F1091" s="33"/>
    </row>
    <row r="1092" spans="1:6" outlineLevel="1" x14ac:dyDescent="0.2">
      <c r="A1092" s="33"/>
      <c r="B1092" s="33"/>
      <c r="C1092" s="33"/>
      <c r="D1092" s="33"/>
      <c r="E1092" s="33"/>
      <c r="F1092" s="33"/>
    </row>
    <row r="1093" spans="1:6" outlineLevel="1" x14ac:dyDescent="0.2">
      <c r="A1093" s="135" t="s">
        <v>102</v>
      </c>
      <c r="B1093" s="135"/>
      <c r="C1093" s="135"/>
      <c r="D1093" s="135"/>
      <c r="E1093" s="135"/>
      <c r="F1093" s="135"/>
    </row>
    <row r="1094" spans="1:6" outlineLevel="1" x14ac:dyDescent="0.2">
      <c r="A1094" s="33">
        <v>1</v>
      </c>
      <c r="B1094" s="38" t="s">
        <v>103</v>
      </c>
      <c r="C1094" s="33"/>
      <c r="D1094" s="33"/>
      <c r="E1094" s="33"/>
      <c r="F1094" s="33"/>
    </row>
    <row r="1095" spans="1:6" outlineLevel="1" x14ac:dyDescent="0.2">
      <c r="A1095" s="33">
        <v>2</v>
      </c>
      <c r="B1095" s="38" t="s">
        <v>1331</v>
      </c>
      <c r="C1095" s="33"/>
      <c r="D1095" s="33"/>
      <c r="E1095" s="33"/>
      <c r="F1095" s="33"/>
    </row>
    <row r="1096" spans="1:6" ht="38.25" outlineLevel="1" x14ac:dyDescent="0.2">
      <c r="A1096" s="33">
        <v>3</v>
      </c>
      <c r="B1096" s="38" t="s">
        <v>1332</v>
      </c>
      <c r="C1096" s="33"/>
      <c r="D1096" s="33"/>
      <c r="E1096" s="33"/>
      <c r="F1096" s="33"/>
    </row>
    <row r="1097" spans="1:6" outlineLevel="1" x14ac:dyDescent="0.2">
      <c r="A1097" s="33">
        <v>4</v>
      </c>
      <c r="B1097" s="38" t="s">
        <v>1333</v>
      </c>
      <c r="C1097" s="33"/>
      <c r="D1097" s="33"/>
      <c r="E1097" s="33"/>
      <c r="F1097" s="33"/>
    </row>
    <row r="1098" spans="1:6" outlineLevel="1" x14ac:dyDescent="0.2">
      <c r="A1098" s="33">
        <v>5</v>
      </c>
      <c r="B1098" s="38" t="s">
        <v>1334</v>
      </c>
      <c r="C1098" s="33"/>
      <c r="D1098" s="33"/>
      <c r="E1098" s="33"/>
      <c r="F1098" s="33"/>
    </row>
    <row r="1099" spans="1:6" outlineLevel="1" x14ac:dyDescent="0.2">
      <c r="A1099" s="33">
        <v>6</v>
      </c>
      <c r="B1099" s="38" t="s">
        <v>1335</v>
      </c>
      <c r="C1099" s="33"/>
      <c r="D1099" s="33"/>
      <c r="E1099" s="33"/>
      <c r="F1099" s="33"/>
    </row>
    <row r="1100" spans="1:6" outlineLevel="1" x14ac:dyDescent="0.2">
      <c r="A1100" s="33">
        <v>7</v>
      </c>
      <c r="B1100" s="38" t="s">
        <v>1336</v>
      </c>
      <c r="C1100" s="33"/>
      <c r="D1100" s="33"/>
      <c r="E1100" s="33"/>
      <c r="F1100" s="33"/>
    </row>
    <row r="1101" spans="1:6" outlineLevel="1" x14ac:dyDescent="0.2">
      <c r="A1101" s="33">
        <v>8</v>
      </c>
      <c r="B1101" s="38" t="s">
        <v>1337</v>
      </c>
      <c r="C1101" s="33"/>
      <c r="D1101" s="33"/>
      <c r="E1101" s="33"/>
      <c r="F1101" s="33"/>
    </row>
    <row r="1102" spans="1:6" outlineLevel="1" x14ac:dyDescent="0.2">
      <c r="A1102" s="33"/>
      <c r="B1102" s="33"/>
      <c r="C1102" s="33"/>
      <c r="D1102" s="33"/>
      <c r="E1102" s="33"/>
      <c r="F1102" s="33"/>
    </row>
    <row r="1103" spans="1:6" outlineLevel="1" x14ac:dyDescent="0.2">
      <c r="A1103" s="135" t="s">
        <v>104</v>
      </c>
      <c r="B1103" s="135"/>
      <c r="C1103" s="135"/>
      <c r="D1103" s="135"/>
      <c r="E1103" s="135"/>
      <c r="F1103" s="135"/>
    </row>
    <row r="1104" spans="1:6" outlineLevel="1" x14ac:dyDescent="0.2">
      <c r="A1104" s="33">
        <v>1</v>
      </c>
      <c r="B1104" s="38" t="s">
        <v>105</v>
      </c>
      <c r="C1104" s="33"/>
      <c r="D1104" s="33"/>
      <c r="E1104" s="33"/>
      <c r="F1104" s="33"/>
    </row>
    <row r="1105" spans="1:6" outlineLevel="1" x14ac:dyDescent="0.2">
      <c r="A1105" s="33">
        <v>2</v>
      </c>
      <c r="B1105" s="38" t="s">
        <v>1331</v>
      </c>
      <c r="C1105" s="33"/>
      <c r="D1105" s="33"/>
      <c r="E1105" s="33"/>
      <c r="F1105" s="33"/>
    </row>
    <row r="1106" spans="1:6" ht="38.25" outlineLevel="1" x14ac:dyDescent="0.2">
      <c r="A1106" s="33">
        <v>3</v>
      </c>
      <c r="B1106" s="38" t="s">
        <v>1332</v>
      </c>
      <c r="C1106" s="33"/>
      <c r="D1106" s="33"/>
      <c r="E1106" s="33"/>
      <c r="F1106" s="33"/>
    </row>
    <row r="1107" spans="1:6" outlineLevel="1" x14ac:dyDescent="0.2">
      <c r="A1107" s="33">
        <v>4</v>
      </c>
      <c r="B1107" s="38" t="s">
        <v>1333</v>
      </c>
      <c r="C1107" s="33"/>
      <c r="D1107" s="33"/>
      <c r="E1107" s="33"/>
      <c r="F1107" s="33"/>
    </row>
    <row r="1108" spans="1:6" outlineLevel="1" x14ac:dyDescent="0.2">
      <c r="A1108" s="33">
        <v>5</v>
      </c>
      <c r="B1108" s="38" t="s">
        <v>1334</v>
      </c>
      <c r="C1108" s="33"/>
      <c r="D1108" s="33"/>
      <c r="E1108" s="33"/>
      <c r="F1108" s="33"/>
    </row>
    <row r="1109" spans="1:6" outlineLevel="1" x14ac:dyDescent="0.2">
      <c r="A1109" s="33">
        <v>6</v>
      </c>
      <c r="B1109" s="38" t="s">
        <v>1335</v>
      </c>
      <c r="C1109" s="33"/>
      <c r="D1109" s="33"/>
      <c r="E1109" s="33"/>
      <c r="F1109" s="33"/>
    </row>
    <row r="1110" spans="1:6" outlineLevel="1" x14ac:dyDescent="0.2">
      <c r="A1110" s="33">
        <v>7</v>
      </c>
      <c r="B1110" s="38" t="s">
        <v>1336</v>
      </c>
      <c r="C1110" s="33"/>
      <c r="D1110" s="33"/>
      <c r="E1110" s="33"/>
      <c r="F1110" s="33"/>
    </row>
    <row r="1111" spans="1:6" outlineLevel="1" x14ac:dyDescent="0.2">
      <c r="A1111" s="33">
        <v>8</v>
      </c>
      <c r="B1111" s="38" t="s">
        <v>1337</v>
      </c>
      <c r="C1111" s="33"/>
      <c r="D1111" s="33"/>
      <c r="E1111" s="33"/>
      <c r="F1111" s="33"/>
    </row>
    <row r="1112" spans="1:6" outlineLevel="1" x14ac:dyDescent="0.2">
      <c r="A1112" s="33"/>
      <c r="B1112" s="33"/>
      <c r="C1112" s="33"/>
      <c r="D1112" s="33"/>
      <c r="E1112" s="33"/>
      <c r="F1112" s="33"/>
    </row>
    <row r="1113" spans="1:6" outlineLevel="1" x14ac:dyDescent="0.2">
      <c r="A1113" s="135" t="s">
        <v>106</v>
      </c>
      <c r="B1113" s="135"/>
      <c r="C1113" s="135"/>
      <c r="D1113" s="135"/>
      <c r="E1113" s="135"/>
      <c r="F1113" s="135"/>
    </row>
    <row r="1114" spans="1:6" ht="25.5" outlineLevel="1" x14ac:dyDescent="0.2">
      <c r="A1114" s="33">
        <v>1</v>
      </c>
      <c r="B1114" s="38" t="s">
        <v>108</v>
      </c>
      <c r="C1114" s="33"/>
      <c r="D1114" s="33"/>
      <c r="E1114" s="33"/>
      <c r="F1114" s="33"/>
    </row>
    <row r="1115" spans="1:6" ht="25.5" outlineLevel="1" x14ac:dyDescent="0.2">
      <c r="A1115" s="33">
        <v>2</v>
      </c>
      <c r="B1115" s="38" t="s">
        <v>1338</v>
      </c>
      <c r="C1115" s="33"/>
      <c r="D1115" s="33"/>
      <c r="E1115" s="33"/>
      <c r="F1115" s="33"/>
    </row>
    <row r="1116" spans="1:6" ht="25.5" outlineLevel="1" x14ac:dyDescent="0.2">
      <c r="A1116" s="33">
        <v>3</v>
      </c>
      <c r="B1116" s="38" t="s">
        <v>1339</v>
      </c>
      <c r="C1116" s="33"/>
      <c r="D1116" s="33"/>
      <c r="E1116" s="33"/>
      <c r="F1116" s="33"/>
    </row>
    <row r="1117" spans="1:6" ht="25.5" outlineLevel="1" x14ac:dyDescent="0.2">
      <c r="A1117" s="33">
        <v>4</v>
      </c>
      <c r="B1117" s="38" t="s">
        <v>1340</v>
      </c>
      <c r="C1117" s="33"/>
      <c r="D1117" s="33"/>
      <c r="E1117" s="33"/>
      <c r="F1117" s="33"/>
    </row>
    <row r="1118" spans="1:6" outlineLevel="1" x14ac:dyDescent="0.2">
      <c r="A1118" s="33">
        <v>5</v>
      </c>
      <c r="B1118" s="38" t="s">
        <v>1341</v>
      </c>
      <c r="C1118" s="33"/>
      <c r="D1118" s="33"/>
      <c r="E1118" s="33"/>
      <c r="F1118" s="33"/>
    </row>
    <row r="1119" spans="1:6" outlineLevel="1" x14ac:dyDescent="0.2">
      <c r="A1119" s="33"/>
      <c r="B1119" s="33"/>
      <c r="C1119" s="33"/>
      <c r="D1119" s="33"/>
      <c r="E1119" s="33"/>
      <c r="F1119" s="33"/>
    </row>
    <row r="1120" spans="1:6" outlineLevel="1" x14ac:dyDescent="0.2">
      <c r="A1120" s="135" t="s">
        <v>109</v>
      </c>
      <c r="B1120" s="135"/>
      <c r="C1120" s="135"/>
      <c r="D1120" s="135"/>
      <c r="E1120" s="135"/>
      <c r="F1120" s="135"/>
    </row>
    <row r="1121" spans="1:6" outlineLevel="1" x14ac:dyDescent="0.2">
      <c r="A1121" s="33">
        <v>1</v>
      </c>
      <c r="B1121" s="38" t="s">
        <v>110</v>
      </c>
      <c r="C1121" s="33"/>
      <c r="D1121" s="33"/>
      <c r="E1121" s="33"/>
      <c r="F1121" s="33"/>
    </row>
    <row r="1122" spans="1:6" ht="25.5" outlineLevel="1" x14ac:dyDescent="0.2">
      <c r="A1122" s="33">
        <v>2</v>
      </c>
      <c r="B1122" s="38" t="s">
        <v>1342</v>
      </c>
      <c r="C1122" s="33"/>
      <c r="D1122" s="33"/>
      <c r="E1122" s="33"/>
      <c r="F1122" s="33"/>
    </row>
    <row r="1123" spans="1:6" outlineLevel="1" x14ac:dyDescent="0.2">
      <c r="A1123" s="33">
        <v>3</v>
      </c>
      <c r="B1123" s="38" t="s">
        <v>1343</v>
      </c>
      <c r="C1123" s="33"/>
      <c r="D1123" s="33"/>
      <c r="E1123" s="33"/>
      <c r="F1123" s="33"/>
    </row>
    <row r="1124" spans="1:6" outlineLevel="1" x14ac:dyDescent="0.2">
      <c r="A1124" s="33">
        <v>4</v>
      </c>
      <c r="B1124" s="38" t="s">
        <v>1344</v>
      </c>
      <c r="C1124" s="33"/>
      <c r="D1124" s="33"/>
      <c r="E1124" s="33"/>
      <c r="F1124" s="33"/>
    </row>
    <row r="1125" spans="1:6" ht="25.5" outlineLevel="1" x14ac:dyDescent="0.2">
      <c r="A1125" s="33">
        <v>5</v>
      </c>
      <c r="B1125" s="38" t="s">
        <v>1345</v>
      </c>
      <c r="C1125" s="33"/>
      <c r="D1125" s="33"/>
      <c r="E1125" s="33"/>
      <c r="F1125" s="33"/>
    </row>
    <row r="1126" spans="1:6" outlineLevel="1" x14ac:dyDescent="0.2">
      <c r="A1126" s="33">
        <v>6</v>
      </c>
      <c r="B1126" s="38" t="s">
        <v>1346</v>
      </c>
      <c r="C1126" s="33"/>
      <c r="D1126" s="33"/>
      <c r="E1126" s="33"/>
      <c r="F1126" s="33"/>
    </row>
    <row r="1127" spans="1:6" ht="25.5" outlineLevel="1" x14ac:dyDescent="0.2">
      <c r="A1127" s="33">
        <v>7</v>
      </c>
      <c r="B1127" s="38" t="s">
        <v>1347</v>
      </c>
      <c r="C1127" s="33"/>
      <c r="D1127" s="33"/>
      <c r="E1127" s="33"/>
      <c r="F1127" s="33"/>
    </row>
    <row r="1128" spans="1:6" ht="25.5" outlineLevel="1" x14ac:dyDescent="0.2">
      <c r="A1128" s="33">
        <v>8</v>
      </c>
      <c r="B1128" s="38" t="s">
        <v>1348</v>
      </c>
      <c r="C1128" s="33"/>
      <c r="D1128" s="33"/>
      <c r="E1128" s="33"/>
      <c r="F1128" s="33"/>
    </row>
    <row r="1129" spans="1:6" outlineLevel="1" x14ac:dyDescent="0.2">
      <c r="A1129" s="33">
        <v>9</v>
      </c>
      <c r="B1129" s="38" t="s">
        <v>1349</v>
      </c>
      <c r="C1129" s="33"/>
      <c r="D1129" s="33"/>
      <c r="E1129" s="33"/>
      <c r="F1129" s="33"/>
    </row>
    <row r="1130" spans="1:6" outlineLevel="1" x14ac:dyDescent="0.2">
      <c r="A1130" s="33"/>
      <c r="B1130" s="33"/>
      <c r="C1130" s="33"/>
      <c r="D1130" s="33"/>
      <c r="E1130" s="33"/>
      <c r="F1130" s="33"/>
    </row>
    <row r="1131" spans="1:6" outlineLevel="1" x14ac:dyDescent="0.2">
      <c r="A1131" s="135" t="s">
        <v>112</v>
      </c>
      <c r="B1131" s="135"/>
      <c r="C1131" s="135"/>
      <c r="D1131" s="135"/>
      <c r="E1131" s="135"/>
      <c r="F1131" s="135"/>
    </row>
    <row r="1132" spans="1:6" outlineLevel="1" x14ac:dyDescent="0.2">
      <c r="A1132" s="33">
        <v>1</v>
      </c>
      <c r="B1132" s="38" t="s">
        <v>113</v>
      </c>
      <c r="C1132" s="33"/>
      <c r="D1132" s="33"/>
      <c r="E1132" s="33"/>
      <c r="F1132" s="33"/>
    </row>
    <row r="1133" spans="1:6" outlineLevel="1" x14ac:dyDescent="0.2">
      <c r="A1133" s="33">
        <v>2</v>
      </c>
      <c r="B1133" s="38" t="s">
        <v>1350</v>
      </c>
      <c r="C1133" s="33"/>
      <c r="D1133" s="33"/>
      <c r="E1133" s="33"/>
      <c r="F1133" s="33"/>
    </row>
    <row r="1134" spans="1:6" outlineLevel="1" x14ac:dyDescent="0.2">
      <c r="A1134" s="33">
        <v>3</v>
      </c>
      <c r="B1134" s="38" t="s">
        <v>1351</v>
      </c>
      <c r="C1134" s="33"/>
      <c r="D1134" s="33"/>
      <c r="E1134" s="33"/>
      <c r="F1134" s="33"/>
    </row>
    <row r="1135" spans="1:6" outlineLevel="1" x14ac:dyDescent="0.2">
      <c r="A1135" s="33"/>
      <c r="B1135" s="33"/>
      <c r="C1135" s="33"/>
      <c r="D1135" s="33"/>
      <c r="E1135" s="33"/>
      <c r="F1135" s="33"/>
    </row>
    <row r="1136" spans="1:6" outlineLevel="1" x14ac:dyDescent="0.2">
      <c r="A1136" s="135" t="s">
        <v>114</v>
      </c>
      <c r="B1136" s="135"/>
      <c r="C1136" s="135"/>
      <c r="D1136" s="135"/>
      <c r="E1136" s="135"/>
      <c r="F1136" s="135"/>
    </row>
    <row r="1137" spans="1:6" outlineLevel="1" x14ac:dyDescent="0.2">
      <c r="A1137" s="33">
        <v>1</v>
      </c>
      <c r="B1137" s="38" t="s">
        <v>115</v>
      </c>
      <c r="C1137" s="33"/>
      <c r="D1137" s="33"/>
      <c r="E1137" s="33"/>
      <c r="F1137" s="33"/>
    </row>
    <row r="1138" spans="1:6" outlineLevel="1" x14ac:dyDescent="0.2">
      <c r="A1138" s="33">
        <v>2</v>
      </c>
      <c r="B1138" s="38" t="s">
        <v>1352</v>
      </c>
      <c r="C1138" s="33"/>
      <c r="D1138" s="33"/>
      <c r="E1138" s="33"/>
      <c r="F1138" s="33"/>
    </row>
    <row r="1139" spans="1:6" ht="38.25" outlineLevel="1" x14ac:dyDescent="0.2">
      <c r="A1139" s="33">
        <v>3</v>
      </c>
      <c r="B1139" s="38" t="s">
        <v>1353</v>
      </c>
      <c r="C1139" s="33"/>
      <c r="D1139" s="33"/>
      <c r="E1139" s="33"/>
      <c r="F1139" s="33"/>
    </row>
    <row r="1140" spans="1:6" outlineLevel="1" x14ac:dyDescent="0.2">
      <c r="A1140" s="33"/>
      <c r="B1140" s="33"/>
      <c r="C1140" s="33"/>
      <c r="D1140" s="33"/>
      <c r="E1140" s="33"/>
      <c r="F1140" s="33"/>
    </row>
    <row r="1141" spans="1:6" outlineLevel="1" x14ac:dyDescent="0.2">
      <c r="A1141" s="135" t="s">
        <v>116</v>
      </c>
      <c r="B1141" s="135"/>
      <c r="C1141" s="135"/>
      <c r="D1141" s="135"/>
      <c r="E1141" s="135"/>
      <c r="F1141" s="135"/>
    </row>
    <row r="1142" spans="1:6" outlineLevel="1" x14ac:dyDescent="0.2">
      <c r="A1142" s="33">
        <v>1</v>
      </c>
      <c r="B1142" s="38" t="s">
        <v>117</v>
      </c>
      <c r="C1142" s="33"/>
      <c r="D1142" s="33"/>
      <c r="E1142" s="33"/>
      <c r="F1142" s="33"/>
    </row>
    <row r="1143" spans="1:6" outlineLevel="1" x14ac:dyDescent="0.2">
      <c r="A1143" s="33">
        <v>2</v>
      </c>
      <c r="B1143" s="38" t="s">
        <v>1354</v>
      </c>
      <c r="C1143" s="33"/>
      <c r="D1143" s="33"/>
      <c r="E1143" s="33"/>
      <c r="F1143" s="33"/>
    </row>
    <row r="1144" spans="1:6" ht="38.25" outlineLevel="1" x14ac:dyDescent="0.2">
      <c r="A1144" s="33">
        <v>3</v>
      </c>
      <c r="B1144" s="38" t="s">
        <v>1355</v>
      </c>
      <c r="C1144" s="33"/>
      <c r="D1144" s="33"/>
      <c r="E1144" s="33"/>
      <c r="F1144" s="33"/>
    </row>
    <row r="1145" spans="1:6" outlineLevel="1" x14ac:dyDescent="0.2">
      <c r="A1145" s="33"/>
      <c r="B1145" s="33"/>
      <c r="C1145" s="33"/>
      <c r="D1145" s="33"/>
      <c r="E1145" s="33"/>
      <c r="F1145" s="33"/>
    </row>
    <row r="1146" spans="1:6" outlineLevel="1" x14ac:dyDescent="0.2">
      <c r="A1146" s="135" t="s">
        <v>119</v>
      </c>
      <c r="B1146" s="135"/>
      <c r="C1146" s="135"/>
      <c r="D1146" s="135"/>
      <c r="E1146" s="135"/>
      <c r="F1146" s="135"/>
    </row>
    <row r="1147" spans="1:6" outlineLevel="1" x14ac:dyDescent="0.2">
      <c r="A1147" s="33">
        <v>1</v>
      </c>
      <c r="B1147" s="38" t="s">
        <v>120</v>
      </c>
      <c r="C1147" s="33"/>
      <c r="D1147" s="33"/>
      <c r="E1147" s="33"/>
      <c r="F1147" s="33"/>
    </row>
    <row r="1148" spans="1:6" ht="25.5" outlineLevel="1" x14ac:dyDescent="0.2">
      <c r="A1148" s="33">
        <v>2</v>
      </c>
      <c r="B1148" s="38" t="s">
        <v>1356</v>
      </c>
      <c r="C1148" s="33"/>
      <c r="D1148" s="33"/>
      <c r="E1148" s="33"/>
      <c r="F1148" s="33"/>
    </row>
    <row r="1149" spans="1:6" ht="25.5" outlineLevel="1" x14ac:dyDescent="0.2">
      <c r="A1149" s="33">
        <v>3</v>
      </c>
      <c r="B1149" s="38" t="s">
        <v>1357</v>
      </c>
      <c r="C1149" s="33"/>
      <c r="D1149" s="33"/>
      <c r="E1149" s="33"/>
      <c r="F1149" s="33"/>
    </row>
    <row r="1150" spans="1:6" outlineLevel="1" x14ac:dyDescent="0.2">
      <c r="A1150" s="33"/>
      <c r="B1150" s="33"/>
      <c r="C1150" s="33"/>
      <c r="D1150" s="33"/>
      <c r="E1150" s="33"/>
      <c r="F1150" s="33"/>
    </row>
    <row r="1151" spans="1:6" outlineLevel="1" x14ac:dyDescent="0.2">
      <c r="A1151" s="135" t="s">
        <v>121</v>
      </c>
      <c r="B1151" s="135"/>
      <c r="C1151" s="135"/>
      <c r="D1151" s="135"/>
      <c r="E1151" s="135"/>
      <c r="F1151" s="135"/>
    </row>
    <row r="1152" spans="1:6" ht="25.5" outlineLevel="1" x14ac:dyDescent="0.2">
      <c r="A1152" s="33">
        <v>1</v>
      </c>
      <c r="B1152" s="38" t="s">
        <v>122</v>
      </c>
      <c r="C1152" s="33"/>
      <c r="D1152" s="33"/>
      <c r="E1152" s="33"/>
      <c r="F1152" s="33"/>
    </row>
    <row r="1153" spans="1:6" ht="25.5" outlineLevel="1" x14ac:dyDescent="0.2">
      <c r="A1153" s="33">
        <v>2</v>
      </c>
      <c r="B1153" s="38" t="s">
        <v>1358</v>
      </c>
      <c r="C1153" s="33"/>
      <c r="D1153" s="33"/>
      <c r="E1153" s="33"/>
      <c r="F1153" s="33"/>
    </row>
    <row r="1154" spans="1:6" outlineLevel="1" x14ac:dyDescent="0.2">
      <c r="A1154" s="33">
        <v>3</v>
      </c>
      <c r="B1154" s="38" t="s">
        <v>1359</v>
      </c>
      <c r="C1154" s="33"/>
      <c r="D1154" s="33"/>
      <c r="E1154" s="33"/>
      <c r="F1154" s="33"/>
    </row>
    <row r="1155" spans="1:6" outlineLevel="1" x14ac:dyDescent="0.2">
      <c r="A1155" s="33"/>
      <c r="B1155" s="33"/>
      <c r="C1155" s="33"/>
      <c r="D1155" s="33"/>
      <c r="E1155" s="33"/>
      <c r="F1155" s="33"/>
    </row>
    <row r="1156" spans="1:6" outlineLevel="1" x14ac:dyDescent="0.2">
      <c r="A1156" s="135" t="s">
        <v>124</v>
      </c>
      <c r="B1156" s="135"/>
      <c r="C1156" s="135"/>
      <c r="D1156" s="135"/>
      <c r="E1156" s="135"/>
      <c r="F1156" s="135"/>
    </row>
    <row r="1157" spans="1:6" outlineLevel="1" x14ac:dyDescent="0.2">
      <c r="A1157" s="33">
        <v>1</v>
      </c>
      <c r="B1157" s="38" t="s">
        <v>125</v>
      </c>
      <c r="C1157" s="33"/>
      <c r="D1157" s="33"/>
      <c r="E1157" s="33"/>
      <c r="F1157" s="33"/>
    </row>
    <row r="1158" spans="1:6" ht="25.5" outlineLevel="1" x14ac:dyDescent="0.2">
      <c r="A1158" s="33">
        <v>2</v>
      </c>
      <c r="B1158" s="38" t="s">
        <v>1360</v>
      </c>
      <c r="C1158" s="33"/>
      <c r="D1158" s="33"/>
      <c r="E1158" s="33"/>
      <c r="F1158" s="33"/>
    </row>
    <row r="1159" spans="1:6" ht="25.5" outlineLevel="1" x14ac:dyDescent="0.2">
      <c r="A1159" s="33">
        <v>3</v>
      </c>
      <c r="B1159" s="38" t="s">
        <v>1361</v>
      </c>
      <c r="C1159" s="33"/>
      <c r="D1159" s="33"/>
      <c r="E1159" s="33"/>
      <c r="F1159" s="33"/>
    </row>
    <row r="1160" spans="1:6" outlineLevel="1" x14ac:dyDescent="0.2">
      <c r="A1160" s="33"/>
      <c r="B1160" s="33"/>
      <c r="C1160" s="33"/>
      <c r="D1160" s="33"/>
      <c r="E1160" s="33"/>
      <c r="F1160" s="33"/>
    </row>
    <row r="1161" spans="1:6" outlineLevel="1" x14ac:dyDescent="0.2">
      <c r="A1161" s="135" t="s">
        <v>126</v>
      </c>
      <c r="B1161" s="135"/>
      <c r="C1161" s="135"/>
      <c r="D1161" s="135"/>
      <c r="E1161" s="135"/>
      <c r="F1161" s="135"/>
    </row>
    <row r="1162" spans="1:6" outlineLevel="1" x14ac:dyDescent="0.2">
      <c r="A1162" s="33">
        <v>1</v>
      </c>
      <c r="B1162" s="38" t="s">
        <v>127</v>
      </c>
      <c r="C1162" s="33"/>
      <c r="D1162" s="33"/>
      <c r="E1162" s="33"/>
      <c r="F1162" s="33"/>
    </row>
    <row r="1163" spans="1:6" outlineLevel="1" x14ac:dyDescent="0.2">
      <c r="A1163" s="33">
        <v>2</v>
      </c>
      <c r="B1163" s="38" t="s">
        <v>1362</v>
      </c>
      <c r="C1163" s="33"/>
      <c r="D1163" s="33"/>
      <c r="E1163" s="33"/>
      <c r="F1163" s="33"/>
    </row>
    <row r="1164" spans="1:6" ht="25.5" outlineLevel="1" x14ac:dyDescent="0.2">
      <c r="A1164" s="33">
        <v>3</v>
      </c>
      <c r="B1164" s="38" t="s">
        <v>1363</v>
      </c>
      <c r="C1164" s="33"/>
      <c r="D1164" s="33"/>
      <c r="E1164" s="33"/>
      <c r="F1164" s="33"/>
    </row>
    <row r="1165" spans="1:6" outlineLevel="1" x14ac:dyDescent="0.2">
      <c r="A1165" s="33">
        <v>4</v>
      </c>
      <c r="B1165" s="38" t="s">
        <v>1364</v>
      </c>
      <c r="C1165" s="33"/>
      <c r="D1165" s="33"/>
      <c r="E1165" s="33"/>
      <c r="F1165" s="33"/>
    </row>
    <row r="1166" spans="1:6" ht="25.5" outlineLevel="1" x14ac:dyDescent="0.2">
      <c r="A1166" s="33">
        <v>5</v>
      </c>
      <c r="B1166" s="38" t="s">
        <v>1365</v>
      </c>
      <c r="C1166" s="33"/>
      <c r="D1166" s="33"/>
      <c r="E1166" s="33"/>
      <c r="F1166" s="33"/>
    </row>
    <row r="1167" spans="1:6" ht="25.5" outlineLevel="1" x14ac:dyDescent="0.2">
      <c r="A1167" s="33">
        <v>6</v>
      </c>
      <c r="B1167" s="38" t="s">
        <v>1366</v>
      </c>
      <c r="C1167" s="33"/>
      <c r="D1167" s="33"/>
      <c r="E1167" s="33"/>
      <c r="F1167" s="33"/>
    </row>
    <row r="1168" spans="1:6" ht="25.5" outlineLevel="1" x14ac:dyDescent="0.2">
      <c r="A1168" s="33">
        <v>7</v>
      </c>
      <c r="B1168" s="38" t="s">
        <v>1367</v>
      </c>
      <c r="C1168" s="33"/>
      <c r="D1168" s="33"/>
      <c r="E1168" s="33"/>
      <c r="F1168" s="33"/>
    </row>
    <row r="1169" spans="1:6" outlineLevel="1" x14ac:dyDescent="0.2">
      <c r="A1169" s="33"/>
      <c r="B1169" s="33"/>
      <c r="C1169" s="33"/>
      <c r="D1169" s="33"/>
      <c r="E1169" s="33"/>
      <c r="F1169" s="33"/>
    </row>
    <row r="1170" spans="1:6" outlineLevel="1" x14ac:dyDescent="0.2">
      <c r="A1170" s="135" t="s">
        <v>128</v>
      </c>
      <c r="B1170" s="135"/>
      <c r="C1170" s="135"/>
      <c r="D1170" s="135"/>
      <c r="E1170" s="135"/>
      <c r="F1170" s="135"/>
    </row>
    <row r="1171" spans="1:6" outlineLevel="1" x14ac:dyDescent="0.2">
      <c r="A1171" s="33">
        <v>1</v>
      </c>
      <c r="B1171" s="38" t="s">
        <v>129</v>
      </c>
      <c r="C1171" s="33"/>
      <c r="D1171" s="33"/>
      <c r="E1171" s="33"/>
      <c r="F1171" s="33"/>
    </row>
    <row r="1172" spans="1:6" ht="25.5" outlineLevel="1" x14ac:dyDescent="0.2">
      <c r="A1172" s="33">
        <v>2</v>
      </c>
      <c r="B1172" s="38" t="s">
        <v>1368</v>
      </c>
      <c r="C1172" s="33"/>
      <c r="D1172" s="33"/>
      <c r="E1172" s="33"/>
      <c r="F1172" s="33"/>
    </row>
    <row r="1173" spans="1:6" ht="25.5" outlineLevel="1" x14ac:dyDescent="0.2">
      <c r="A1173" s="33">
        <v>3</v>
      </c>
      <c r="B1173" s="38" t="s">
        <v>1369</v>
      </c>
      <c r="C1173" s="33"/>
      <c r="D1173" s="33"/>
      <c r="E1173" s="33"/>
      <c r="F1173" s="33"/>
    </row>
    <row r="1174" spans="1:6" ht="38.25" outlineLevel="1" x14ac:dyDescent="0.2">
      <c r="A1174" s="33">
        <v>4</v>
      </c>
      <c r="B1174" s="38" t="s">
        <v>1370</v>
      </c>
      <c r="C1174" s="33"/>
      <c r="D1174" s="33"/>
      <c r="E1174" s="33"/>
      <c r="F1174" s="33"/>
    </row>
    <row r="1175" spans="1:6" ht="38.25" outlineLevel="1" x14ac:dyDescent="0.2">
      <c r="A1175" s="33">
        <v>5</v>
      </c>
      <c r="B1175" s="38" t="s">
        <v>1371</v>
      </c>
      <c r="C1175" s="33"/>
      <c r="D1175" s="33"/>
      <c r="E1175" s="33"/>
      <c r="F1175" s="33"/>
    </row>
    <row r="1176" spans="1:6" outlineLevel="1" x14ac:dyDescent="0.2">
      <c r="A1176" s="33"/>
      <c r="B1176" s="33"/>
      <c r="C1176" s="33"/>
      <c r="D1176" s="33"/>
      <c r="E1176" s="33"/>
      <c r="F1176" s="33"/>
    </row>
    <row r="1177" spans="1:6" outlineLevel="1" x14ac:dyDescent="0.2">
      <c r="A1177" s="135" t="s">
        <v>130</v>
      </c>
      <c r="B1177" s="135"/>
      <c r="C1177" s="135"/>
      <c r="D1177" s="135"/>
      <c r="E1177" s="135"/>
      <c r="F1177" s="135"/>
    </row>
    <row r="1178" spans="1:6" ht="25.5" outlineLevel="1" x14ac:dyDescent="0.2">
      <c r="A1178" s="33">
        <v>1</v>
      </c>
      <c r="B1178" s="38" t="s">
        <v>131</v>
      </c>
      <c r="C1178" s="33"/>
      <c r="D1178" s="33"/>
      <c r="E1178" s="33"/>
      <c r="F1178" s="33"/>
    </row>
    <row r="1179" spans="1:6" ht="25.5" outlineLevel="1" x14ac:dyDescent="0.2">
      <c r="A1179" s="33">
        <v>2</v>
      </c>
      <c r="B1179" s="38" t="s">
        <v>1372</v>
      </c>
      <c r="C1179" s="33"/>
      <c r="D1179" s="33"/>
      <c r="E1179" s="33"/>
      <c r="F1179" s="33"/>
    </row>
    <row r="1180" spans="1:6" ht="38.25" outlineLevel="1" x14ac:dyDescent="0.2">
      <c r="A1180" s="33">
        <v>3</v>
      </c>
      <c r="B1180" s="38" t="s">
        <v>1373</v>
      </c>
      <c r="C1180" s="33"/>
      <c r="D1180" s="33"/>
      <c r="E1180" s="33"/>
      <c r="F1180" s="33"/>
    </row>
    <row r="1181" spans="1:6" ht="25.5" outlineLevel="1" x14ac:dyDescent="0.2">
      <c r="A1181" s="33">
        <v>4</v>
      </c>
      <c r="B1181" s="38" t="s">
        <v>1374</v>
      </c>
      <c r="C1181" s="33"/>
      <c r="D1181" s="33"/>
      <c r="E1181" s="33"/>
      <c r="F1181" s="33"/>
    </row>
    <row r="1182" spans="1:6" outlineLevel="1" x14ac:dyDescent="0.2">
      <c r="A1182" s="33"/>
      <c r="B1182" s="33"/>
      <c r="C1182" s="33"/>
      <c r="D1182" s="33"/>
      <c r="E1182" s="33"/>
      <c r="F1182" s="33"/>
    </row>
    <row r="1183" spans="1:6" outlineLevel="1" x14ac:dyDescent="0.2">
      <c r="A1183" s="135" t="s">
        <v>133</v>
      </c>
      <c r="B1183" s="135"/>
      <c r="C1183" s="135"/>
      <c r="D1183" s="135"/>
      <c r="E1183" s="135"/>
      <c r="F1183" s="135"/>
    </row>
    <row r="1184" spans="1:6" outlineLevel="1" x14ac:dyDescent="0.2">
      <c r="A1184" s="33">
        <v>1</v>
      </c>
      <c r="B1184" s="38" t="s">
        <v>135</v>
      </c>
      <c r="C1184" s="33"/>
      <c r="D1184" s="33"/>
      <c r="E1184" s="33"/>
      <c r="F1184" s="33"/>
    </row>
    <row r="1185" spans="1:6" outlineLevel="1" x14ac:dyDescent="0.2">
      <c r="A1185" s="33">
        <v>2</v>
      </c>
      <c r="B1185" s="38" t="s">
        <v>1375</v>
      </c>
      <c r="C1185" s="33"/>
      <c r="D1185" s="33"/>
      <c r="E1185" s="33"/>
      <c r="F1185" s="33"/>
    </row>
    <row r="1186" spans="1:6" ht="25.5" outlineLevel="1" x14ac:dyDescent="0.2">
      <c r="A1186" s="33">
        <v>3</v>
      </c>
      <c r="B1186" s="38" t="s">
        <v>1376</v>
      </c>
      <c r="C1186" s="33"/>
      <c r="D1186" s="33"/>
      <c r="E1186" s="33"/>
      <c r="F1186" s="33"/>
    </row>
    <row r="1187" spans="1:6" ht="25.5" outlineLevel="1" x14ac:dyDescent="0.2">
      <c r="A1187" s="33">
        <v>4</v>
      </c>
      <c r="B1187" s="38" t="s">
        <v>1377</v>
      </c>
      <c r="C1187" s="33"/>
      <c r="D1187" s="33"/>
      <c r="E1187" s="33"/>
      <c r="F1187" s="33"/>
    </row>
    <row r="1188" spans="1:6" ht="38.25" outlineLevel="1" x14ac:dyDescent="0.2">
      <c r="A1188" s="33">
        <v>5</v>
      </c>
      <c r="B1188" s="38" t="s">
        <v>1378</v>
      </c>
      <c r="C1188" s="33"/>
      <c r="D1188" s="33"/>
      <c r="E1188" s="33"/>
      <c r="F1188" s="33"/>
    </row>
    <row r="1189" spans="1:6" ht="28.5" outlineLevel="1" x14ac:dyDescent="0.2">
      <c r="A1189" s="33">
        <v>6</v>
      </c>
      <c r="B1189" s="39" t="s">
        <v>1379</v>
      </c>
      <c r="C1189" s="33"/>
      <c r="D1189" s="33"/>
      <c r="E1189" s="33"/>
      <c r="F1189" s="33"/>
    </row>
    <row r="1190" spans="1:6" outlineLevel="1" x14ac:dyDescent="0.2">
      <c r="A1190" s="33"/>
      <c r="B1190" s="33"/>
      <c r="C1190" s="33"/>
      <c r="D1190" s="33"/>
      <c r="E1190" s="33"/>
      <c r="F1190" s="33"/>
    </row>
    <row r="1191" spans="1:6" outlineLevel="1" x14ac:dyDescent="0.2">
      <c r="A1191" s="135" t="s">
        <v>136</v>
      </c>
      <c r="B1191" s="135"/>
      <c r="C1191" s="135"/>
      <c r="D1191" s="135"/>
      <c r="E1191" s="135"/>
      <c r="F1191" s="135"/>
    </row>
    <row r="1192" spans="1:6" ht="25.5" outlineLevel="1" x14ac:dyDescent="0.2">
      <c r="A1192" s="33">
        <v>1</v>
      </c>
      <c r="B1192" s="38" t="s">
        <v>138</v>
      </c>
      <c r="C1192" s="33"/>
      <c r="D1192" s="33"/>
      <c r="E1192" s="33"/>
      <c r="F1192" s="33"/>
    </row>
    <row r="1193" spans="1:6" outlineLevel="1" x14ac:dyDescent="0.2">
      <c r="A1193" s="33">
        <v>2</v>
      </c>
      <c r="B1193" s="38" t="s">
        <v>1380</v>
      </c>
      <c r="C1193" s="33"/>
      <c r="D1193" s="33"/>
      <c r="E1193" s="33"/>
      <c r="F1193" s="33"/>
    </row>
    <row r="1194" spans="1:6" ht="25.5" outlineLevel="1" x14ac:dyDescent="0.2">
      <c r="A1194" s="33">
        <v>3</v>
      </c>
      <c r="B1194" s="38" t="s">
        <v>1381</v>
      </c>
      <c r="C1194" s="33"/>
      <c r="D1194" s="33"/>
      <c r="E1194" s="33"/>
      <c r="F1194" s="33"/>
    </row>
    <row r="1195" spans="1:6" ht="25.5" outlineLevel="1" x14ac:dyDescent="0.2">
      <c r="A1195" s="33">
        <v>4</v>
      </c>
      <c r="B1195" s="38" t="s">
        <v>1382</v>
      </c>
      <c r="C1195" s="33"/>
      <c r="D1195" s="33"/>
      <c r="E1195" s="33"/>
      <c r="F1195" s="33"/>
    </row>
    <row r="1196" spans="1:6" outlineLevel="1" x14ac:dyDescent="0.2">
      <c r="A1196" s="33"/>
      <c r="B1196" s="33"/>
      <c r="C1196" s="33"/>
      <c r="D1196" s="33"/>
      <c r="E1196" s="33"/>
      <c r="F1196" s="33"/>
    </row>
    <row r="1197" spans="1:6" outlineLevel="1" x14ac:dyDescent="0.2">
      <c r="A1197" s="135" t="s">
        <v>139</v>
      </c>
      <c r="B1197" s="135"/>
      <c r="C1197" s="135"/>
      <c r="D1197" s="135"/>
      <c r="E1197" s="135"/>
      <c r="F1197" s="135"/>
    </row>
    <row r="1198" spans="1:6" outlineLevel="1" x14ac:dyDescent="0.2">
      <c r="A1198" s="33">
        <v>1</v>
      </c>
      <c r="B1198" s="38" t="s">
        <v>140</v>
      </c>
      <c r="C1198" s="33"/>
      <c r="D1198" s="33"/>
      <c r="E1198" s="33"/>
      <c r="F1198" s="33"/>
    </row>
    <row r="1199" spans="1:6" outlineLevel="1" x14ac:dyDescent="0.2">
      <c r="A1199" s="33">
        <v>2</v>
      </c>
      <c r="B1199" s="38" t="s">
        <v>1383</v>
      </c>
      <c r="C1199" s="33"/>
      <c r="D1199" s="33"/>
      <c r="E1199" s="33"/>
      <c r="F1199" s="33"/>
    </row>
    <row r="1200" spans="1:6" ht="25.5" outlineLevel="1" x14ac:dyDescent="0.2">
      <c r="A1200" s="33">
        <v>3</v>
      </c>
      <c r="B1200" s="38" t="s">
        <v>1384</v>
      </c>
      <c r="C1200" s="33"/>
      <c r="D1200" s="33"/>
      <c r="E1200" s="33"/>
      <c r="F1200" s="33"/>
    </row>
    <row r="1201" spans="1:6" outlineLevel="1" x14ac:dyDescent="0.2">
      <c r="A1201" s="33"/>
      <c r="B1201" s="33"/>
      <c r="C1201" s="33"/>
      <c r="D1201" s="33"/>
      <c r="E1201" s="33"/>
      <c r="F1201" s="33"/>
    </row>
    <row r="1202" spans="1:6" outlineLevel="1" x14ac:dyDescent="0.2">
      <c r="A1202" s="135" t="s">
        <v>141</v>
      </c>
      <c r="B1202" s="135"/>
      <c r="C1202" s="135"/>
      <c r="D1202" s="135"/>
      <c r="E1202" s="135"/>
      <c r="F1202" s="135"/>
    </row>
    <row r="1203" spans="1:6" ht="25.5" outlineLevel="1" x14ac:dyDescent="0.2">
      <c r="A1203" s="33">
        <v>1</v>
      </c>
      <c r="B1203" s="38" t="s">
        <v>142</v>
      </c>
      <c r="C1203" s="33"/>
      <c r="D1203" s="33"/>
      <c r="E1203" s="33"/>
      <c r="F1203" s="33"/>
    </row>
    <row r="1204" spans="1:6" outlineLevel="1" x14ac:dyDescent="0.2">
      <c r="A1204" s="33">
        <v>2</v>
      </c>
      <c r="B1204" s="38" t="s">
        <v>1385</v>
      </c>
      <c r="C1204" s="33"/>
      <c r="D1204" s="33"/>
      <c r="E1204" s="33"/>
      <c r="F1204" s="33"/>
    </row>
    <row r="1205" spans="1:6" ht="25.5" outlineLevel="1" x14ac:dyDescent="0.2">
      <c r="A1205" s="33">
        <v>3</v>
      </c>
      <c r="B1205" s="38" t="s">
        <v>1386</v>
      </c>
      <c r="C1205" s="33"/>
      <c r="D1205" s="33"/>
      <c r="E1205" s="33"/>
      <c r="F1205" s="33"/>
    </row>
    <row r="1206" spans="1:6" outlineLevel="1" x14ac:dyDescent="0.2">
      <c r="A1206" s="33"/>
      <c r="B1206" s="33"/>
      <c r="C1206" s="33"/>
      <c r="D1206" s="33"/>
      <c r="E1206" s="33"/>
      <c r="F1206" s="33"/>
    </row>
    <row r="1207" spans="1:6" outlineLevel="1" x14ac:dyDescent="0.2">
      <c r="A1207" s="135" t="s">
        <v>143</v>
      </c>
      <c r="B1207" s="135"/>
      <c r="C1207" s="135"/>
      <c r="D1207" s="135"/>
      <c r="E1207" s="135"/>
      <c r="F1207" s="135"/>
    </row>
    <row r="1208" spans="1:6" outlineLevel="1" x14ac:dyDescent="0.2">
      <c r="A1208" s="33">
        <v>1</v>
      </c>
      <c r="B1208" s="38" t="s">
        <v>144</v>
      </c>
      <c r="C1208" s="33"/>
      <c r="D1208" s="33"/>
      <c r="E1208" s="33"/>
      <c r="F1208" s="33"/>
    </row>
    <row r="1209" spans="1:6" outlineLevel="1" x14ac:dyDescent="0.2">
      <c r="A1209" s="33">
        <v>2</v>
      </c>
      <c r="B1209" s="38" t="s">
        <v>1387</v>
      </c>
      <c r="C1209" s="33"/>
      <c r="D1209" s="33"/>
      <c r="E1209" s="33"/>
      <c r="F1209" s="33"/>
    </row>
    <row r="1210" spans="1:6" ht="25.5" outlineLevel="1" x14ac:dyDescent="0.2">
      <c r="A1210" s="33">
        <v>3</v>
      </c>
      <c r="B1210" s="38" t="s">
        <v>1388</v>
      </c>
      <c r="C1210" s="33"/>
      <c r="D1210" s="33"/>
      <c r="E1210" s="33"/>
      <c r="F1210" s="33"/>
    </row>
    <row r="1211" spans="1:6" outlineLevel="1" x14ac:dyDescent="0.2">
      <c r="A1211" s="33">
        <v>4</v>
      </c>
      <c r="B1211" s="38" t="s">
        <v>1389</v>
      </c>
      <c r="C1211" s="33"/>
      <c r="D1211" s="33"/>
      <c r="E1211" s="33"/>
      <c r="F1211" s="33"/>
    </row>
    <row r="1212" spans="1:6" outlineLevel="1" x14ac:dyDescent="0.2">
      <c r="A1212" s="33"/>
      <c r="B1212" s="33"/>
      <c r="C1212" s="33"/>
      <c r="D1212" s="33"/>
      <c r="E1212" s="33"/>
      <c r="F1212" s="33"/>
    </row>
    <row r="1213" spans="1:6" outlineLevel="1" x14ac:dyDescent="0.2">
      <c r="A1213" s="135" t="s">
        <v>145</v>
      </c>
      <c r="B1213" s="135"/>
      <c r="C1213" s="135"/>
      <c r="D1213" s="135"/>
      <c r="E1213" s="135"/>
      <c r="F1213" s="135"/>
    </row>
    <row r="1214" spans="1:6" outlineLevel="1" x14ac:dyDescent="0.2">
      <c r="A1214" s="33">
        <v>1</v>
      </c>
      <c r="B1214" s="38" t="s">
        <v>146</v>
      </c>
      <c r="C1214" s="33"/>
      <c r="D1214" s="33"/>
      <c r="E1214" s="33"/>
      <c r="F1214" s="33"/>
    </row>
    <row r="1215" spans="1:6" outlineLevel="1" x14ac:dyDescent="0.2">
      <c r="A1215" s="33">
        <v>2</v>
      </c>
      <c r="B1215" s="38" t="s">
        <v>1390</v>
      </c>
      <c r="C1215" s="33"/>
      <c r="D1215" s="33"/>
      <c r="E1215" s="33"/>
      <c r="F1215" s="33"/>
    </row>
    <row r="1216" spans="1:6" ht="25.5" outlineLevel="1" x14ac:dyDescent="0.2">
      <c r="A1216" s="33">
        <v>3</v>
      </c>
      <c r="B1216" s="38" t="s">
        <v>1391</v>
      </c>
      <c r="C1216" s="33"/>
      <c r="D1216" s="33"/>
      <c r="E1216" s="33"/>
      <c r="F1216" s="33"/>
    </row>
    <row r="1217" spans="1:6" outlineLevel="1" x14ac:dyDescent="0.2">
      <c r="A1217" s="33"/>
      <c r="B1217" s="33"/>
      <c r="C1217" s="33"/>
      <c r="D1217" s="33"/>
      <c r="E1217" s="33"/>
      <c r="F1217" s="33"/>
    </row>
    <row r="1218" spans="1:6" outlineLevel="1" x14ac:dyDescent="0.2">
      <c r="A1218" s="135" t="s">
        <v>147</v>
      </c>
      <c r="B1218" s="135"/>
      <c r="C1218" s="135"/>
      <c r="D1218" s="135"/>
      <c r="E1218" s="135"/>
      <c r="F1218" s="135"/>
    </row>
    <row r="1219" spans="1:6" ht="25.5" outlineLevel="1" x14ac:dyDescent="0.2">
      <c r="A1219" s="33">
        <v>1</v>
      </c>
      <c r="B1219" s="38" t="s">
        <v>149</v>
      </c>
      <c r="C1219" s="33"/>
      <c r="D1219" s="33"/>
      <c r="E1219" s="33"/>
      <c r="F1219" s="33"/>
    </row>
    <row r="1220" spans="1:6" ht="25.5" outlineLevel="1" x14ac:dyDescent="0.2">
      <c r="A1220" s="33">
        <v>2</v>
      </c>
      <c r="B1220" s="38" t="s">
        <v>1392</v>
      </c>
      <c r="C1220" s="33"/>
      <c r="D1220" s="33"/>
      <c r="E1220" s="33"/>
      <c r="F1220" s="33"/>
    </row>
    <row r="1221" spans="1:6" ht="38.25" outlineLevel="1" x14ac:dyDescent="0.2">
      <c r="A1221" s="33">
        <v>3</v>
      </c>
      <c r="B1221" s="38" t="s">
        <v>1393</v>
      </c>
      <c r="C1221" s="33"/>
      <c r="D1221" s="33"/>
      <c r="E1221" s="33"/>
      <c r="F1221" s="33"/>
    </row>
    <row r="1222" spans="1:6" ht="25.5" outlineLevel="1" x14ac:dyDescent="0.2">
      <c r="A1222" s="33">
        <v>4</v>
      </c>
      <c r="B1222" s="38" t="s">
        <v>1394</v>
      </c>
      <c r="C1222" s="33"/>
      <c r="D1222" s="33"/>
      <c r="E1222" s="33"/>
      <c r="F1222" s="33"/>
    </row>
    <row r="1223" spans="1:6" ht="38.25" outlineLevel="1" x14ac:dyDescent="0.2">
      <c r="A1223" s="33">
        <v>5</v>
      </c>
      <c r="B1223" s="38" t="s">
        <v>1395</v>
      </c>
      <c r="C1223" s="33"/>
      <c r="D1223" s="33"/>
      <c r="E1223" s="33"/>
      <c r="F1223" s="33"/>
    </row>
    <row r="1224" spans="1:6" ht="25.5" outlineLevel="1" x14ac:dyDescent="0.2">
      <c r="A1224" s="33">
        <v>6</v>
      </c>
      <c r="B1224" s="38" t="s">
        <v>1396</v>
      </c>
      <c r="C1224" s="33"/>
      <c r="D1224" s="33"/>
      <c r="E1224" s="33"/>
      <c r="F1224" s="33"/>
    </row>
    <row r="1225" spans="1:6" outlineLevel="1" x14ac:dyDescent="0.2">
      <c r="A1225" s="33"/>
      <c r="B1225" s="33"/>
      <c r="C1225" s="33"/>
      <c r="D1225" s="33"/>
      <c r="E1225" s="33"/>
      <c r="F1225" s="33"/>
    </row>
    <row r="1226" spans="1:6" outlineLevel="1" x14ac:dyDescent="0.2">
      <c r="A1226" s="135" t="s">
        <v>150</v>
      </c>
      <c r="B1226" s="135"/>
      <c r="C1226" s="135"/>
      <c r="D1226" s="135"/>
      <c r="E1226" s="135"/>
      <c r="F1226" s="135"/>
    </row>
    <row r="1227" spans="1:6" outlineLevel="1" x14ac:dyDescent="0.2">
      <c r="A1227" s="33">
        <v>1</v>
      </c>
      <c r="B1227" s="38" t="s">
        <v>152</v>
      </c>
      <c r="C1227" s="33"/>
      <c r="D1227" s="33"/>
      <c r="E1227" s="33"/>
      <c r="F1227" s="33"/>
    </row>
    <row r="1228" spans="1:6" ht="25.5" outlineLevel="1" x14ac:dyDescent="0.2">
      <c r="A1228" s="33">
        <v>2</v>
      </c>
      <c r="B1228" s="38" t="s">
        <v>1397</v>
      </c>
      <c r="C1228" s="33"/>
      <c r="D1228" s="33"/>
      <c r="E1228" s="33"/>
      <c r="F1228" s="33"/>
    </row>
    <row r="1229" spans="1:6" ht="25.5" outlineLevel="1" x14ac:dyDescent="0.2">
      <c r="A1229" s="33">
        <v>3</v>
      </c>
      <c r="B1229" s="38" t="s">
        <v>1398</v>
      </c>
      <c r="C1229" s="33"/>
      <c r="D1229" s="33"/>
      <c r="E1229" s="33"/>
      <c r="F1229" s="33"/>
    </row>
    <row r="1230" spans="1:6" ht="25.5" outlineLevel="1" x14ac:dyDescent="0.2">
      <c r="A1230" s="33">
        <v>4</v>
      </c>
      <c r="B1230" s="38" t="s">
        <v>1399</v>
      </c>
      <c r="C1230" s="33"/>
      <c r="D1230" s="33"/>
      <c r="E1230" s="33"/>
      <c r="F1230" s="33"/>
    </row>
    <row r="1231" spans="1:6" outlineLevel="1" x14ac:dyDescent="0.2">
      <c r="A1231" s="33"/>
      <c r="B1231" s="33"/>
      <c r="C1231" s="33"/>
      <c r="D1231" s="33"/>
      <c r="E1231" s="33"/>
      <c r="F1231" s="33"/>
    </row>
    <row r="1232" spans="1:6" outlineLevel="1" x14ac:dyDescent="0.2">
      <c r="A1232" s="135" t="s">
        <v>153</v>
      </c>
      <c r="B1232" s="135"/>
      <c r="C1232" s="135"/>
      <c r="D1232" s="135"/>
      <c r="E1232" s="135"/>
      <c r="F1232" s="135"/>
    </row>
    <row r="1233" spans="1:6" outlineLevel="1" x14ac:dyDescent="0.2">
      <c r="A1233" s="33">
        <v>1</v>
      </c>
      <c r="B1233" s="38" t="s">
        <v>154</v>
      </c>
      <c r="C1233" s="33"/>
      <c r="D1233" s="33"/>
      <c r="E1233" s="33"/>
      <c r="F1233" s="33"/>
    </row>
    <row r="1234" spans="1:6" ht="25.5" outlineLevel="1" x14ac:dyDescent="0.2">
      <c r="A1234" s="33">
        <v>2</v>
      </c>
      <c r="B1234" s="38" t="s">
        <v>1400</v>
      </c>
      <c r="C1234" s="33"/>
      <c r="D1234" s="33"/>
      <c r="E1234" s="33"/>
      <c r="F1234" s="33"/>
    </row>
    <row r="1235" spans="1:6" ht="25.5" outlineLevel="1" x14ac:dyDescent="0.2">
      <c r="A1235" s="33">
        <v>3</v>
      </c>
      <c r="B1235" s="38" t="s">
        <v>1401</v>
      </c>
      <c r="C1235" s="33"/>
      <c r="D1235" s="33"/>
      <c r="E1235" s="33"/>
      <c r="F1235" s="33"/>
    </row>
    <row r="1236" spans="1:6" ht="25.5" outlineLevel="1" x14ac:dyDescent="0.2">
      <c r="A1236" s="33">
        <v>4</v>
      </c>
      <c r="B1236" s="38" t="s">
        <v>1402</v>
      </c>
      <c r="C1236" s="33"/>
      <c r="D1236" s="33"/>
      <c r="E1236" s="33"/>
      <c r="F1236" s="33"/>
    </row>
    <row r="1237" spans="1:6" outlineLevel="1" x14ac:dyDescent="0.2">
      <c r="A1237" s="33"/>
      <c r="B1237" s="33"/>
      <c r="C1237" s="33"/>
      <c r="D1237" s="33"/>
      <c r="E1237" s="33"/>
      <c r="F1237" s="33"/>
    </row>
    <row r="1238" spans="1:6" outlineLevel="1" x14ac:dyDescent="0.2">
      <c r="A1238" s="135" t="s">
        <v>156</v>
      </c>
      <c r="B1238" s="135"/>
      <c r="C1238" s="135"/>
      <c r="D1238" s="135"/>
      <c r="E1238" s="135"/>
      <c r="F1238" s="135"/>
    </row>
    <row r="1239" spans="1:6" ht="25.5" outlineLevel="1" x14ac:dyDescent="0.2">
      <c r="A1239" s="33">
        <v>1</v>
      </c>
      <c r="B1239" s="38" t="s">
        <v>157</v>
      </c>
      <c r="C1239" s="33"/>
      <c r="D1239" s="33"/>
      <c r="E1239" s="33"/>
      <c r="F1239" s="33"/>
    </row>
    <row r="1240" spans="1:6" ht="25.5" outlineLevel="1" x14ac:dyDescent="0.2">
      <c r="A1240" s="33">
        <v>2</v>
      </c>
      <c r="B1240" s="38" t="s">
        <v>1403</v>
      </c>
      <c r="C1240" s="33"/>
      <c r="D1240" s="33"/>
      <c r="E1240" s="33"/>
      <c r="F1240" s="33"/>
    </row>
    <row r="1241" spans="1:6" ht="25.5" outlineLevel="1" x14ac:dyDescent="0.2">
      <c r="A1241" s="33">
        <v>3</v>
      </c>
      <c r="B1241" s="38" t="s">
        <v>1404</v>
      </c>
      <c r="C1241" s="33"/>
      <c r="D1241" s="33"/>
      <c r="E1241" s="33"/>
      <c r="F1241" s="33"/>
    </row>
    <row r="1242" spans="1:6" outlineLevel="1" x14ac:dyDescent="0.2">
      <c r="A1242" s="33"/>
      <c r="B1242" s="33"/>
      <c r="C1242" s="33"/>
      <c r="D1242" s="33"/>
      <c r="E1242" s="33"/>
      <c r="F1242" s="33"/>
    </row>
    <row r="1243" spans="1:6" outlineLevel="1" x14ac:dyDescent="0.2">
      <c r="A1243" s="135" t="s">
        <v>158</v>
      </c>
      <c r="B1243" s="135"/>
      <c r="C1243" s="135"/>
      <c r="D1243" s="135"/>
      <c r="E1243" s="135"/>
      <c r="F1243" s="135"/>
    </row>
    <row r="1244" spans="1:6" ht="25.5" outlineLevel="1" x14ac:dyDescent="0.2">
      <c r="A1244" s="33">
        <v>1</v>
      </c>
      <c r="B1244" s="38" t="s">
        <v>159</v>
      </c>
      <c r="C1244" s="33"/>
      <c r="D1244" s="33"/>
      <c r="E1244" s="33"/>
      <c r="F1244" s="33"/>
    </row>
    <row r="1245" spans="1:6" outlineLevel="1" x14ac:dyDescent="0.2">
      <c r="A1245" s="33">
        <v>2</v>
      </c>
      <c r="B1245" s="38" t="s">
        <v>1405</v>
      </c>
      <c r="C1245" s="33"/>
      <c r="D1245" s="33"/>
      <c r="E1245" s="33"/>
      <c r="F1245" s="33"/>
    </row>
    <row r="1246" spans="1:6" ht="25.5" outlineLevel="1" x14ac:dyDescent="0.2">
      <c r="A1246" s="33">
        <v>3</v>
      </c>
      <c r="B1246" s="38" t="s">
        <v>1406</v>
      </c>
      <c r="C1246" s="33"/>
      <c r="D1246" s="33"/>
      <c r="E1246" s="33"/>
      <c r="F1246" s="33"/>
    </row>
    <row r="1247" spans="1:6" outlineLevel="1" x14ac:dyDescent="0.2">
      <c r="A1247" s="33"/>
      <c r="B1247" s="33"/>
      <c r="C1247" s="33"/>
      <c r="D1247" s="33"/>
      <c r="E1247" s="33"/>
      <c r="F1247" s="33"/>
    </row>
    <row r="1248" spans="1:6" outlineLevel="1" x14ac:dyDescent="0.2">
      <c r="A1248" s="135" t="s">
        <v>160</v>
      </c>
      <c r="B1248" s="135"/>
      <c r="C1248" s="135"/>
      <c r="D1248" s="135"/>
      <c r="E1248" s="135"/>
      <c r="F1248" s="135"/>
    </row>
    <row r="1249" spans="1:6" ht="38.25" outlineLevel="1" x14ac:dyDescent="0.2">
      <c r="A1249" s="33">
        <v>1</v>
      </c>
      <c r="B1249" s="38" t="s">
        <v>161</v>
      </c>
      <c r="C1249" s="33"/>
      <c r="D1249" s="33"/>
      <c r="E1249" s="33"/>
      <c r="F1249" s="33"/>
    </row>
    <row r="1250" spans="1:6" ht="25.5" outlineLevel="1" x14ac:dyDescent="0.2">
      <c r="A1250" s="33">
        <v>2</v>
      </c>
      <c r="B1250" s="38" t="s">
        <v>1407</v>
      </c>
      <c r="C1250" s="33"/>
      <c r="D1250" s="33"/>
      <c r="E1250" s="33"/>
      <c r="F1250" s="33"/>
    </row>
    <row r="1251" spans="1:6" ht="25.5" outlineLevel="1" x14ac:dyDescent="0.2">
      <c r="A1251" s="33">
        <v>3</v>
      </c>
      <c r="B1251" s="38" t="s">
        <v>1408</v>
      </c>
      <c r="C1251" s="33"/>
      <c r="D1251" s="33"/>
      <c r="E1251" s="33"/>
      <c r="F1251" s="33"/>
    </row>
    <row r="1252" spans="1:6" outlineLevel="1" x14ac:dyDescent="0.2">
      <c r="A1252" s="33"/>
      <c r="B1252" s="33"/>
      <c r="C1252" s="33"/>
      <c r="D1252" s="33"/>
      <c r="E1252" s="33"/>
      <c r="F1252" s="33"/>
    </row>
    <row r="1253" spans="1:6" outlineLevel="1" x14ac:dyDescent="0.2">
      <c r="A1253" s="135" t="s">
        <v>162</v>
      </c>
      <c r="B1253" s="135"/>
      <c r="C1253" s="135"/>
      <c r="D1253" s="135"/>
      <c r="E1253" s="135"/>
      <c r="F1253" s="135"/>
    </row>
    <row r="1254" spans="1:6" ht="25.5" outlineLevel="1" x14ac:dyDescent="0.2">
      <c r="A1254" s="33">
        <v>1</v>
      </c>
      <c r="B1254" s="38" t="s">
        <v>164</v>
      </c>
      <c r="C1254" s="33"/>
      <c r="D1254" s="33"/>
      <c r="E1254" s="33"/>
      <c r="F1254" s="33"/>
    </row>
    <row r="1255" spans="1:6" ht="25.5" outlineLevel="1" x14ac:dyDescent="0.2">
      <c r="A1255" s="33">
        <v>2</v>
      </c>
      <c r="B1255" s="38" t="s">
        <v>1409</v>
      </c>
      <c r="C1255" s="33"/>
      <c r="D1255" s="33"/>
      <c r="E1255" s="33"/>
      <c r="F1255" s="33"/>
    </row>
    <row r="1256" spans="1:6" ht="38.25" outlineLevel="1" x14ac:dyDescent="0.2">
      <c r="A1256" s="33">
        <v>3</v>
      </c>
      <c r="B1256" s="38" t="s">
        <v>1410</v>
      </c>
      <c r="C1256" s="33"/>
      <c r="D1256" s="33"/>
      <c r="E1256" s="33"/>
      <c r="F1256" s="33"/>
    </row>
    <row r="1257" spans="1:6" outlineLevel="1" x14ac:dyDescent="0.2">
      <c r="A1257" s="33"/>
      <c r="B1257" s="33"/>
      <c r="C1257" s="33"/>
      <c r="D1257" s="33"/>
      <c r="E1257" s="33"/>
      <c r="F1257" s="33"/>
    </row>
    <row r="1258" spans="1:6" outlineLevel="1" x14ac:dyDescent="0.2">
      <c r="A1258" s="135" t="s">
        <v>165</v>
      </c>
      <c r="B1258" s="135"/>
      <c r="C1258" s="135"/>
      <c r="D1258" s="135"/>
      <c r="E1258" s="135"/>
      <c r="F1258" s="135"/>
    </row>
    <row r="1259" spans="1:6" outlineLevel="1" x14ac:dyDescent="0.2">
      <c r="A1259" s="33">
        <v>1</v>
      </c>
      <c r="B1259" s="38" t="s">
        <v>167</v>
      </c>
      <c r="C1259" s="33"/>
      <c r="D1259" s="33"/>
      <c r="E1259" s="33"/>
      <c r="F1259" s="33"/>
    </row>
    <row r="1260" spans="1:6" outlineLevel="1" x14ac:dyDescent="0.2">
      <c r="A1260" s="33">
        <v>2</v>
      </c>
      <c r="B1260" s="38" t="s">
        <v>1411</v>
      </c>
      <c r="C1260" s="33"/>
      <c r="D1260" s="33"/>
      <c r="E1260" s="33"/>
      <c r="F1260" s="33"/>
    </row>
    <row r="1261" spans="1:6" ht="25.5" outlineLevel="1" x14ac:dyDescent="0.2">
      <c r="A1261" s="33">
        <v>3</v>
      </c>
      <c r="B1261" s="38" t="s">
        <v>1412</v>
      </c>
      <c r="C1261" s="33"/>
      <c r="D1261" s="33"/>
      <c r="E1261" s="33"/>
      <c r="F1261" s="33"/>
    </row>
    <row r="1262" spans="1:6" outlineLevel="1" x14ac:dyDescent="0.2">
      <c r="A1262" s="33"/>
      <c r="B1262" s="33"/>
      <c r="C1262" s="33"/>
      <c r="D1262" s="33"/>
      <c r="E1262" s="33"/>
      <c r="F1262" s="33"/>
    </row>
    <row r="1263" spans="1:6" outlineLevel="1" x14ac:dyDescent="0.2">
      <c r="A1263" s="135" t="s">
        <v>168</v>
      </c>
      <c r="B1263" s="135"/>
      <c r="C1263" s="135"/>
      <c r="D1263" s="135"/>
      <c r="E1263" s="135"/>
      <c r="F1263" s="135"/>
    </row>
    <row r="1264" spans="1:6" outlineLevel="1" x14ac:dyDescent="0.2">
      <c r="A1264" s="33">
        <v>1</v>
      </c>
      <c r="B1264" s="38" t="s">
        <v>170</v>
      </c>
      <c r="C1264" s="33"/>
      <c r="D1264" s="33"/>
      <c r="E1264" s="33"/>
      <c r="F1264" s="33"/>
    </row>
    <row r="1265" spans="1:6" ht="25.5" outlineLevel="1" x14ac:dyDescent="0.2">
      <c r="A1265" s="33">
        <v>2</v>
      </c>
      <c r="B1265" s="38" t="s">
        <v>1413</v>
      </c>
      <c r="C1265" s="33"/>
      <c r="D1265" s="33"/>
      <c r="E1265" s="33"/>
      <c r="F1265" s="33"/>
    </row>
    <row r="1266" spans="1:6" ht="25.5" outlineLevel="1" x14ac:dyDescent="0.2">
      <c r="A1266" s="33">
        <v>3</v>
      </c>
      <c r="B1266" s="38" t="s">
        <v>1414</v>
      </c>
      <c r="C1266" s="33"/>
      <c r="D1266" s="33"/>
      <c r="E1266" s="33"/>
      <c r="F1266" s="33"/>
    </row>
    <row r="1267" spans="1:6" outlineLevel="1" x14ac:dyDescent="0.2">
      <c r="A1267" s="33"/>
      <c r="B1267" s="33"/>
      <c r="C1267" s="33"/>
      <c r="D1267" s="33"/>
      <c r="E1267" s="33"/>
      <c r="F1267" s="33"/>
    </row>
    <row r="1268" spans="1:6" outlineLevel="1" x14ac:dyDescent="0.2">
      <c r="A1268" s="135" t="s">
        <v>172</v>
      </c>
      <c r="B1268" s="135"/>
      <c r="C1268" s="135"/>
      <c r="D1268" s="135"/>
      <c r="E1268" s="135"/>
      <c r="F1268" s="135"/>
    </row>
    <row r="1269" spans="1:6" ht="25.5" outlineLevel="1" x14ac:dyDescent="0.2">
      <c r="A1269" s="33">
        <v>1</v>
      </c>
      <c r="B1269" s="38" t="s">
        <v>174</v>
      </c>
      <c r="C1269" s="33"/>
      <c r="D1269" s="33"/>
      <c r="E1269" s="33"/>
      <c r="F1269" s="33"/>
    </row>
    <row r="1270" spans="1:6" ht="25.5" outlineLevel="1" x14ac:dyDescent="0.2">
      <c r="A1270" s="33">
        <v>2</v>
      </c>
      <c r="B1270" s="38" t="s">
        <v>1415</v>
      </c>
      <c r="C1270" s="33"/>
      <c r="D1270" s="33"/>
      <c r="E1270" s="33"/>
      <c r="F1270" s="33"/>
    </row>
    <row r="1271" spans="1:6" ht="38.25" outlineLevel="1" x14ac:dyDescent="0.2">
      <c r="A1271" s="33">
        <v>3</v>
      </c>
      <c r="B1271" s="38" t="s">
        <v>1416</v>
      </c>
      <c r="C1271" s="33"/>
      <c r="D1271" s="33"/>
      <c r="E1271" s="33"/>
      <c r="F1271" s="33"/>
    </row>
    <row r="1272" spans="1:6" ht="25.5" outlineLevel="1" x14ac:dyDescent="0.2">
      <c r="A1272" s="33">
        <v>4</v>
      </c>
      <c r="B1272" s="38" t="s">
        <v>1417</v>
      </c>
      <c r="C1272" s="33"/>
      <c r="D1272" s="33"/>
      <c r="E1272" s="33"/>
      <c r="F1272" s="33"/>
    </row>
    <row r="1273" spans="1:6" ht="25.5" outlineLevel="1" x14ac:dyDescent="0.2">
      <c r="A1273" s="33">
        <v>5</v>
      </c>
      <c r="B1273" s="38" t="s">
        <v>1418</v>
      </c>
      <c r="C1273" s="33"/>
      <c r="D1273" s="33"/>
      <c r="E1273" s="33"/>
      <c r="F1273" s="33"/>
    </row>
    <row r="1274" spans="1:6" ht="38.25" outlineLevel="1" x14ac:dyDescent="0.2">
      <c r="A1274" s="33">
        <v>6</v>
      </c>
      <c r="B1274" s="38" t="s">
        <v>1419</v>
      </c>
      <c r="C1274" s="33"/>
      <c r="D1274" s="33"/>
      <c r="E1274" s="33"/>
      <c r="F1274" s="33"/>
    </row>
    <row r="1275" spans="1:6" ht="38.25" outlineLevel="1" x14ac:dyDescent="0.2">
      <c r="A1275" s="33">
        <v>7</v>
      </c>
      <c r="B1275" s="38" t="s">
        <v>1420</v>
      </c>
      <c r="C1275" s="33"/>
      <c r="D1275" s="33"/>
      <c r="E1275" s="33"/>
      <c r="F1275" s="33"/>
    </row>
    <row r="1276" spans="1:6" ht="25.5" outlineLevel="1" x14ac:dyDescent="0.2">
      <c r="A1276" s="33">
        <v>8</v>
      </c>
      <c r="B1276" s="38" t="s">
        <v>1421</v>
      </c>
      <c r="C1276" s="33"/>
      <c r="D1276" s="33"/>
      <c r="E1276" s="33"/>
      <c r="F1276" s="33"/>
    </row>
    <row r="1277" spans="1:6" outlineLevel="1" x14ac:dyDescent="0.2">
      <c r="A1277" s="33"/>
      <c r="B1277" s="33"/>
      <c r="C1277" s="33"/>
      <c r="D1277" s="33"/>
      <c r="E1277" s="33"/>
      <c r="F1277" s="33"/>
    </row>
    <row r="1278" spans="1:6" outlineLevel="1" x14ac:dyDescent="0.2">
      <c r="A1278" s="135" t="s">
        <v>175</v>
      </c>
      <c r="B1278" s="135"/>
      <c r="C1278" s="135"/>
      <c r="D1278" s="135"/>
      <c r="E1278" s="135"/>
      <c r="F1278" s="135"/>
    </row>
    <row r="1279" spans="1:6" ht="25.5" outlineLevel="1" x14ac:dyDescent="0.2">
      <c r="A1279" s="33">
        <v>1</v>
      </c>
      <c r="B1279" s="38" t="s">
        <v>177</v>
      </c>
      <c r="C1279" s="33"/>
      <c r="D1279" s="33"/>
      <c r="E1279" s="33"/>
      <c r="F1279" s="33"/>
    </row>
    <row r="1280" spans="1:6" ht="25.5" outlineLevel="1" x14ac:dyDescent="0.2">
      <c r="A1280" s="33">
        <v>2</v>
      </c>
      <c r="B1280" s="38" t="s">
        <v>1422</v>
      </c>
      <c r="C1280" s="33"/>
      <c r="D1280" s="33"/>
      <c r="E1280" s="33"/>
      <c r="F1280" s="33"/>
    </row>
    <row r="1281" spans="1:6" ht="25.5" outlineLevel="1" x14ac:dyDescent="0.2">
      <c r="A1281" s="33">
        <v>3</v>
      </c>
      <c r="B1281" s="38" t="s">
        <v>1423</v>
      </c>
      <c r="C1281" s="33"/>
      <c r="D1281" s="33"/>
      <c r="E1281" s="33"/>
      <c r="F1281" s="33"/>
    </row>
    <row r="1282" spans="1:6" ht="25.5" outlineLevel="1" x14ac:dyDescent="0.2">
      <c r="A1282" s="33">
        <v>4</v>
      </c>
      <c r="B1282" s="38" t="s">
        <v>1424</v>
      </c>
      <c r="C1282" s="33"/>
      <c r="D1282" s="33"/>
      <c r="E1282" s="33"/>
      <c r="F1282" s="33"/>
    </row>
    <row r="1283" spans="1:6" outlineLevel="1" x14ac:dyDescent="0.2">
      <c r="A1283" s="33"/>
      <c r="B1283" s="33"/>
      <c r="C1283" s="33"/>
      <c r="D1283" s="33"/>
      <c r="E1283" s="33"/>
      <c r="F1283" s="33"/>
    </row>
    <row r="1284" spans="1:6" outlineLevel="1" x14ac:dyDescent="0.2">
      <c r="A1284" s="135" t="s">
        <v>178</v>
      </c>
      <c r="B1284" s="135"/>
      <c r="C1284" s="135"/>
      <c r="D1284" s="135"/>
      <c r="E1284" s="135"/>
      <c r="F1284" s="135"/>
    </row>
    <row r="1285" spans="1:6" ht="25.5" outlineLevel="1" x14ac:dyDescent="0.2">
      <c r="A1285" s="33">
        <v>1</v>
      </c>
      <c r="B1285" s="38" t="s">
        <v>180</v>
      </c>
      <c r="C1285" s="33"/>
      <c r="D1285" s="33"/>
      <c r="E1285" s="33"/>
      <c r="F1285" s="33"/>
    </row>
    <row r="1286" spans="1:6" ht="25.5" outlineLevel="1" x14ac:dyDescent="0.2">
      <c r="A1286" s="33">
        <v>2</v>
      </c>
      <c r="B1286" s="38" t="s">
        <v>1425</v>
      </c>
      <c r="C1286" s="33"/>
      <c r="D1286" s="33"/>
      <c r="E1286" s="33"/>
      <c r="F1286" s="33"/>
    </row>
    <row r="1287" spans="1:6" ht="25.5" outlineLevel="1" x14ac:dyDescent="0.2">
      <c r="A1287" s="33">
        <v>3</v>
      </c>
      <c r="B1287" s="38" t="s">
        <v>1426</v>
      </c>
      <c r="C1287" s="33"/>
      <c r="D1287" s="33"/>
      <c r="E1287" s="33"/>
      <c r="F1287" s="33"/>
    </row>
    <row r="1288" spans="1:6" ht="25.5" outlineLevel="1" x14ac:dyDescent="0.2">
      <c r="A1288" s="33">
        <v>4</v>
      </c>
      <c r="B1288" s="38" t="s">
        <v>1427</v>
      </c>
      <c r="C1288" s="33"/>
      <c r="D1288" s="33"/>
      <c r="E1288" s="33"/>
      <c r="F1288" s="33"/>
    </row>
    <row r="1289" spans="1:6" outlineLevel="1" x14ac:dyDescent="0.2">
      <c r="A1289" s="33"/>
      <c r="B1289" s="33"/>
      <c r="C1289" s="33"/>
      <c r="D1289" s="33"/>
      <c r="E1289" s="33"/>
      <c r="F1289" s="33"/>
    </row>
    <row r="1290" spans="1:6" outlineLevel="1" x14ac:dyDescent="0.2">
      <c r="A1290" s="135" t="s">
        <v>181</v>
      </c>
      <c r="B1290" s="135"/>
      <c r="C1290" s="135"/>
      <c r="D1290" s="135"/>
      <c r="E1290" s="135"/>
      <c r="F1290" s="135"/>
    </row>
    <row r="1291" spans="1:6" ht="38.25" outlineLevel="1" x14ac:dyDescent="0.2">
      <c r="A1291" s="33">
        <v>1</v>
      </c>
      <c r="B1291" s="38" t="s">
        <v>183</v>
      </c>
      <c r="C1291" s="33"/>
      <c r="D1291" s="33"/>
      <c r="E1291" s="33"/>
      <c r="F1291" s="33"/>
    </row>
    <row r="1292" spans="1:6" ht="25.5" outlineLevel="1" x14ac:dyDescent="0.2">
      <c r="A1292" s="33">
        <v>2</v>
      </c>
      <c r="B1292" s="38" t="s">
        <v>1428</v>
      </c>
      <c r="C1292" s="33"/>
      <c r="D1292" s="33"/>
      <c r="E1292" s="33"/>
      <c r="F1292" s="33"/>
    </row>
    <row r="1293" spans="1:6" ht="25.5" outlineLevel="1" x14ac:dyDescent="0.2">
      <c r="A1293" s="33">
        <v>3</v>
      </c>
      <c r="B1293" s="38" t="s">
        <v>1429</v>
      </c>
      <c r="C1293" s="33"/>
      <c r="D1293" s="33"/>
      <c r="E1293" s="33"/>
      <c r="F1293" s="33"/>
    </row>
    <row r="1294" spans="1:6" ht="25.5" outlineLevel="1" x14ac:dyDescent="0.2">
      <c r="A1294" s="33">
        <v>4</v>
      </c>
      <c r="B1294" s="38" t="s">
        <v>1430</v>
      </c>
      <c r="C1294" s="33"/>
      <c r="D1294" s="33"/>
      <c r="E1294" s="33"/>
      <c r="F1294" s="33"/>
    </row>
    <row r="1295" spans="1:6" outlineLevel="1" x14ac:dyDescent="0.2">
      <c r="A1295" s="33"/>
      <c r="B1295" s="33"/>
      <c r="C1295" s="33"/>
      <c r="D1295" s="33"/>
      <c r="E1295" s="33"/>
      <c r="F1295" s="33"/>
    </row>
    <row r="1296" spans="1:6" outlineLevel="1" x14ac:dyDescent="0.2">
      <c r="A1296" s="135" t="s">
        <v>185</v>
      </c>
      <c r="B1296" s="135"/>
      <c r="C1296" s="135"/>
      <c r="D1296" s="135"/>
      <c r="E1296" s="135"/>
      <c r="F1296" s="135"/>
    </row>
    <row r="1297" spans="1:6" ht="25.5" outlineLevel="1" x14ac:dyDescent="0.2">
      <c r="A1297" s="33">
        <v>1</v>
      </c>
      <c r="B1297" s="38" t="s">
        <v>186</v>
      </c>
      <c r="C1297" s="33"/>
      <c r="D1297" s="33"/>
      <c r="E1297" s="33"/>
      <c r="F1297" s="33"/>
    </row>
    <row r="1298" spans="1:6" outlineLevel="1" x14ac:dyDescent="0.2">
      <c r="A1298" s="33">
        <v>2</v>
      </c>
      <c r="B1298" s="38" t="s">
        <v>1431</v>
      </c>
      <c r="C1298" s="33"/>
      <c r="D1298" s="33"/>
      <c r="E1298" s="33"/>
      <c r="F1298" s="33"/>
    </row>
    <row r="1299" spans="1:6" outlineLevel="1" x14ac:dyDescent="0.2">
      <c r="A1299" s="33">
        <v>3</v>
      </c>
      <c r="B1299" s="38" t="s">
        <v>1432</v>
      </c>
      <c r="C1299" s="33"/>
      <c r="D1299" s="33"/>
      <c r="E1299" s="33"/>
      <c r="F1299" s="33"/>
    </row>
    <row r="1300" spans="1:6" outlineLevel="1" x14ac:dyDescent="0.2">
      <c r="A1300" s="33">
        <v>4</v>
      </c>
      <c r="B1300" s="38" t="s">
        <v>1433</v>
      </c>
      <c r="C1300" s="33"/>
      <c r="D1300" s="33"/>
      <c r="E1300" s="33"/>
      <c r="F1300" s="33"/>
    </row>
    <row r="1301" spans="1:6" ht="25.5" outlineLevel="1" x14ac:dyDescent="0.2">
      <c r="A1301" s="33">
        <v>5</v>
      </c>
      <c r="B1301" s="38" t="s">
        <v>1434</v>
      </c>
      <c r="C1301" s="33"/>
      <c r="D1301" s="33"/>
      <c r="E1301" s="33"/>
      <c r="F1301" s="33"/>
    </row>
    <row r="1302" spans="1:6" ht="25.5" outlineLevel="1" x14ac:dyDescent="0.2">
      <c r="A1302" s="33">
        <v>6</v>
      </c>
      <c r="B1302" s="38" t="s">
        <v>1435</v>
      </c>
      <c r="C1302" s="33"/>
      <c r="D1302" s="33"/>
      <c r="E1302" s="33"/>
      <c r="F1302" s="33"/>
    </row>
    <row r="1303" spans="1:6" ht="38.25" outlineLevel="1" x14ac:dyDescent="0.2">
      <c r="A1303" s="33">
        <v>7</v>
      </c>
      <c r="B1303" s="38" t="s">
        <v>1436</v>
      </c>
      <c r="C1303" s="33"/>
      <c r="D1303" s="33"/>
      <c r="E1303" s="33"/>
      <c r="F1303" s="33"/>
    </row>
    <row r="1304" spans="1:6" outlineLevel="1" x14ac:dyDescent="0.2">
      <c r="A1304" s="33"/>
      <c r="B1304" s="33"/>
      <c r="C1304" s="33"/>
      <c r="D1304" s="33"/>
      <c r="E1304" s="33"/>
      <c r="F1304" s="33"/>
    </row>
    <row r="1305" spans="1:6" outlineLevel="1" x14ac:dyDescent="0.2">
      <c r="A1305" s="135" t="s">
        <v>188</v>
      </c>
      <c r="B1305" s="135"/>
      <c r="C1305" s="135"/>
      <c r="D1305" s="135"/>
      <c r="E1305" s="135"/>
      <c r="F1305" s="135"/>
    </row>
    <row r="1306" spans="1:6" ht="25.5" outlineLevel="1" x14ac:dyDescent="0.2">
      <c r="A1306" s="33">
        <v>1</v>
      </c>
      <c r="B1306" s="38" t="s">
        <v>190</v>
      </c>
      <c r="C1306" s="33"/>
      <c r="D1306" s="33"/>
      <c r="E1306" s="33"/>
      <c r="F1306" s="33"/>
    </row>
    <row r="1307" spans="1:6" ht="25.5" outlineLevel="1" x14ac:dyDescent="0.2">
      <c r="A1307" s="33">
        <v>2</v>
      </c>
      <c r="B1307" s="38" t="s">
        <v>1437</v>
      </c>
      <c r="C1307" s="33"/>
      <c r="D1307" s="33"/>
      <c r="E1307" s="33"/>
      <c r="F1307" s="33"/>
    </row>
    <row r="1308" spans="1:6" ht="25.5" outlineLevel="1" x14ac:dyDescent="0.2">
      <c r="A1308" s="33">
        <v>3</v>
      </c>
      <c r="B1308" s="38" t="s">
        <v>1438</v>
      </c>
      <c r="C1308" s="33"/>
      <c r="D1308" s="33"/>
      <c r="E1308" s="33"/>
      <c r="F1308" s="33"/>
    </row>
    <row r="1309" spans="1:6" ht="25.5" outlineLevel="1" x14ac:dyDescent="0.2">
      <c r="A1309" s="33">
        <v>4</v>
      </c>
      <c r="B1309" s="38" t="s">
        <v>1439</v>
      </c>
      <c r="C1309" s="33"/>
      <c r="D1309" s="33"/>
      <c r="E1309" s="33"/>
      <c r="F1309" s="33"/>
    </row>
    <row r="1310" spans="1:6" outlineLevel="1" x14ac:dyDescent="0.2">
      <c r="A1310" s="33">
        <v>5</v>
      </c>
      <c r="B1310" s="38" t="s">
        <v>1440</v>
      </c>
      <c r="C1310" s="33"/>
      <c r="D1310" s="33"/>
      <c r="E1310" s="33"/>
      <c r="F1310" s="33"/>
    </row>
    <row r="1311" spans="1:6" ht="25.5" outlineLevel="1" x14ac:dyDescent="0.2">
      <c r="A1311" s="33">
        <v>6</v>
      </c>
      <c r="B1311" s="38" t="s">
        <v>1441</v>
      </c>
      <c r="C1311" s="33"/>
      <c r="D1311" s="33"/>
      <c r="E1311" s="33"/>
      <c r="F1311" s="33"/>
    </row>
    <row r="1312" spans="1:6" ht="25.5" outlineLevel="1" x14ac:dyDescent="0.2">
      <c r="A1312" s="33">
        <v>7</v>
      </c>
      <c r="B1312" s="38" t="s">
        <v>1442</v>
      </c>
      <c r="C1312" s="33"/>
      <c r="D1312" s="33"/>
      <c r="E1312" s="33"/>
      <c r="F1312" s="33"/>
    </row>
    <row r="1313" spans="1:6" outlineLevel="1" x14ac:dyDescent="0.2">
      <c r="A1313" s="33"/>
      <c r="B1313" s="33"/>
      <c r="C1313" s="33"/>
      <c r="D1313" s="33"/>
      <c r="E1313" s="33"/>
      <c r="F1313" s="33"/>
    </row>
    <row r="1314" spans="1:6" outlineLevel="1" x14ac:dyDescent="0.2">
      <c r="A1314" s="135" t="s">
        <v>191</v>
      </c>
      <c r="B1314" s="135"/>
      <c r="C1314" s="135"/>
      <c r="D1314" s="135"/>
      <c r="E1314" s="135"/>
      <c r="F1314" s="135"/>
    </row>
    <row r="1315" spans="1:6" outlineLevel="1" x14ac:dyDescent="0.2">
      <c r="A1315" s="33">
        <v>1</v>
      </c>
      <c r="B1315" s="38" t="s">
        <v>192</v>
      </c>
      <c r="C1315" s="33"/>
      <c r="D1315" s="33"/>
      <c r="E1315" s="33"/>
      <c r="F1315" s="33"/>
    </row>
    <row r="1316" spans="1:6" outlineLevel="1" x14ac:dyDescent="0.2">
      <c r="A1316" s="33">
        <v>2</v>
      </c>
      <c r="B1316" s="38" t="s">
        <v>1443</v>
      </c>
      <c r="C1316" s="33"/>
      <c r="D1316" s="33"/>
      <c r="E1316" s="33"/>
      <c r="F1316" s="33"/>
    </row>
    <row r="1317" spans="1:6" outlineLevel="1" x14ac:dyDescent="0.2">
      <c r="A1317" s="33">
        <v>3</v>
      </c>
      <c r="B1317" s="38" t="s">
        <v>1444</v>
      </c>
      <c r="C1317" s="33"/>
      <c r="D1317" s="33"/>
      <c r="E1317" s="33"/>
      <c r="F1317" s="33"/>
    </row>
    <row r="1318" spans="1:6" outlineLevel="1" x14ac:dyDescent="0.2">
      <c r="A1318" s="33">
        <v>4</v>
      </c>
      <c r="B1318" s="38" t="s">
        <v>1445</v>
      </c>
      <c r="C1318" s="33"/>
      <c r="D1318" s="33"/>
      <c r="E1318" s="33"/>
      <c r="F1318" s="33"/>
    </row>
    <row r="1319" spans="1:6" ht="25.5" outlineLevel="1" x14ac:dyDescent="0.2">
      <c r="A1319" s="33">
        <v>5</v>
      </c>
      <c r="B1319" s="38" t="s">
        <v>1446</v>
      </c>
      <c r="C1319" s="33"/>
      <c r="D1319" s="33"/>
      <c r="E1319" s="33"/>
      <c r="F1319" s="33"/>
    </row>
    <row r="1320" spans="1:6" outlineLevel="1" x14ac:dyDescent="0.2">
      <c r="A1320" s="33"/>
      <c r="B1320" s="33"/>
      <c r="C1320" s="33"/>
      <c r="D1320" s="33"/>
      <c r="E1320" s="33"/>
      <c r="F1320" s="33"/>
    </row>
    <row r="1321" spans="1:6" outlineLevel="1" x14ac:dyDescent="0.2">
      <c r="A1321" s="135" t="s">
        <v>193</v>
      </c>
      <c r="B1321" s="135"/>
      <c r="C1321" s="135"/>
      <c r="D1321" s="135"/>
      <c r="E1321" s="135"/>
      <c r="F1321" s="135"/>
    </row>
    <row r="1322" spans="1:6" ht="25.5" outlineLevel="1" x14ac:dyDescent="0.2">
      <c r="A1322" s="33">
        <v>1</v>
      </c>
      <c r="B1322" s="38" t="s">
        <v>195</v>
      </c>
      <c r="C1322" s="33"/>
      <c r="D1322" s="33"/>
      <c r="E1322" s="33"/>
      <c r="F1322" s="33"/>
    </row>
    <row r="1323" spans="1:6" ht="25.5" outlineLevel="1" x14ac:dyDescent="0.2">
      <c r="A1323" s="33">
        <v>2</v>
      </c>
      <c r="B1323" s="38" t="s">
        <v>1447</v>
      </c>
      <c r="C1323" s="33"/>
      <c r="D1323" s="33"/>
      <c r="E1323" s="33"/>
      <c r="F1323" s="33"/>
    </row>
    <row r="1324" spans="1:6" outlineLevel="1" x14ac:dyDescent="0.2">
      <c r="A1324" s="33">
        <v>3</v>
      </c>
      <c r="B1324" s="38" t="s">
        <v>1448</v>
      </c>
      <c r="C1324" s="33"/>
      <c r="D1324" s="33"/>
      <c r="E1324" s="33"/>
      <c r="F1324" s="33"/>
    </row>
    <row r="1325" spans="1:6" outlineLevel="1" x14ac:dyDescent="0.2">
      <c r="A1325" s="33">
        <v>4</v>
      </c>
      <c r="B1325" s="38" t="s">
        <v>1449</v>
      </c>
      <c r="C1325" s="33"/>
      <c r="D1325" s="33"/>
      <c r="E1325" s="33"/>
      <c r="F1325" s="33"/>
    </row>
    <row r="1326" spans="1:6" ht="25.5" outlineLevel="1" x14ac:dyDescent="0.2">
      <c r="A1326" s="33">
        <v>5</v>
      </c>
      <c r="B1326" s="38" t="s">
        <v>1450</v>
      </c>
      <c r="C1326" s="33"/>
      <c r="D1326" s="33"/>
      <c r="E1326" s="33"/>
      <c r="F1326" s="33"/>
    </row>
    <row r="1327" spans="1:6" outlineLevel="1" x14ac:dyDescent="0.2">
      <c r="A1327" s="33">
        <v>6</v>
      </c>
      <c r="B1327" s="38" t="s">
        <v>1451</v>
      </c>
      <c r="C1327" s="33"/>
      <c r="D1327" s="33"/>
      <c r="E1327" s="33"/>
      <c r="F1327" s="33"/>
    </row>
    <row r="1328" spans="1:6" outlineLevel="1" x14ac:dyDescent="0.2">
      <c r="A1328" s="33"/>
      <c r="B1328" s="33"/>
      <c r="C1328" s="33"/>
      <c r="D1328" s="33"/>
      <c r="E1328" s="33"/>
      <c r="F1328" s="33"/>
    </row>
    <row r="1329" spans="1:6" outlineLevel="1" x14ac:dyDescent="0.2">
      <c r="A1329" s="135" t="s">
        <v>196</v>
      </c>
      <c r="B1329" s="135"/>
      <c r="C1329" s="135"/>
      <c r="D1329" s="135"/>
      <c r="E1329" s="135"/>
      <c r="F1329" s="135"/>
    </row>
    <row r="1330" spans="1:6" outlineLevel="1" x14ac:dyDescent="0.2">
      <c r="A1330" s="33">
        <v>1</v>
      </c>
      <c r="B1330" s="38" t="s">
        <v>197</v>
      </c>
      <c r="C1330" s="33"/>
      <c r="D1330" s="33"/>
      <c r="E1330" s="33"/>
      <c r="F1330" s="33"/>
    </row>
    <row r="1331" spans="1:6" outlineLevel="1" x14ac:dyDescent="0.2">
      <c r="A1331" s="33">
        <v>2</v>
      </c>
      <c r="B1331" s="38" t="s">
        <v>1443</v>
      </c>
      <c r="C1331" s="33"/>
      <c r="D1331" s="33"/>
      <c r="E1331" s="33"/>
      <c r="F1331" s="33"/>
    </row>
    <row r="1332" spans="1:6" outlineLevel="1" x14ac:dyDescent="0.2">
      <c r="A1332" s="33">
        <v>3</v>
      </c>
      <c r="B1332" s="38" t="s">
        <v>1444</v>
      </c>
      <c r="C1332" s="33"/>
      <c r="D1332" s="33"/>
      <c r="E1332" s="33"/>
      <c r="F1332" s="33"/>
    </row>
    <row r="1333" spans="1:6" outlineLevel="1" x14ac:dyDescent="0.2">
      <c r="A1333" s="33">
        <v>4</v>
      </c>
      <c r="B1333" s="38" t="s">
        <v>1445</v>
      </c>
      <c r="C1333" s="33"/>
      <c r="D1333" s="33"/>
      <c r="E1333" s="33"/>
      <c r="F1333" s="33"/>
    </row>
    <row r="1334" spans="1:6" ht="25.5" outlineLevel="1" x14ac:dyDescent="0.2">
      <c r="A1334" s="33">
        <v>5</v>
      </c>
      <c r="B1334" s="38" t="s">
        <v>1446</v>
      </c>
      <c r="C1334" s="33"/>
      <c r="D1334" s="33"/>
      <c r="E1334" s="33"/>
      <c r="F1334" s="33"/>
    </row>
    <row r="1335" spans="1:6" outlineLevel="1" x14ac:dyDescent="0.2">
      <c r="A1335" s="33"/>
      <c r="B1335" s="33"/>
      <c r="C1335" s="33"/>
      <c r="D1335" s="33"/>
      <c r="E1335" s="33"/>
      <c r="F1335" s="33"/>
    </row>
    <row r="1336" spans="1:6" outlineLevel="1" x14ac:dyDescent="0.2">
      <c r="A1336" s="135" t="s">
        <v>198</v>
      </c>
      <c r="B1336" s="135"/>
      <c r="C1336" s="135"/>
      <c r="D1336" s="135"/>
      <c r="E1336" s="135"/>
      <c r="F1336" s="135"/>
    </row>
    <row r="1337" spans="1:6" outlineLevel="1" x14ac:dyDescent="0.2">
      <c r="A1337" s="33">
        <v>1</v>
      </c>
      <c r="B1337" s="38" t="s">
        <v>199</v>
      </c>
      <c r="C1337" s="33"/>
      <c r="D1337" s="33"/>
      <c r="E1337" s="33"/>
      <c r="F1337" s="33"/>
    </row>
    <row r="1338" spans="1:6" ht="25.5" outlineLevel="1" x14ac:dyDescent="0.2">
      <c r="A1338" s="33">
        <v>2</v>
      </c>
      <c r="B1338" s="38" t="s">
        <v>1452</v>
      </c>
      <c r="C1338" s="33"/>
      <c r="D1338" s="33"/>
      <c r="E1338" s="33"/>
      <c r="F1338" s="33"/>
    </row>
    <row r="1339" spans="1:6" ht="25.5" outlineLevel="1" x14ac:dyDescent="0.2">
      <c r="A1339" s="33">
        <v>3</v>
      </c>
      <c r="B1339" s="38" t="s">
        <v>2609</v>
      </c>
      <c r="C1339" s="33"/>
      <c r="D1339" s="33"/>
      <c r="E1339" s="33"/>
      <c r="F1339" s="33"/>
    </row>
    <row r="1340" spans="1:6" ht="25.5" outlineLevel="1" x14ac:dyDescent="0.2">
      <c r="A1340" s="33">
        <v>4</v>
      </c>
      <c r="B1340" s="38" t="s">
        <v>1453</v>
      </c>
      <c r="C1340" s="33"/>
      <c r="D1340" s="33"/>
      <c r="E1340" s="33"/>
      <c r="F1340" s="33"/>
    </row>
    <row r="1341" spans="1:6" ht="38.25" outlineLevel="1" x14ac:dyDescent="0.2">
      <c r="A1341" s="33">
        <v>5</v>
      </c>
      <c r="B1341" s="38" t="s">
        <v>1454</v>
      </c>
      <c r="C1341" s="33"/>
      <c r="D1341" s="33"/>
      <c r="E1341" s="33"/>
      <c r="F1341" s="33"/>
    </row>
    <row r="1342" spans="1:6" ht="25.5" outlineLevel="1" x14ac:dyDescent="0.2">
      <c r="A1342" s="33">
        <v>6</v>
      </c>
      <c r="B1342" s="38" t="s">
        <v>1455</v>
      </c>
      <c r="C1342" s="33"/>
      <c r="D1342" s="33"/>
      <c r="E1342" s="33"/>
      <c r="F1342" s="33"/>
    </row>
    <row r="1343" spans="1:6" outlineLevel="1" x14ac:dyDescent="0.2">
      <c r="A1343" s="33"/>
      <c r="B1343" s="33"/>
      <c r="C1343" s="33"/>
      <c r="D1343" s="33"/>
      <c r="E1343" s="33"/>
      <c r="F1343" s="33"/>
    </row>
    <row r="1344" spans="1:6" outlineLevel="1" x14ac:dyDescent="0.2">
      <c r="A1344" s="135" t="s">
        <v>200</v>
      </c>
      <c r="B1344" s="135"/>
      <c r="C1344" s="135"/>
      <c r="D1344" s="135"/>
      <c r="E1344" s="135"/>
      <c r="F1344" s="135"/>
    </row>
    <row r="1345" spans="1:6" ht="25.5" outlineLevel="1" x14ac:dyDescent="0.2">
      <c r="A1345" s="33">
        <v>1</v>
      </c>
      <c r="B1345" s="38" t="s">
        <v>202</v>
      </c>
      <c r="C1345" s="33"/>
      <c r="D1345" s="33"/>
      <c r="E1345" s="33"/>
      <c r="F1345" s="33"/>
    </row>
    <row r="1346" spans="1:6" ht="25.5" outlineLevel="1" x14ac:dyDescent="0.2">
      <c r="A1346" s="33">
        <v>2</v>
      </c>
      <c r="B1346" s="38" t="s">
        <v>1456</v>
      </c>
      <c r="C1346" s="33"/>
      <c r="D1346" s="33"/>
      <c r="E1346" s="33"/>
      <c r="F1346" s="33"/>
    </row>
    <row r="1347" spans="1:6" ht="25.5" outlineLevel="1" x14ac:dyDescent="0.2">
      <c r="A1347" s="33">
        <v>3</v>
      </c>
      <c r="B1347" s="38" t="s">
        <v>1457</v>
      </c>
      <c r="C1347" s="33"/>
      <c r="D1347" s="33"/>
      <c r="E1347" s="33"/>
      <c r="F1347" s="33"/>
    </row>
    <row r="1348" spans="1:6" ht="38.25" outlineLevel="1" x14ac:dyDescent="0.2">
      <c r="A1348" s="33">
        <v>4</v>
      </c>
      <c r="B1348" s="38" t="s">
        <v>1458</v>
      </c>
      <c r="C1348" s="33"/>
      <c r="D1348" s="33"/>
      <c r="E1348" s="33"/>
      <c r="F1348" s="33"/>
    </row>
    <row r="1349" spans="1:6" ht="38.25" outlineLevel="1" x14ac:dyDescent="0.2">
      <c r="A1349" s="33">
        <v>5</v>
      </c>
      <c r="B1349" s="38" t="s">
        <v>1459</v>
      </c>
      <c r="C1349" s="33"/>
      <c r="D1349" s="33"/>
      <c r="E1349" s="33"/>
      <c r="F1349" s="33"/>
    </row>
    <row r="1350" spans="1:6" outlineLevel="1" x14ac:dyDescent="0.2">
      <c r="A1350" s="33"/>
      <c r="B1350" s="33"/>
      <c r="C1350" s="33"/>
      <c r="D1350" s="33"/>
      <c r="E1350" s="33"/>
      <c r="F1350" s="33"/>
    </row>
    <row r="1351" spans="1:6" outlineLevel="1" x14ac:dyDescent="0.2">
      <c r="A1351" s="135" t="s">
        <v>203</v>
      </c>
      <c r="B1351" s="135"/>
      <c r="C1351" s="135"/>
      <c r="D1351" s="135"/>
      <c r="E1351" s="135"/>
      <c r="F1351" s="135"/>
    </row>
    <row r="1352" spans="1:6" ht="25.5" outlineLevel="1" x14ac:dyDescent="0.2">
      <c r="A1352" s="33">
        <v>1</v>
      </c>
      <c r="B1352" s="38" t="s">
        <v>204</v>
      </c>
      <c r="C1352" s="33"/>
      <c r="D1352" s="33"/>
      <c r="E1352" s="33"/>
      <c r="F1352" s="33"/>
    </row>
    <row r="1353" spans="1:6" ht="25.5" outlineLevel="1" x14ac:dyDescent="0.2">
      <c r="A1353" s="33">
        <v>2</v>
      </c>
      <c r="B1353" s="38" t="s">
        <v>1460</v>
      </c>
      <c r="C1353" s="33"/>
      <c r="D1353" s="33"/>
      <c r="E1353" s="33"/>
      <c r="F1353" s="33"/>
    </row>
    <row r="1354" spans="1:6" ht="25.5" outlineLevel="1" x14ac:dyDescent="0.2">
      <c r="A1354" s="33">
        <v>3</v>
      </c>
      <c r="B1354" s="38" t="s">
        <v>1461</v>
      </c>
      <c r="C1354" s="33"/>
      <c r="D1354" s="33"/>
      <c r="E1354" s="33"/>
      <c r="F1354" s="33"/>
    </row>
    <row r="1355" spans="1:6" ht="25.5" outlineLevel="1" x14ac:dyDescent="0.2">
      <c r="A1355" s="33">
        <v>4</v>
      </c>
      <c r="B1355" s="38" t="s">
        <v>1462</v>
      </c>
      <c r="C1355" s="33"/>
      <c r="D1355" s="33"/>
      <c r="E1355" s="33"/>
      <c r="F1355" s="33"/>
    </row>
    <row r="1356" spans="1:6" ht="25.5" outlineLevel="1" x14ac:dyDescent="0.2">
      <c r="A1356" s="33">
        <v>5</v>
      </c>
      <c r="B1356" s="38" t="s">
        <v>1463</v>
      </c>
      <c r="C1356" s="33"/>
      <c r="D1356" s="33"/>
      <c r="E1356" s="33"/>
      <c r="F1356" s="33"/>
    </row>
    <row r="1357" spans="1:6" outlineLevel="1" x14ac:dyDescent="0.2">
      <c r="A1357" s="33"/>
      <c r="B1357" s="33"/>
      <c r="C1357" s="33"/>
      <c r="D1357" s="33"/>
      <c r="E1357" s="33"/>
      <c r="F1357" s="33"/>
    </row>
    <row r="1358" spans="1:6" outlineLevel="1" x14ac:dyDescent="0.2">
      <c r="A1358" s="135" t="s">
        <v>205</v>
      </c>
      <c r="B1358" s="135"/>
      <c r="C1358" s="135"/>
      <c r="D1358" s="135"/>
      <c r="E1358" s="135"/>
      <c r="F1358" s="135"/>
    </row>
    <row r="1359" spans="1:6" ht="25.5" outlineLevel="1" x14ac:dyDescent="0.2">
      <c r="A1359" s="33">
        <v>1</v>
      </c>
      <c r="B1359" s="38" t="s">
        <v>207</v>
      </c>
      <c r="C1359" s="33"/>
      <c r="D1359" s="33"/>
      <c r="E1359" s="33"/>
      <c r="F1359" s="33"/>
    </row>
    <row r="1360" spans="1:6" ht="25.5" outlineLevel="1" x14ac:dyDescent="0.2">
      <c r="A1360" s="33">
        <v>2</v>
      </c>
      <c r="B1360" s="38" t="s">
        <v>1464</v>
      </c>
      <c r="C1360" s="33"/>
      <c r="D1360" s="33"/>
      <c r="E1360" s="33"/>
      <c r="F1360" s="33"/>
    </row>
    <row r="1361" spans="1:6" outlineLevel="1" x14ac:dyDescent="0.2">
      <c r="A1361" s="33">
        <v>3</v>
      </c>
      <c r="B1361" s="38" t="s">
        <v>1465</v>
      </c>
      <c r="C1361" s="33"/>
      <c r="D1361" s="33"/>
      <c r="E1361" s="33"/>
      <c r="F1361" s="33"/>
    </row>
    <row r="1362" spans="1:6" outlineLevel="1" x14ac:dyDescent="0.2">
      <c r="A1362" s="33">
        <v>4</v>
      </c>
      <c r="B1362" s="38" t="s">
        <v>1466</v>
      </c>
      <c r="C1362" s="33"/>
      <c r="D1362" s="33"/>
      <c r="E1362" s="33"/>
      <c r="F1362" s="33"/>
    </row>
    <row r="1363" spans="1:6" outlineLevel="1" x14ac:dyDescent="0.2">
      <c r="A1363" s="33">
        <v>5</v>
      </c>
      <c r="B1363" s="38" t="s">
        <v>1467</v>
      </c>
      <c r="C1363" s="33"/>
      <c r="D1363" s="33"/>
      <c r="E1363" s="33"/>
      <c r="F1363" s="33"/>
    </row>
    <row r="1364" spans="1:6" outlineLevel="1" x14ac:dyDescent="0.2">
      <c r="A1364" s="33"/>
      <c r="B1364" s="33"/>
      <c r="C1364" s="33"/>
      <c r="D1364" s="33"/>
      <c r="E1364" s="33"/>
      <c r="F1364" s="33"/>
    </row>
    <row r="1365" spans="1:6" outlineLevel="1" x14ac:dyDescent="0.2">
      <c r="A1365" s="135" t="s">
        <v>208</v>
      </c>
      <c r="B1365" s="135"/>
      <c r="C1365" s="135"/>
      <c r="D1365" s="135"/>
      <c r="E1365" s="135"/>
      <c r="F1365" s="135"/>
    </row>
    <row r="1366" spans="1:6" ht="25.5" outlineLevel="1" x14ac:dyDescent="0.2">
      <c r="A1366" s="33">
        <v>1</v>
      </c>
      <c r="B1366" s="38" t="s">
        <v>210</v>
      </c>
      <c r="C1366" s="33"/>
      <c r="D1366" s="33"/>
      <c r="E1366" s="33"/>
      <c r="F1366" s="33"/>
    </row>
    <row r="1367" spans="1:6" ht="25.5" outlineLevel="1" x14ac:dyDescent="0.2">
      <c r="A1367" s="33">
        <v>2</v>
      </c>
      <c r="B1367" s="38" t="s">
        <v>1468</v>
      </c>
      <c r="C1367" s="33"/>
      <c r="D1367" s="33"/>
      <c r="E1367" s="33"/>
      <c r="F1367" s="33"/>
    </row>
    <row r="1368" spans="1:6" ht="25.5" outlineLevel="1" x14ac:dyDescent="0.2">
      <c r="A1368" s="33">
        <v>3</v>
      </c>
      <c r="B1368" s="38" t="s">
        <v>1469</v>
      </c>
      <c r="C1368" s="33"/>
      <c r="D1368" s="33"/>
      <c r="E1368" s="33"/>
      <c r="F1368" s="33"/>
    </row>
    <row r="1369" spans="1:6" outlineLevel="1" x14ac:dyDescent="0.2">
      <c r="A1369" s="33"/>
      <c r="B1369" s="33"/>
      <c r="C1369" s="33"/>
      <c r="D1369" s="33"/>
      <c r="E1369" s="33"/>
      <c r="F1369" s="33"/>
    </row>
    <row r="1370" spans="1:6" outlineLevel="1" x14ac:dyDescent="0.2">
      <c r="A1370" s="135" t="s">
        <v>211</v>
      </c>
      <c r="B1370" s="135"/>
      <c r="C1370" s="135"/>
      <c r="D1370" s="135"/>
      <c r="E1370" s="135"/>
      <c r="F1370" s="135"/>
    </row>
    <row r="1371" spans="1:6" outlineLevel="1" x14ac:dyDescent="0.2">
      <c r="A1371" s="33">
        <v>1</v>
      </c>
      <c r="B1371" s="38" t="s">
        <v>213</v>
      </c>
      <c r="C1371" s="33"/>
      <c r="D1371" s="33"/>
      <c r="E1371" s="33"/>
      <c r="F1371" s="33"/>
    </row>
    <row r="1372" spans="1:6" ht="38.25" outlineLevel="1" x14ac:dyDescent="0.2">
      <c r="A1372" s="33">
        <v>2</v>
      </c>
      <c r="B1372" s="38" t="s">
        <v>1470</v>
      </c>
      <c r="C1372" s="33"/>
      <c r="D1372" s="33"/>
      <c r="E1372" s="33"/>
      <c r="F1372" s="33"/>
    </row>
    <row r="1373" spans="1:6" ht="25.5" outlineLevel="1" x14ac:dyDescent="0.2">
      <c r="A1373" s="33">
        <v>3</v>
      </c>
      <c r="B1373" s="38" t="s">
        <v>1471</v>
      </c>
      <c r="C1373" s="33"/>
      <c r="D1373" s="33"/>
      <c r="E1373" s="33"/>
      <c r="F1373" s="33"/>
    </row>
    <row r="1374" spans="1:6" outlineLevel="1" x14ac:dyDescent="0.2">
      <c r="A1374" s="33">
        <v>4</v>
      </c>
      <c r="B1374" s="38" t="s">
        <v>1472</v>
      </c>
      <c r="C1374" s="33"/>
      <c r="D1374" s="33"/>
      <c r="E1374" s="33"/>
      <c r="F1374" s="33"/>
    </row>
    <row r="1375" spans="1:6" ht="25.5" outlineLevel="1" x14ac:dyDescent="0.2">
      <c r="A1375" s="33">
        <v>5</v>
      </c>
      <c r="B1375" s="38" t="s">
        <v>1473</v>
      </c>
      <c r="C1375" s="33"/>
      <c r="D1375" s="33"/>
      <c r="E1375" s="33"/>
      <c r="F1375" s="33"/>
    </row>
    <row r="1376" spans="1:6" ht="38.25" outlineLevel="1" x14ac:dyDescent="0.2">
      <c r="A1376" s="33">
        <v>6</v>
      </c>
      <c r="B1376" s="38" t="s">
        <v>1474</v>
      </c>
      <c r="C1376" s="33"/>
      <c r="D1376" s="33"/>
      <c r="E1376" s="33"/>
      <c r="F1376" s="33"/>
    </row>
    <row r="1377" spans="1:6" outlineLevel="1" x14ac:dyDescent="0.2">
      <c r="A1377" s="33">
        <v>7</v>
      </c>
      <c r="B1377" s="38" t="s">
        <v>1475</v>
      </c>
      <c r="C1377" s="33"/>
      <c r="D1377" s="33"/>
      <c r="E1377" s="33"/>
      <c r="F1377" s="33"/>
    </row>
    <row r="1378" spans="1:6" outlineLevel="1" x14ac:dyDescent="0.2">
      <c r="A1378" s="33"/>
      <c r="B1378" s="33"/>
      <c r="C1378" s="33"/>
      <c r="D1378" s="33"/>
      <c r="E1378" s="33"/>
      <c r="F1378" s="33"/>
    </row>
    <row r="1379" spans="1:6" outlineLevel="1" x14ac:dyDescent="0.2">
      <c r="A1379" s="135" t="s">
        <v>214</v>
      </c>
      <c r="B1379" s="135"/>
      <c r="C1379" s="135"/>
      <c r="D1379" s="135"/>
      <c r="E1379" s="135"/>
      <c r="F1379" s="135"/>
    </row>
    <row r="1380" spans="1:6" ht="25.5" outlineLevel="1" x14ac:dyDescent="0.2">
      <c r="A1380" s="33">
        <v>1</v>
      </c>
      <c r="B1380" s="38" t="s">
        <v>216</v>
      </c>
      <c r="C1380" s="33"/>
      <c r="D1380" s="33"/>
      <c r="E1380" s="33"/>
      <c r="F1380" s="33"/>
    </row>
    <row r="1381" spans="1:6" ht="38.25" outlineLevel="1" x14ac:dyDescent="0.2">
      <c r="A1381" s="33">
        <v>2</v>
      </c>
      <c r="B1381" s="38" t="s">
        <v>1470</v>
      </c>
      <c r="C1381" s="33"/>
      <c r="D1381" s="33"/>
      <c r="E1381" s="33"/>
      <c r="F1381" s="33"/>
    </row>
    <row r="1382" spans="1:6" ht="25.5" outlineLevel="1" x14ac:dyDescent="0.2">
      <c r="A1382" s="33">
        <v>3</v>
      </c>
      <c r="B1382" s="38" t="s">
        <v>1471</v>
      </c>
      <c r="C1382" s="33"/>
      <c r="D1382" s="33"/>
      <c r="E1382" s="33"/>
      <c r="F1382" s="33"/>
    </row>
    <row r="1383" spans="1:6" outlineLevel="1" x14ac:dyDescent="0.2">
      <c r="A1383" s="33">
        <v>4</v>
      </c>
      <c r="B1383" s="38" t="s">
        <v>1472</v>
      </c>
      <c r="C1383" s="33"/>
      <c r="D1383" s="33"/>
      <c r="E1383" s="33"/>
      <c r="F1383" s="33"/>
    </row>
    <row r="1384" spans="1:6" ht="25.5" outlineLevel="1" x14ac:dyDescent="0.2">
      <c r="A1384" s="33">
        <v>5</v>
      </c>
      <c r="B1384" s="38" t="s">
        <v>1473</v>
      </c>
      <c r="C1384" s="33"/>
      <c r="D1384" s="33"/>
      <c r="E1384" s="33"/>
      <c r="F1384" s="33"/>
    </row>
    <row r="1385" spans="1:6" ht="38.25" outlineLevel="1" x14ac:dyDescent="0.2">
      <c r="A1385" s="33">
        <v>6</v>
      </c>
      <c r="B1385" s="38" t="s">
        <v>1474</v>
      </c>
      <c r="C1385" s="33"/>
      <c r="D1385" s="33"/>
      <c r="E1385" s="33"/>
      <c r="F1385" s="33"/>
    </row>
    <row r="1386" spans="1:6" outlineLevel="1" x14ac:dyDescent="0.2">
      <c r="A1386" s="33">
        <v>7</v>
      </c>
      <c r="B1386" s="38" t="s">
        <v>1475</v>
      </c>
      <c r="C1386" s="33"/>
      <c r="D1386" s="33"/>
      <c r="E1386" s="33"/>
      <c r="F1386" s="33"/>
    </row>
    <row r="1387" spans="1:6" outlineLevel="1" x14ac:dyDescent="0.2">
      <c r="A1387" s="33"/>
      <c r="B1387" s="33"/>
      <c r="C1387" s="33"/>
      <c r="D1387" s="33"/>
      <c r="E1387" s="33"/>
      <c r="F1387" s="33"/>
    </row>
    <row r="1388" spans="1:6" outlineLevel="1" x14ac:dyDescent="0.2">
      <c r="A1388" s="135" t="s">
        <v>217</v>
      </c>
      <c r="B1388" s="135"/>
      <c r="C1388" s="135"/>
      <c r="D1388" s="135"/>
      <c r="E1388" s="135"/>
      <c r="F1388" s="135"/>
    </row>
    <row r="1389" spans="1:6" outlineLevel="1" x14ac:dyDescent="0.2">
      <c r="A1389" s="33">
        <v>1</v>
      </c>
      <c r="B1389" s="38" t="s">
        <v>219</v>
      </c>
      <c r="C1389" s="33"/>
      <c r="D1389" s="33"/>
      <c r="E1389" s="33"/>
      <c r="F1389" s="33"/>
    </row>
    <row r="1390" spans="1:6" ht="38.25" outlineLevel="1" x14ac:dyDescent="0.2">
      <c r="A1390" s="33">
        <v>2</v>
      </c>
      <c r="B1390" s="38" t="s">
        <v>1470</v>
      </c>
      <c r="C1390" s="33"/>
      <c r="D1390" s="33"/>
      <c r="E1390" s="33"/>
      <c r="F1390" s="33"/>
    </row>
    <row r="1391" spans="1:6" ht="25.5" outlineLevel="1" x14ac:dyDescent="0.2">
      <c r="A1391" s="33">
        <v>3</v>
      </c>
      <c r="B1391" s="38" t="s">
        <v>1471</v>
      </c>
      <c r="C1391" s="33"/>
      <c r="D1391" s="33"/>
      <c r="E1391" s="33"/>
      <c r="F1391" s="33"/>
    </row>
    <row r="1392" spans="1:6" outlineLevel="1" x14ac:dyDescent="0.2">
      <c r="A1392" s="33">
        <v>4</v>
      </c>
      <c r="B1392" s="38" t="s">
        <v>1472</v>
      </c>
      <c r="C1392" s="33"/>
      <c r="D1392" s="33"/>
      <c r="E1392" s="33"/>
      <c r="F1392" s="33"/>
    </row>
    <row r="1393" spans="1:6" ht="25.5" outlineLevel="1" x14ac:dyDescent="0.2">
      <c r="A1393" s="33">
        <v>5</v>
      </c>
      <c r="B1393" s="38" t="s">
        <v>1473</v>
      </c>
      <c r="C1393" s="33"/>
      <c r="D1393" s="33"/>
      <c r="E1393" s="33"/>
      <c r="F1393" s="33"/>
    </row>
    <row r="1394" spans="1:6" ht="38.25" outlineLevel="1" x14ac:dyDescent="0.2">
      <c r="A1394" s="33">
        <v>6</v>
      </c>
      <c r="B1394" s="38" t="s">
        <v>1474</v>
      </c>
      <c r="C1394" s="33"/>
      <c r="D1394" s="33"/>
      <c r="E1394" s="33"/>
      <c r="F1394" s="33"/>
    </row>
    <row r="1395" spans="1:6" outlineLevel="1" x14ac:dyDescent="0.2">
      <c r="A1395" s="33">
        <v>7</v>
      </c>
      <c r="B1395" s="38" t="s">
        <v>1475</v>
      </c>
      <c r="C1395" s="33"/>
      <c r="D1395" s="33"/>
      <c r="E1395" s="33"/>
      <c r="F1395" s="33"/>
    </row>
    <row r="1396" spans="1:6" outlineLevel="1" x14ac:dyDescent="0.2">
      <c r="A1396" s="33"/>
      <c r="B1396" s="33"/>
      <c r="C1396" s="33"/>
      <c r="D1396" s="33"/>
      <c r="E1396" s="33"/>
      <c r="F1396" s="33"/>
    </row>
    <row r="1397" spans="1:6" outlineLevel="1" x14ac:dyDescent="0.2">
      <c r="A1397" s="135" t="s">
        <v>220</v>
      </c>
      <c r="B1397" s="135"/>
      <c r="C1397" s="135"/>
      <c r="D1397" s="135"/>
      <c r="E1397" s="135"/>
      <c r="F1397" s="135"/>
    </row>
    <row r="1398" spans="1:6" outlineLevel="1" x14ac:dyDescent="0.2">
      <c r="A1398" s="33">
        <v>1</v>
      </c>
      <c r="B1398" s="38" t="s">
        <v>222</v>
      </c>
      <c r="C1398" s="33"/>
      <c r="D1398" s="33"/>
      <c r="E1398" s="33"/>
      <c r="F1398" s="33"/>
    </row>
    <row r="1399" spans="1:6" ht="38.25" outlineLevel="1" x14ac:dyDescent="0.2">
      <c r="A1399" s="33">
        <v>2</v>
      </c>
      <c r="B1399" s="38" t="s">
        <v>1470</v>
      </c>
      <c r="C1399" s="33"/>
      <c r="D1399" s="33"/>
      <c r="E1399" s="33"/>
      <c r="F1399" s="33"/>
    </row>
    <row r="1400" spans="1:6" ht="25.5" outlineLevel="1" x14ac:dyDescent="0.2">
      <c r="A1400" s="33">
        <v>3</v>
      </c>
      <c r="B1400" s="38" t="s">
        <v>1471</v>
      </c>
      <c r="C1400" s="33"/>
      <c r="D1400" s="33"/>
      <c r="E1400" s="33"/>
      <c r="F1400" s="33"/>
    </row>
    <row r="1401" spans="1:6" outlineLevel="1" x14ac:dyDescent="0.2">
      <c r="A1401" s="33">
        <v>4</v>
      </c>
      <c r="B1401" s="38" t="s">
        <v>1472</v>
      </c>
      <c r="C1401" s="33"/>
      <c r="D1401" s="33"/>
      <c r="E1401" s="33"/>
      <c r="F1401" s="33"/>
    </row>
    <row r="1402" spans="1:6" ht="25.5" outlineLevel="1" x14ac:dyDescent="0.2">
      <c r="A1402" s="33">
        <v>5</v>
      </c>
      <c r="B1402" s="38" t="s">
        <v>1473</v>
      </c>
      <c r="C1402" s="33"/>
      <c r="D1402" s="33"/>
      <c r="E1402" s="33"/>
      <c r="F1402" s="33"/>
    </row>
    <row r="1403" spans="1:6" ht="38.25" outlineLevel="1" x14ac:dyDescent="0.2">
      <c r="A1403" s="33">
        <v>6</v>
      </c>
      <c r="B1403" s="38" t="s">
        <v>1474</v>
      </c>
      <c r="C1403" s="33"/>
      <c r="D1403" s="33"/>
      <c r="E1403" s="33"/>
      <c r="F1403" s="33"/>
    </row>
    <row r="1404" spans="1:6" outlineLevel="1" x14ac:dyDescent="0.2">
      <c r="A1404" s="33">
        <v>7</v>
      </c>
      <c r="B1404" s="38" t="s">
        <v>1475</v>
      </c>
      <c r="C1404" s="33"/>
      <c r="D1404" s="33"/>
      <c r="E1404" s="33"/>
      <c r="F1404" s="33"/>
    </row>
    <row r="1405" spans="1:6" outlineLevel="1" x14ac:dyDescent="0.2">
      <c r="A1405" s="33"/>
      <c r="B1405" s="33"/>
      <c r="C1405" s="33"/>
      <c r="D1405" s="33"/>
      <c r="E1405" s="33"/>
      <c r="F1405" s="33"/>
    </row>
    <row r="1406" spans="1:6" outlineLevel="1" x14ac:dyDescent="0.2">
      <c r="A1406" s="135" t="s">
        <v>223</v>
      </c>
      <c r="B1406" s="135"/>
      <c r="C1406" s="135"/>
      <c r="D1406" s="135"/>
      <c r="E1406" s="135"/>
      <c r="F1406" s="135"/>
    </row>
    <row r="1407" spans="1:6" outlineLevel="1" x14ac:dyDescent="0.2">
      <c r="A1407" s="33">
        <v>1</v>
      </c>
      <c r="B1407" s="38" t="s">
        <v>225</v>
      </c>
      <c r="C1407" s="33"/>
      <c r="D1407" s="33"/>
      <c r="E1407" s="33"/>
      <c r="F1407" s="33"/>
    </row>
    <row r="1408" spans="1:6" ht="38.25" outlineLevel="1" x14ac:dyDescent="0.2">
      <c r="A1408" s="33">
        <v>2</v>
      </c>
      <c r="B1408" s="38" t="s">
        <v>1476</v>
      </c>
      <c r="C1408" s="33"/>
      <c r="D1408" s="33"/>
      <c r="E1408" s="33"/>
      <c r="F1408" s="33"/>
    </row>
    <row r="1409" spans="1:6" ht="38.25" outlineLevel="1" x14ac:dyDescent="0.2">
      <c r="A1409" s="33">
        <v>3</v>
      </c>
      <c r="B1409" s="38" t="s">
        <v>1477</v>
      </c>
      <c r="C1409" s="33"/>
      <c r="D1409" s="33"/>
      <c r="E1409" s="33"/>
      <c r="F1409" s="33"/>
    </row>
    <row r="1410" spans="1:6" ht="25.5" outlineLevel="1" x14ac:dyDescent="0.2">
      <c r="A1410" s="33">
        <v>4</v>
      </c>
      <c r="B1410" s="38" t="s">
        <v>1478</v>
      </c>
      <c r="C1410" s="33"/>
      <c r="D1410" s="33"/>
      <c r="E1410" s="33"/>
      <c r="F1410" s="33"/>
    </row>
    <row r="1411" spans="1:6" outlineLevel="1" x14ac:dyDescent="0.2">
      <c r="A1411" s="33"/>
      <c r="B1411" s="33"/>
      <c r="C1411" s="33"/>
      <c r="D1411" s="33"/>
      <c r="E1411" s="33"/>
      <c r="F1411" s="33"/>
    </row>
    <row r="1412" spans="1:6" outlineLevel="1" x14ac:dyDescent="0.2">
      <c r="A1412" s="135" t="s">
        <v>226</v>
      </c>
      <c r="B1412" s="135"/>
      <c r="C1412" s="135"/>
      <c r="D1412" s="135"/>
      <c r="E1412" s="135"/>
      <c r="F1412" s="135"/>
    </row>
    <row r="1413" spans="1:6" outlineLevel="1" x14ac:dyDescent="0.2">
      <c r="A1413" s="33">
        <v>1</v>
      </c>
      <c r="B1413" s="38" t="s">
        <v>227</v>
      </c>
      <c r="C1413" s="33"/>
      <c r="D1413" s="33"/>
      <c r="E1413" s="33"/>
      <c r="F1413" s="33"/>
    </row>
    <row r="1414" spans="1:6" ht="38.25" outlineLevel="1" x14ac:dyDescent="0.2">
      <c r="A1414" s="33">
        <v>2</v>
      </c>
      <c r="B1414" s="38" t="s">
        <v>1476</v>
      </c>
      <c r="C1414" s="33"/>
      <c r="D1414" s="33"/>
      <c r="E1414" s="33"/>
      <c r="F1414" s="33"/>
    </row>
    <row r="1415" spans="1:6" ht="38.25" outlineLevel="1" x14ac:dyDescent="0.2">
      <c r="A1415" s="33">
        <v>3</v>
      </c>
      <c r="B1415" s="38" t="s">
        <v>1477</v>
      </c>
      <c r="C1415" s="33"/>
      <c r="D1415" s="33"/>
      <c r="E1415" s="33"/>
      <c r="F1415" s="33"/>
    </row>
    <row r="1416" spans="1:6" ht="25.5" outlineLevel="1" x14ac:dyDescent="0.2">
      <c r="A1416" s="33">
        <v>4</v>
      </c>
      <c r="B1416" s="38" t="s">
        <v>1478</v>
      </c>
      <c r="C1416" s="33"/>
      <c r="D1416" s="33"/>
      <c r="E1416" s="33"/>
      <c r="F1416" s="33"/>
    </row>
    <row r="1417" spans="1:6" outlineLevel="1" x14ac:dyDescent="0.2">
      <c r="A1417" s="33"/>
      <c r="B1417" s="33"/>
      <c r="C1417" s="33"/>
      <c r="D1417" s="33"/>
      <c r="E1417" s="33"/>
      <c r="F1417" s="33"/>
    </row>
    <row r="1418" spans="1:6" outlineLevel="1" x14ac:dyDescent="0.2">
      <c r="A1418" s="135" t="s">
        <v>228</v>
      </c>
      <c r="B1418" s="135"/>
      <c r="C1418" s="135"/>
      <c r="D1418" s="135"/>
      <c r="E1418" s="135"/>
      <c r="F1418" s="135"/>
    </row>
    <row r="1419" spans="1:6" outlineLevel="1" x14ac:dyDescent="0.2">
      <c r="A1419" s="33">
        <v>1</v>
      </c>
      <c r="B1419" s="38" t="s">
        <v>229</v>
      </c>
      <c r="C1419" s="33"/>
      <c r="D1419" s="33"/>
      <c r="E1419" s="33"/>
      <c r="F1419" s="33"/>
    </row>
    <row r="1420" spans="1:6" ht="38.25" outlineLevel="1" x14ac:dyDescent="0.2">
      <c r="A1420" s="33">
        <v>2</v>
      </c>
      <c r="B1420" s="38" t="s">
        <v>1476</v>
      </c>
      <c r="C1420" s="33"/>
      <c r="D1420" s="33"/>
      <c r="E1420" s="33"/>
      <c r="F1420" s="33"/>
    </row>
    <row r="1421" spans="1:6" ht="38.25" outlineLevel="1" x14ac:dyDescent="0.2">
      <c r="A1421" s="33">
        <v>3</v>
      </c>
      <c r="B1421" s="38" t="s">
        <v>1477</v>
      </c>
      <c r="C1421" s="33"/>
      <c r="D1421" s="33"/>
      <c r="E1421" s="33"/>
      <c r="F1421" s="33"/>
    </row>
    <row r="1422" spans="1:6" ht="25.5" outlineLevel="1" x14ac:dyDescent="0.2">
      <c r="A1422" s="33">
        <v>4</v>
      </c>
      <c r="B1422" s="38" t="s">
        <v>1478</v>
      </c>
      <c r="C1422" s="33"/>
      <c r="D1422" s="33"/>
      <c r="E1422" s="33"/>
      <c r="F1422" s="33"/>
    </row>
    <row r="1423" spans="1:6" outlineLevel="1" x14ac:dyDescent="0.2">
      <c r="A1423" s="33"/>
      <c r="B1423" s="33"/>
      <c r="C1423" s="33"/>
      <c r="D1423" s="33"/>
      <c r="E1423" s="33"/>
      <c r="F1423" s="33"/>
    </row>
    <row r="1424" spans="1:6" outlineLevel="1" x14ac:dyDescent="0.2">
      <c r="A1424" s="135" t="s">
        <v>230</v>
      </c>
      <c r="B1424" s="135"/>
      <c r="C1424" s="135"/>
      <c r="D1424" s="135"/>
      <c r="E1424" s="135"/>
      <c r="F1424" s="135"/>
    </row>
    <row r="1425" spans="1:6" outlineLevel="1" x14ac:dyDescent="0.2">
      <c r="A1425" s="33">
        <v>1</v>
      </c>
      <c r="B1425" s="38" t="s">
        <v>231</v>
      </c>
      <c r="C1425" s="33"/>
      <c r="D1425" s="33"/>
      <c r="E1425" s="33"/>
      <c r="F1425" s="33"/>
    </row>
    <row r="1426" spans="1:6" ht="38.25" outlineLevel="1" x14ac:dyDescent="0.2">
      <c r="A1426" s="33">
        <v>2</v>
      </c>
      <c r="B1426" s="38" t="s">
        <v>1476</v>
      </c>
      <c r="C1426" s="33"/>
      <c r="D1426" s="33"/>
      <c r="E1426" s="33"/>
      <c r="F1426" s="33"/>
    </row>
    <row r="1427" spans="1:6" ht="38.25" outlineLevel="1" x14ac:dyDescent="0.2">
      <c r="A1427" s="33">
        <v>3</v>
      </c>
      <c r="B1427" s="38" t="s">
        <v>1477</v>
      </c>
      <c r="C1427" s="33"/>
      <c r="D1427" s="33"/>
      <c r="E1427" s="33"/>
      <c r="F1427" s="33"/>
    </row>
    <row r="1428" spans="1:6" ht="25.5" outlineLevel="1" x14ac:dyDescent="0.2">
      <c r="A1428" s="33">
        <v>4</v>
      </c>
      <c r="B1428" s="38" t="s">
        <v>1478</v>
      </c>
      <c r="C1428" s="33"/>
      <c r="D1428" s="33"/>
      <c r="E1428" s="33"/>
      <c r="F1428" s="33"/>
    </row>
    <row r="1429" spans="1:6" outlineLevel="1" x14ac:dyDescent="0.2">
      <c r="A1429" s="33"/>
      <c r="B1429" s="33"/>
      <c r="C1429" s="33"/>
      <c r="D1429" s="33"/>
      <c r="E1429" s="33"/>
      <c r="F1429" s="33"/>
    </row>
    <row r="1430" spans="1:6" outlineLevel="1" x14ac:dyDescent="0.2">
      <c r="A1430" s="135" t="s">
        <v>232</v>
      </c>
      <c r="B1430" s="135"/>
      <c r="C1430" s="135"/>
      <c r="D1430" s="135"/>
      <c r="E1430" s="135"/>
      <c r="F1430" s="135"/>
    </row>
    <row r="1431" spans="1:6" ht="25.5" outlineLevel="1" x14ac:dyDescent="0.2">
      <c r="A1431" s="33">
        <v>1</v>
      </c>
      <c r="B1431" s="38" t="s">
        <v>233</v>
      </c>
      <c r="C1431" s="33"/>
      <c r="D1431" s="33"/>
      <c r="E1431" s="33"/>
      <c r="F1431" s="33"/>
    </row>
    <row r="1432" spans="1:6" ht="38.25" outlineLevel="1" x14ac:dyDescent="0.2">
      <c r="A1432" s="33">
        <v>2</v>
      </c>
      <c r="B1432" s="38" t="s">
        <v>1476</v>
      </c>
      <c r="C1432" s="33"/>
      <c r="D1432" s="33"/>
      <c r="E1432" s="33"/>
      <c r="F1432" s="33"/>
    </row>
    <row r="1433" spans="1:6" ht="38.25" outlineLevel="1" x14ac:dyDescent="0.2">
      <c r="A1433" s="33">
        <v>3</v>
      </c>
      <c r="B1433" s="38" t="s">
        <v>1477</v>
      </c>
      <c r="C1433" s="33"/>
      <c r="D1433" s="33"/>
      <c r="E1433" s="33"/>
      <c r="F1433" s="33"/>
    </row>
    <row r="1434" spans="1:6" ht="25.5" outlineLevel="1" x14ac:dyDescent="0.2">
      <c r="A1434" s="33">
        <v>4</v>
      </c>
      <c r="B1434" s="38" t="s">
        <v>1478</v>
      </c>
      <c r="C1434" s="33"/>
      <c r="D1434" s="33"/>
      <c r="E1434" s="33"/>
      <c r="F1434" s="33"/>
    </row>
    <row r="1435" spans="1:6" outlineLevel="1" x14ac:dyDescent="0.2">
      <c r="A1435" s="33"/>
      <c r="B1435" s="33"/>
      <c r="C1435" s="33"/>
      <c r="D1435" s="33"/>
      <c r="E1435" s="33"/>
      <c r="F1435" s="33"/>
    </row>
    <row r="1436" spans="1:6" outlineLevel="1" x14ac:dyDescent="0.2">
      <c r="A1436" s="135" t="s">
        <v>235</v>
      </c>
      <c r="B1436" s="135"/>
      <c r="C1436" s="135"/>
      <c r="D1436" s="135"/>
      <c r="E1436" s="135"/>
      <c r="F1436" s="135"/>
    </row>
    <row r="1437" spans="1:6" outlineLevel="1" x14ac:dyDescent="0.2">
      <c r="A1437" s="33">
        <v>1</v>
      </c>
      <c r="B1437" s="38" t="s">
        <v>236</v>
      </c>
      <c r="C1437" s="33"/>
      <c r="D1437" s="33"/>
      <c r="E1437" s="33"/>
      <c r="F1437" s="33"/>
    </row>
    <row r="1438" spans="1:6" outlineLevel="1" x14ac:dyDescent="0.2">
      <c r="A1438" s="33">
        <v>2</v>
      </c>
      <c r="B1438" s="38" t="s">
        <v>1479</v>
      </c>
      <c r="C1438" s="33"/>
      <c r="D1438" s="33"/>
      <c r="E1438" s="33"/>
      <c r="F1438" s="33"/>
    </row>
    <row r="1439" spans="1:6" outlineLevel="1" x14ac:dyDescent="0.2">
      <c r="A1439" s="33">
        <v>3</v>
      </c>
      <c r="B1439" s="38" t="s">
        <v>1480</v>
      </c>
      <c r="C1439" s="33"/>
      <c r="D1439" s="33"/>
      <c r="E1439" s="33"/>
      <c r="F1439" s="33"/>
    </row>
    <row r="1440" spans="1:6" ht="25.5" outlineLevel="1" x14ac:dyDescent="0.2">
      <c r="A1440" s="33">
        <v>4</v>
      </c>
      <c r="B1440" s="38" t="s">
        <v>1481</v>
      </c>
      <c r="C1440" s="33"/>
      <c r="D1440" s="33"/>
      <c r="E1440" s="33"/>
      <c r="F1440" s="33"/>
    </row>
    <row r="1441" spans="1:6" outlineLevel="1" x14ac:dyDescent="0.2">
      <c r="A1441" s="33"/>
      <c r="B1441" s="33"/>
      <c r="C1441" s="33"/>
      <c r="D1441" s="33"/>
      <c r="E1441" s="33"/>
      <c r="F1441" s="33"/>
    </row>
    <row r="1442" spans="1:6" outlineLevel="1" x14ac:dyDescent="0.2">
      <c r="A1442" s="135" t="s">
        <v>237</v>
      </c>
      <c r="B1442" s="135"/>
      <c r="C1442" s="135"/>
      <c r="D1442" s="135"/>
      <c r="E1442" s="135"/>
      <c r="F1442" s="135"/>
    </row>
    <row r="1443" spans="1:6" ht="25.5" outlineLevel="1" x14ac:dyDescent="0.2">
      <c r="A1443" s="33">
        <v>1</v>
      </c>
      <c r="B1443" s="38" t="s">
        <v>238</v>
      </c>
      <c r="C1443" s="33"/>
      <c r="D1443" s="33"/>
      <c r="E1443" s="33"/>
      <c r="F1443" s="33"/>
    </row>
    <row r="1444" spans="1:6" outlineLevel="1" x14ac:dyDescent="0.2">
      <c r="A1444" s="33">
        <v>2</v>
      </c>
      <c r="B1444" s="38" t="s">
        <v>1482</v>
      </c>
      <c r="C1444" s="33"/>
      <c r="D1444" s="33"/>
      <c r="E1444" s="33"/>
      <c r="F1444" s="33"/>
    </row>
    <row r="1445" spans="1:6" outlineLevel="1" x14ac:dyDescent="0.2">
      <c r="A1445" s="33">
        <v>3</v>
      </c>
      <c r="B1445" s="38" t="s">
        <v>1483</v>
      </c>
      <c r="C1445" s="33"/>
      <c r="D1445" s="33"/>
      <c r="E1445" s="33"/>
      <c r="F1445" s="33"/>
    </row>
    <row r="1446" spans="1:6" ht="25.5" outlineLevel="1" x14ac:dyDescent="0.2">
      <c r="A1446" s="33">
        <v>4</v>
      </c>
      <c r="B1446" s="38" t="s">
        <v>1484</v>
      </c>
      <c r="C1446" s="33"/>
      <c r="D1446" s="33"/>
      <c r="E1446" s="33"/>
      <c r="F1446" s="33"/>
    </row>
    <row r="1447" spans="1:6" ht="25.5" outlineLevel="1" x14ac:dyDescent="0.2">
      <c r="A1447" s="33">
        <v>5</v>
      </c>
      <c r="B1447" s="38" t="s">
        <v>1485</v>
      </c>
      <c r="C1447" s="33"/>
      <c r="D1447" s="33"/>
      <c r="E1447" s="33"/>
      <c r="F1447" s="33"/>
    </row>
    <row r="1448" spans="1:6" outlineLevel="1" x14ac:dyDescent="0.2">
      <c r="A1448" s="33">
        <v>6</v>
      </c>
      <c r="B1448" s="38" t="s">
        <v>1486</v>
      </c>
      <c r="C1448" s="33"/>
      <c r="D1448" s="33"/>
      <c r="E1448" s="33"/>
      <c r="F1448" s="33"/>
    </row>
    <row r="1449" spans="1:6" outlineLevel="1" x14ac:dyDescent="0.2">
      <c r="A1449" s="33"/>
      <c r="B1449" s="33"/>
      <c r="C1449" s="33"/>
      <c r="D1449" s="33"/>
      <c r="E1449" s="33"/>
      <c r="F1449" s="33"/>
    </row>
    <row r="1450" spans="1:6" outlineLevel="1" x14ac:dyDescent="0.2">
      <c r="A1450" s="135" t="s">
        <v>239</v>
      </c>
      <c r="B1450" s="135"/>
      <c r="C1450" s="135"/>
      <c r="D1450" s="135"/>
      <c r="E1450" s="135"/>
      <c r="F1450" s="135"/>
    </row>
    <row r="1451" spans="1:6" ht="25.5" outlineLevel="1" x14ac:dyDescent="0.2">
      <c r="A1451" s="33">
        <v>1</v>
      </c>
      <c r="B1451" s="38" t="s">
        <v>240</v>
      </c>
      <c r="C1451" s="33"/>
      <c r="D1451" s="33"/>
      <c r="E1451" s="33"/>
      <c r="F1451" s="33"/>
    </row>
    <row r="1452" spans="1:6" ht="25.5" outlineLevel="1" x14ac:dyDescent="0.2">
      <c r="A1452" s="33">
        <v>2</v>
      </c>
      <c r="B1452" s="38" t="s">
        <v>1487</v>
      </c>
      <c r="C1452" s="33"/>
      <c r="D1452" s="33"/>
      <c r="E1452" s="33"/>
      <c r="F1452" s="33"/>
    </row>
    <row r="1453" spans="1:6" ht="25.5" outlineLevel="1" x14ac:dyDescent="0.2">
      <c r="A1453" s="33">
        <v>3</v>
      </c>
      <c r="B1453" s="38" t="s">
        <v>1488</v>
      </c>
      <c r="C1453" s="33"/>
      <c r="D1453" s="33"/>
      <c r="E1453" s="33"/>
      <c r="F1453" s="33"/>
    </row>
    <row r="1454" spans="1:6" outlineLevel="1" x14ac:dyDescent="0.2">
      <c r="A1454" s="33">
        <v>4</v>
      </c>
      <c r="B1454" s="38" t="s">
        <v>1489</v>
      </c>
      <c r="C1454" s="33"/>
      <c r="D1454" s="33"/>
      <c r="E1454" s="33"/>
      <c r="F1454" s="33"/>
    </row>
    <row r="1455" spans="1:6" ht="25.5" outlineLevel="1" x14ac:dyDescent="0.2">
      <c r="A1455" s="33">
        <v>5</v>
      </c>
      <c r="B1455" s="38" t="s">
        <v>1490</v>
      </c>
      <c r="C1455" s="33"/>
      <c r="D1455" s="33"/>
      <c r="E1455" s="33"/>
      <c r="F1455" s="33"/>
    </row>
    <row r="1456" spans="1:6" outlineLevel="1" x14ac:dyDescent="0.2">
      <c r="A1456" s="33"/>
      <c r="B1456" s="33"/>
      <c r="C1456" s="33"/>
      <c r="D1456" s="33"/>
      <c r="E1456" s="33"/>
      <c r="F1456" s="33"/>
    </row>
    <row r="1457" spans="1:6" outlineLevel="1" x14ac:dyDescent="0.2">
      <c r="A1457" s="135" t="s">
        <v>241</v>
      </c>
      <c r="B1457" s="135"/>
      <c r="C1457" s="135"/>
      <c r="D1457" s="135"/>
      <c r="E1457" s="135"/>
      <c r="F1457" s="135"/>
    </row>
    <row r="1458" spans="1:6" outlineLevel="1" x14ac:dyDescent="0.2">
      <c r="A1458" s="33">
        <v>1</v>
      </c>
      <c r="B1458" s="38" t="s">
        <v>242</v>
      </c>
      <c r="C1458" s="33"/>
      <c r="D1458" s="33"/>
      <c r="E1458" s="33"/>
      <c r="F1458" s="33"/>
    </row>
    <row r="1459" spans="1:6" outlineLevel="1" x14ac:dyDescent="0.2">
      <c r="A1459" s="33">
        <v>2</v>
      </c>
      <c r="B1459" s="38" t="s">
        <v>1491</v>
      </c>
      <c r="C1459" s="33"/>
      <c r="D1459" s="33"/>
      <c r="E1459" s="33"/>
      <c r="F1459" s="33"/>
    </row>
    <row r="1460" spans="1:6" ht="25.5" outlineLevel="1" x14ac:dyDescent="0.2">
      <c r="A1460" s="33">
        <v>3</v>
      </c>
      <c r="B1460" s="38" t="s">
        <v>1492</v>
      </c>
      <c r="C1460" s="33"/>
      <c r="D1460" s="33"/>
      <c r="E1460" s="33"/>
      <c r="F1460" s="33"/>
    </row>
    <row r="1461" spans="1:6" outlineLevel="1" x14ac:dyDescent="0.2">
      <c r="A1461" s="33">
        <v>4</v>
      </c>
      <c r="B1461" s="38" t="s">
        <v>1493</v>
      </c>
      <c r="C1461" s="33"/>
      <c r="D1461" s="33"/>
      <c r="E1461" s="33"/>
      <c r="F1461" s="33"/>
    </row>
    <row r="1462" spans="1:6" outlineLevel="1" x14ac:dyDescent="0.2">
      <c r="A1462" s="33"/>
      <c r="B1462" s="33"/>
      <c r="C1462" s="33"/>
      <c r="D1462" s="33"/>
      <c r="E1462" s="33"/>
      <c r="F1462" s="33"/>
    </row>
    <row r="1463" spans="1:6" outlineLevel="1" x14ac:dyDescent="0.2">
      <c r="A1463" s="135" t="s">
        <v>243</v>
      </c>
      <c r="B1463" s="135"/>
      <c r="C1463" s="135"/>
      <c r="D1463" s="135"/>
      <c r="E1463" s="135"/>
      <c r="F1463" s="135"/>
    </row>
    <row r="1464" spans="1:6" ht="25.5" outlineLevel="1" x14ac:dyDescent="0.2">
      <c r="A1464" s="33">
        <v>1</v>
      </c>
      <c r="B1464" s="38" t="s">
        <v>245</v>
      </c>
      <c r="C1464" s="33"/>
      <c r="D1464" s="33"/>
      <c r="E1464" s="33"/>
      <c r="F1464" s="33"/>
    </row>
    <row r="1465" spans="1:6" outlineLevel="1" x14ac:dyDescent="0.2">
      <c r="A1465" s="33">
        <v>2</v>
      </c>
      <c r="B1465" s="38" t="s">
        <v>1494</v>
      </c>
      <c r="C1465" s="33"/>
      <c r="D1465" s="33"/>
      <c r="E1465" s="33"/>
      <c r="F1465" s="33"/>
    </row>
    <row r="1466" spans="1:6" outlineLevel="1" x14ac:dyDescent="0.2">
      <c r="A1466" s="33">
        <v>3</v>
      </c>
      <c r="B1466" s="38" t="s">
        <v>1495</v>
      </c>
      <c r="C1466" s="33"/>
      <c r="D1466" s="33"/>
      <c r="E1466" s="33"/>
      <c r="F1466" s="33"/>
    </row>
    <row r="1467" spans="1:6" outlineLevel="1" x14ac:dyDescent="0.2">
      <c r="A1467" s="33">
        <v>4</v>
      </c>
      <c r="B1467" s="38" t="s">
        <v>1496</v>
      </c>
      <c r="C1467" s="33"/>
      <c r="D1467" s="33"/>
      <c r="E1467" s="33"/>
      <c r="F1467" s="33"/>
    </row>
    <row r="1468" spans="1:6" ht="25.5" outlineLevel="1" x14ac:dyDescent="0.2">
      <c r="A1468" s="33">
        <v>5</v>
      </c>
      <c r="B1468" s="38" t="s">
        <v>1497</v>
      </c>
      <c r="C1468" s="33"/>
      <c r="D1468" s="33"/>
      <c r="E1468" s="33"/>
      <c r="F1468" s="33"/>
    </row>
    <row r="1469" spans="1:6" outlineLevel="1" x14ac:dyDescent="0.2">
      <c r="A1469" s="33"/>
      <c r="B1469" s="33"/>
      <c r="C1469" s="33"/>
      <c r="D1469" s="33"/>
      <c r="E1469" s="33"/>
      <c r="F1469" s="33"/>
    </row>
    <row r="1470" spans="1:6" outlineLevel="1" x14ac:dyDescent="0.2">
      <c r="A1470" s="135" t="s">
        <v>246</v>
      </c>
      <c r="B1470" s="135"/>
      <c r="C1470" s="135"/>
      <c r="D1470" s="135"/>
      <c r="E1470" s="135"/>
      <c r="F1470" s="135"/>
    </row>
    <row r="1471" spans="1:6" outlineLevel="1" x14ac:dyDescent="0.2">
      <c r="A1471" s="33">
        <v>1</v>
      </c>
      <c r="B1471" s="38" t="s">
        <v>247</v>
      </c>
      <c r="C1471" s="33"/>
      <c r="D1471" s="33"/>
      <c r="E1471" s="33"/>
      <c r="F1471" s="33"/>
    </row>
    <row r="1472" spans="1:6" ht="25.5" outlineLevel="1" x14ac:dyDescent="0.2">
      <c r="A1472" s="33">
        <v>2</v>
      </c>
      <c r="B1472" s="38" t="s">
        <v>1498</v>
      </c>
      <c r="C1472" s="33"/>
      <c r="D1472" s="33"/>
      <c r="E1472" s="33"/>
      <c r="F1472" s="33"/>
    </row>
    <row r="1473" spans="1:6" ht="25.5" outlineLevel="1" x14ac:dyDescent="0.2">
      <c r="A1473" s="33">
        <v>3</v>
      </c>
      <c r="B1473" s="38" t="s">
        <v>1499</v>
      </c>
      <c r="C1473" s="33"/>
      <c r="D1473" s="33"/>
      <c r="E1473" s="33"/>
      <c r="F1473" s="33"/>
    </row>
    <row r="1474" spans="1:6" ht="25.5" outlineLevel="1" x14ac:dyDescent="0.2">
      <c r="A1474" s="33">
        <v>4</v>
      </c>
      <c r="B1474" s="38" t="s">
        <v>1500</v>
      </c>
      <c r="C1474" s="33"/>
      <c r="D1474" s="33"/>
      <c r="E1474" s="33"/>
      <c r="F1474" s="33"/>
    </row>
    <row r="1475" spans="1:6" ht="25.5" outlineLevel="1" x14ac:dyDescent="0.2">
      <c r="A1475" s="33">
        <v>5</v>
      </c>
      <c r="B1475" s="38" t="s">
        <v>1501</v>
      </c>
      <c r="C1475" s="33"/>
      <c r="D1475" s="33"/>
      <c r="E1475" s="33"/>
      <c r="F1475" s="33"/>
    </row>
    <row r="1476" spans="1:6" outlineLevel="1" x14ac:dyDescent="0.2">
      <c r="A1476" s="33"/>
      <c r="B1476" s="33"/>
      <c r="C1476" s="33"/>
      <c r="D1476" s="33"/>
      <c r="E1476" s="33"/>
      <c r="F1476" s="33"/>
    </row>
    <row r="1477" spans="1:6" outlineLevel="1" x14ac:dyDescent="0.2">
      <c r="A1477" s="135" t="s">
        <v>248</v>
      </c>
      <c r="B1477" s="135"/>
      <c r="C1477" s="135"/>
      <c r="D1477" s="135"/>
      <c r="E1477" s="135"/>
      <c r="F1477" s="135"/>
    </row>
    <row r="1478" spans="1:6" outlineLevel="1" x14ac:dyDescent="0.2">
      <c r="A1478" s="33">
        <v>1</v>
      </c>
      <c r="B1478" s="38" t="s">
        <v>249</v>
      </c>
      <c r="C1478" s="33"/>
      <c r="D1478" s="33"/>
      <c r="E1478" s="33"/>
      <c r="F1478" s="33"/>
    </row>
    <row r="1479" spans="1:6" outlineLevel="1" x14ac:dyDescent="0.2">
      <c r="A1479" s="33">
        <v>2</v>
      </c>
      <c r="B1479" s="38" t="s">
        <v>1502</v>
      </c>
      <c r="C1479" s="33"/>
      <c r="D1479" s="33"/>
      <c r="E1479" s="33"/>
      <c r="F1479" s="33"/>
    </row>
    <row r="1480" spans="1:6" outlineLevel="1" x14ac:dyDescent="0.2">
      <c r="A1480" s="33">
        <v>3</v>
      </c>
      <c r="B1480" s="38" t="s">
        <v>1503</v>
      </c>
      <c r="C1480" s="33"/>
      <c r="D1480" s="33"/>
      <c r="E1480" s="33"/>
      <c r="F1480" s="33"/>
    </row>
    <row r="1481" spans="1:6" ht="25.5" outlineLevel="1" x14ac:dyDescent="0.2">
      <c r="A1481" s="33">
        <v>4</v>
      </c>
      <c r="B1481" s="38" t="s">
        <v>1504</v>
      </c>
      <c r="C1481" s="33"/>
      <c r="D1481" s="33"/>
      <c r="E1481" s="33"/>
      <c r="F1481" s="33"/>
    </row>
    <row r="1482" spans="1:6" outlineLevel="1" x14ac:dyDescent="0.2">
      <c r="A1482" s="33">
        <v>5</v>
      </c>
      <c r="B1482" s="38" t="s">
        <v>1505</v>
      </c>
      <c r="C1482" s="33"/>
      <c r="D1482" s="33"/>
      <c r="E1482" s="33"/>
      <c r="F1482" s="33"/>
    </row>
    <row r="1483" spans="1:6" outlineLevel="1" x14ac:dyDescent="0.2">
      <c r="A1483" s="33"/>
      <c r="B1483" s="33"/>
      <c r="C1483" s="33"/>
      <c r="D1483" s="33"/>
      <c r="E1483" s="33"/>
      <c r="F1483" s="33"/>
    </row>
    <row r="1484" spans="1:6" outlineLevel="1" x14ac:dyDescent="0.2">
      <c r="A1484" s="135" t="s">
        <v>250</v>
      </c>
      <c r="B1484" s="135"/>
      <c r="C1484" s="135"/>
      <c r="D1484" s="135"/>
      <c r="E1484" s="135"/>
      <c r="F1484" s="135"/>
    </row>
    <row r="1485" spans="1:6" ht="25.5" outlineLevel="1" x14ac:dyDescent="0.2">
      <c r="A1485" s="33">
        <v>1</v>
      </c>
      <c r="B1485" s="38" t="s">
        <v>251</v>
      </c>
      <c r="C1485" s="33"/>
      <c r="D1485" s="33"/>
      <c r="E1485" s="33"/>
      <c r="F1485" s="33"/>
    </row>
    <row r="1486" spans="1:6" outlineLevel="1" x14ac:dyDescent="0.2">
      <c r="A1486" s="33">
        <v>2</v>
      </c>
      <c r="B1486" s="38" t="s">
        <v>1506</v>
      </c>
      <c r="C1486" s="33"/>
      <c r="D1486" s="33"/>
      <c r="E1486" s="33"/>
      <c r="F1486" s="33"/>
    </row>
    <row r="1487" spans="1:6" outlineLevel="1" x14ac:dyDescent="0.2">
      <c r="A1487" s="33">
        <v>3</v>
      </c>
      <c r="B1487" s="38" t="s">
        <v>1507</v>
      </c>
      <c r="C1487" s="33"/>
      <c r="D1487" s="33"/>
      <c r="E1487" s="33"/>
      <c r="F1487" s="33"/>
    </row>
    <row r="1488" spans="1:6" ht="25.5" outlineLevel="1" x14ac:dyDescent="0.2">
      <c r="A1488" s="33">
        <v>4</v>
      </c>
      <c r="B1488" s="38" t="s">
        <v>1508</v>
      </c>
      <c r="C1488" s="33"/>
      <c r="D1488" s="33"/>
      <c r="E1488" s="33"/>
      <c r="F1488" s="33"/>
    </row>
    <row r="1489" spans="1:6" ht="25.5" outlineLevel="1" x14ac:dyDescent="0.2">
      <c r="A1489" s="33">
        <v>5</v>
      </c>
      <c r="B1489" s="38" t="s">
        <v>1509</v>
      </c>
      <c r="C1489" s="33"/>
      <c r="D1489" s="33"/>
      <c r="E1489" s="33"/>
      <c r="F1489" s="33"/>
    </row>
    <row r="1490" spans="1:6" ht="38.25" outlineLevel="1" x14ac:dyDescent="0.2">
      <c r="A1490" s="33">
        <v>6</v>
      </c>
      <c r="B1490" s="38" t="s">
        <v>1510</v>
      </c>
      <c r="C1490" s="33"/>
      <c r="D1490" s="33"/>
      <c r="E1490" s="33"/>
      <c r="F1490" s="33"/>
    </row>
    <row r="1491" spans="1:6" outlineLevel="1" x14ac:dyDescent="0.2">
      <c r="A1491" s="33"/>
      <c r="B1491" s="33"/>
      <c r="C1491" s="33"/>
      <c r="D1491" s="33"/>
      <c r="E1491" s="33"/>
      <c r="F1491" s="33"/>
    </row>
    <row r="1492" spans="1:6" outlineLevel="1" x14ac:dyDescent="0.2">
      <c r="A1492" s="135" t="s">
        <v>252</v>
      </c>
      <c r="B1492" s="135"/>
      <c r="C1492" s="135"/>
      <c r="D1492" s="135"/>
      <c r="E1492" s="135"/>
      <c r="F1492" s="135"/>
    </row>
    <row r="1493" spans="1:6" outlineLevel="1" x14ac:dyDescent="0.2">
      <c r="A1493" s="33">
        <v>1</v>
      </c>
      <c r="B1493" s="38" t="s">
        <v>253</v>
      </c>
      <c r="C1493" s="33"/>
      <c r="D1493" s="33"/>
      <c r="E1493" s="33"/>
      <c r="F1493" s="33"/>
    </row>
    <row r="1494" spans="1:6" outlineLevel="1" x14ac:dyDescent="0.2">
      <c r="A1494" s="33">
        <v>2</v>
      </c>
      <c r="B1494" s="38" t="s">
        <v>1502</v>
      </c>
      <c r="C1494" s="33"/>
      <c r="D1494" s="33"/>
      <c r="E1494" s="33"/>
      <c r="F1494" s="33"/>
    </row>
    <row r="1495" spans="1:6" outlineLevel="1" x14ac:dyDescent="0.2">
      <c r="A1495" s="33">
        <v>3</v>
      </c>
      <c r="B1495" s="38" t="s">
        <v>1503</v>
      </c>
      <c r="C1495" s="33"/>
      <c r="D1495" s="33"/>
      <c r="E1495" s="33"/>
      <c r="F1495" s="33"/>
    </row>
    <row r="1496" spans="1:6" ht="25.5" outlineLevel="1" x14ac:dyDescent="0.2">
      <c r="A1496" s="33">
        <v>4</v>
      </c>
      <c r="B1496" s="38" t="s">
        <v>1504</v>
      </c>
      <c r="C1496" s="33"/>
      <c r="D1496" s="33"/>
      <c r="E1496" s="33"/>
      <c r="F1496" s="33"/>
    </row>
    <row r="1497" spans="1:6" outlineLevel="1" x14ac:dyDescent="0.2">
      <c r="A1497" s="33">
        <v>5</v>
      </c>
      <c r="B1497" s="38" t="s">
        <v>1505</v>
      </c>
      <c r="C1497" s="33"/>
      <c r="D1497" s="33"/>
      <c r="E1497" s="33"/>
      <c r="F1497" s="33"/>
    </row>
    <row r="1498" spans="1:6" outlineLevel="1" x14ac:dyDescent="0.2">
      <c r="A1498" s="33"/>
      <c r="B1498" s="33"/>
      <c r="C1498" s="33"/>
      <c r="D1498" s="33"/>
      <c r="E1498" s="33"/>
      <c r="F1498" s="33"/>
    </row>
    <row r="1499" spans="1:6" outlineLevel="1" x14ac:dyDescent="0.2">
      <c r="A1499" s="135" t="s">
        <v>254</v>
      </c>
      <c r="B1499" s="135"/>
      <c r="C1499" s="135"/>
      <c r="D1499" s="135"/>
      <c r="E1499" s="135"/>
      <c r="F1499" s="135"/>
    </row>
    <row r="1500" spans="1:6" outlineLevel="1" x14ac:dyDescent="0.2">
      <c r="A1500" s="33">
        <v>1</v>
      </c>
      <c r="B1500" s="38" t="s">
        <v>255</v>
      </c>
      <c r="C1500" s="33"/>
      <c r="D1500" s="33"/>
      <c r="E1500" s="33"/>
      <c r="F1500" s="33"/>
    </row>
    <row r="1501" spans="1:6" outlineLevel="1" x14ac:dyDescent="0.2">
      <c r="A1501" s="33">
        <v>2</v>
      </c>
      <c r="B1501" s="38" t="s">
        <v>1511</v>
      </c>
      <c r="C1501" s="33"/>
      <c r="D1501" s="33"/>
      <c r="E1501" s="33"/>
      <c r="F1501" s="33"/>
    </row>
    <row r="1502" spans="1:6" ht="25.5" outlineLevel="1" x14ac:dyDescent="0.2">
      <c r="A1502" s="33">
        <v>3</v>
      </c>
      <c r="B1502" s="38" t="s">
        <v>1512</v>
      </c>
      <c r="C1502" s="33"/>
      <c r="D1502" s="33"/>
      <c r="E1502" s="33"/>
      <c r="F1502" s="33"/>
    </row>
    <row r="1503" spans="1:6" outlineLevel="1" x14ac:dyDescent="0.2">
      <c r="A1503" s="33">
        <v>4</v>
      </c>
      <c r="B1503" s="38" t="s">
        <v>1513</v>
      </c>
      <c r="C1503" s="33"/>
      <c r="D1503" s="33"/>
      <c r="E1503" s="33"/>
      <c r="F1503" s="33"/>
    </row>
    <row r="1504" spans="1:6" outlineLevel="1" x14ac:dyDescent="0.2">
      <c r="A1504" s="33"/>
      <c r="B1504" s="33"/>
      <c r="C1504" s="33"/>
      <c r="D1504" s="33"/>
      <c r="E1504" s="33"/>
      <c r="F1504" s="33"/>
    </row>
    <row r="1505" spans="1:6" outlineLevel="1" x14ac:dyDescent="0.2">
      <c r="A1505" s="135" t="s">
        <v>256</v>
      </c>
      <c r="B1505" s="135"/>
      <c r="C1505" s="135"/>
      <c r="D1505" s="135"/>
      <c r="E1505" s="135"/>
      <c r="F1505" s="135"/>
    </row>
    <row r="1506" spans="1:6" outlineLevel="1" x14ac:dyDescent="0.2">
      <c r="A1506" s="33">
        <v>1</v>
      </c>
      <c r="B1506" s="38" t="s">
        <v>258</v>
      </c>
      <c r="C1506" s="33"/>
      <c r="D1506" s="33"/>
      <c r="E1506" s="33"/>
      <c r="F1506" s="33"/>
    </row>
    <row r="1507" spans="1:6" outlineLevel="1" x14ac:dyDescent="0.2">
      <c r="A1507" s="33">
        <v>2</v>
      </c>
      <c r="B1507" s="38" t="s">
        <v>1514</v>
      </c>
      <c r="C1507" s="33"/>
      <c r="D1507" s="33"/>
      <c r="E1507" s="33"/>
      <c r="F1507" s="33"/>
    </row>
    <row r="1508" spans="1:6" outlineLevel="1" x14ac:dyDescent="0.2">
      <c r="A1508" s="33">
        <v>3</v>
      </c>
      <c r="B1508" s="38" t="s">
        <v>1515</v>
      </c>
      <c r="C1508" s="33"/>
      <c r="D1508" s="33"/>
      <c r="E1508" s="33"/>
      <c r="F1508" s="33"/>
    </row>
    <row r="1509" spans="1:6" ht="25.5" outlineLevel="1" x14ac:dyDescent="0.2">
      <c r="A1509" s="33">
        <v>4</v>
      </c>
      <c r="B1509" s="38" t="s">
        <v>1516</v>
      </c>
      <c r="C1509" s="33"/>
      <c r="D1509" s="33"/>
      <c r="E1509" s="33"/>
      <c r="F1509" s="33"/>
    </row>
    <row r="1510" spans="1:6" outlineLevel="1" x14ac:dyDescent="0.2">
      <c r="A1510" s="33"/>
      <c r="B1510" s="33"/>
      <c r="C1510" s="33"/>
      <c r="D1510" s="33"/>
      <c r="E1510" s="33"/>
      <c r="F1510" s="33"/>
    </row>
    <row r="1511" spans="1:6" outlineLevel="1" x14ac:dyDescent="0.2">
      <c r="A1511" s="135" t="s">
        <v>259</v>
      </c>
      <c r="B1511" s="135"/>
      <c r="C1511" s="135"/>
      <c r="D1511" s="135"/>
      <c r="E1511" s="135"/>
      <c r="F1511" s="135"/>
    </row>
    <row r="1512" spans="1:6" ht="25.5" outlineLevel="1" x14ac:dyDescent="0.2">
      <c r="A1512" s="33">
        <v>1</v>
      </c>
      <c r="B1512" s="38" t="s">
        <v>260</v>
      </c>
      <c r="C1512" s="33"/>
      <c r="D1512" s="33"/>
      <c r="E1512" s="33"/>
      <c r="F1512" s="33"/>
    </row>
    <row r="1513" spans="1:6" ht="25.5" outlineLevel="1" x14ac:dyDescent="0.2">
      <c r="A1513" s="33">
        <v>2</v>
      </c>
      <c r="B1513" s="38" t="s">
        <v>1517</v>
      </c>
      <c r="C1513" s="33"/>
      <c r="D1513" s="33"/>
      <c r="E1513" s="33"/>
      <c r="F1513" s="33"/>
    </row>
    <row r="1514" spans="1:6" ht="25.5" outlineLevel="1" x14ac:dyDescent="0.2">
      <c r="A1514" s="33">
        <v>3</v>
      </c>
      <c r="B1514" s="38" t="s">
        <v>1518</v>
      </c>
      <c r="C1514" s="33"/>
      <c r="D1514" s="33"/>
      <c r="E1514" s="33"/>
      <c r="F1514" s="33"/>
    </row>
    <row r="1515" spans="1:6" outlineLevel="1" x14ac:dyDescent="0.2">
      <c r="A1515" s="33">
        <v>4</v>
      </c>
      <c r="B1515" s="38" t="s">
        <v>1519</v>
      </c>
      <c r="C1515" s="33"/>
      <c r="D1515" s="33"/>
      <c r="E1515" s="33"/>
      <c r="F1515" s="33"/>
    </row>
    <row r="1516" spans="1:6" outlineLevel="1" x14ac:dyDescent="0.2">
      <c r="A1516" s="33"/>
      <c r="B1516" s="33"/>
      <c r="C1516" s="33"/>
      <c r="D1516" s="33"/>
      <c r="E1516" s="33"/>
      <c r="F1516" s="33"/>
    </row>
    <row r="1517" spans="1:6" outlineLevel="1" x14ac:dyDescent="0.2">
      <c r="A1517" s="135" t="s">
        <v>261</v>
      </c>
      <c r="B1517" s="135"/>
      <c r="C1517" s="135"/>
      <c r="D1517" s="135"/>
      <c r="E1517" s="135"/>
      <c r="F1517" s="135"/>
    </row>
    <row r="1518" spans="1:6" outlineLevel="1" x14ac:dyDescent="0.2">
      <c r="A1518" s="33">
        <v>1</v>
      </c>
      <c r="B1518" s="38" t="s">
        <v>262</v>
      </c>
      <c r="C1518" s="33"/>
      <c r="D1518" s="33"/>
      <c r="E1518" s="33"/>
      <c r="F1518" s="33"/>
    </row>
    <row r="1519" spans="1:6" outlineLevel="1" x14ac:dyDescent="0.2">
      <c r="A1519" s="33">
        <v>2</v>
      </c>
      <c r="B1519" s="38" t="s">
        <v>1502</v>
      </c>
      <c r="C1519" s="33"/>
      <c r="D1519" s="33"/>
      <c r="E1519" s="33"/>
      <c r="F1519" s="33"/>
    </row>
    <row r="1520" spans="1:6" outlineLevel="1" x14ac:dyDescent="0.2">
      <c r="A1520" s="33">
        <v>3</v>
      </c>
      <c r="B1520" s="38" t="s">
        <v>1503</v>
      </c>
      <c r="C1520" s="33"/>
      <c r="D1520" s="33"/>
      <c r="E1520" s="33"/>
      <c r="F1520" s="33"/>
    </row>
    <row r="1521" spans="1:6" ht="25.5" outlineLevel="1" x14ac:dyDescent="0.2">
      <c r="A1521" s="33">
        <v>4</v>
      </c>
      <c r="B1521" s="38" t="s">
        <v>1504</v>
      </c>
      <c r="C1521" s="33"/>
      <c r="D1521" s="33"/>
      <c r="E1521" s="33"/>
      <c r="F1521" s="33"/>
    </row>
    <row r="1522" spans="1:6" outlineLevel="1" x14ac:dyDescent="0.2">
      <c r="A1522" s="33">
        <v>5</v>
      </c>
      <c r="B1522" s="38" t="s">
        <v>1505</v>
      </c>
      <c r="C1522" s="33"/>
      <c r="D1522" s="33"/>
      <c r="E1522" s="33"/>
      <c r="F1522" s="33"/>
    </row>
    <row r="1523" spans="1:6" outlineLevel="1" x14ac:dyDescent="0.2">
      <c r="A1523" s="33"/>
      <c r="B1523" s="33"/>
      <c r="C1523" s="33"/>
      <c r="D1523" s="33"/>
      <c r="E1523" s="33"/>
      <c r="F1523" s="33"/>
    </row>
    <row r="1524" spans="1:6" outlineLevel="1" x14ac:dyDescent="0.2">
      <c r="A1524" s="135" t="s">
        <v>263</v>
      </c>
      <c r="B1524" s="135"/>
      <c r="C1524" s="135"/>
      <c r="D1524" s="135"/>
      <c r="E1524" s="135"/>
      <c r="F1524" s="135"/>
    </row>
    <row r="1525" spans="1:6" ht="25.5" outlineLevel="1" x14ac:dyDescent="0.2">
      <c r="A1525" s="33">
        <v>1</v>
      </c>
      <c r="B1525" s="38" t="s">
        <v>265</v>
      </c>
      <c r="C1525" s="33"/>
      <c r="D1525" s="33"/>
      <c r="E1525" s="33"/>
      <c r="F1525" s="33"/>
    </row>
    <row r="1526" spans="1:6" outlineLevel="1" x14ac:dyDescent="0.2">
      <c r="A1526" s="33">
        <v>2</v>
      </c>
      <c r="B1526" s="38" t="s">
        <v>1520</v>
      </c>
      <c r="C1526" s="33"/>
      <c r="D1526" s="33"/>
      <c r="E1526" s="33"/>
      <c r="F1526" s="33"/>
    </row>
    <row r="1527" spans="1:6" ht="25.5" outlineLevel="1" x14ac:dyDescent="0.2">
      <c r="A1527" s="33">
        <v>3</v>
      </c>
      <c r="B1527" s="38" t="s">
        <v>1521</v>
      </c>
      <c r="C1527" s="33"/>
      <c r="D1527" s="33"/>
      <c r="E1527" s="33"/>
      <c r="F1527" s="33"/>
    </row>
    <row r="1528" spans="1:6" outlineLevel="1" x14ac:dyDescent="0.2">
      <c r="A1528" s="33">
        <v>4</v>
      </c>
      <c r="B1528" s="38" t="s">
        <v>1522</v>
      </c>
      <c r="C1528" s="33"/>
      <c r="D1528" s="33"/>
      <c r="E1528" s="33"/>
      <c r="F1528" s="33"/>
    </row>
    <row r="1529" spans="1:6" outlineLevel="1" x14ac:dyDescent="0.2">
      <c r="A1529" s="33"/>
      <c r="B1529" s="33"/>
      <c r="C1529" s="33"/>
      <c r="D1529" s="33"/>
      <c r="E1529" s="33"/>
      <c r="F1529" s="33"/>
    </row>
    <row r="1530" spans="1:6" outlineLevel="1" x14ac:dyDescent="0.2">
      <c r="A1530" s="135" t="s">
        <v>266</v>
      </c>
      <c r="B1530" s="135"/>
      <c r="C1530" s="135"/>
      <c r="D1530" s="135"/>
      <c r="E1530" s="135"/>
      <c r="F1530" s="135"/>
    </row>
    <row r="1531" spans="1:6" outlineLevel="1" x14ac:dyDescent="0.2">
      <c r="A1531" s="33">
        <v>1</v>
      </c>
      <c r="B1531" s="38" t="s">
        <v>269</v>
      </c>
      <c r="C1531" s="33"/>
      <c r="D1531" s="33"/>
      <c r="E1531" s="33"/>
      <c r="F1531" s="33"/>
    </row>
    <row r="1532" spans="1:6" outlineLevel="1" x14ac:dyDescent="0.2">
      <c r="A1532" s="33">
        <v>2</v>
      </c>
      <c r="B1532" s="38" t="s">
        <v>1523</v>
      </c>
      <c r="C1532" s="33"/>
      <c r="D1532" s="33"/>
      <c r="E1532" s="33"/>
      <c r="F1532" s="33"/>
    </row>
    <row r="1533" spans="1:6" ht="25.5" outlineLevel="1" x14ac:dyDescent="0.2">
      <c r="A1533" s="33">
        <v>3</v>
      </c>
      <c r="B1533" s="38" t="s">
        <v>1524</v>
      </c>
      <c r="C1533" s="33"/>
      <c r="D1533" s="33"/>
      <c r="E1533" s="33"/>
      <c r="F1533" s="33"/>
    </row>
    <row r="1534" spans="1:6" outlineLevel="1" x14ac:dyDescent="0.2">
      <c r="A1534" s="33">
        <v>4</v>
      </c>
      <c r="B1534" s="38" t="s">
        <v>1525</v>
      </c>
      <c r="C1534" s="33"/>
      <c r="D1534" s="33"/>
      <c r="E1534" s="33"/>
      <c r="F1534" s="33"/>
    </row>
    <row r="1535" spans="1:6" outlineLevel="1" x14ac:dyDescent="0.2">
      <c r="A1535" s="33">
        <v>5</v>
      </c>
      <c r="B1535" s="38" t="s">
        <v>1526</v>
      </c>
      <c r="C1535" s="33"/>
      <c r="D1535" s="33"/>
      <c r="E1535" s="33"/>
      <c r="F1535" s="33"/>
    </row>
    <row r="1536" spans="1:6" outlineLevel="1" x14ac:dyDescent="0.2">
      <c r="A1536" s="33"/>
      <c r="B1536" s="33"/>
      <c r="C1536" s="33"/>
      <c r="D1536" s="33"/>
      <c r="E1536" s="33"/>
      <c r="F1536" s="33"/>
    </row>
    <row r="1537" spans="1:6" outlineLevel="1" x14ac:dyDescent="0.2">
      <c r="A1537" s="135" t="s">
        <v>270</v>
      </c>
      <c r="B1537" s="135"/>
      <c r="C1537" s="135"/>
      <c r="D1537" s="135"/>
      <c r="E1537" s="135"/>
      <c r="F1537" s="135"/>
    </row>
    <row r="1538" spans="1:6" ht="25.5" outlineLevel="1" x14ac:dyDescent="0.2">
      <c r="A1538" s="33">
        <v>1</v>
      </c>
      <c r="B1538" s="38" t="s">
        <v>272</v>
      </c>
      <c r="C1538" s="33"/>
      <c r="D1538" s="33"/>
      <c r="E1538" s="33"/>
      <c r="F1538" s="33"/>
    </row>
    <row r="1539" spans="1:6" outlineLevel="1" x14ac:dyDescent="0.2">
      <c r="A1539" s="33">
        <v>2</v>
      </c>
      <c r="B1539" s="38" t="s">
        <v>1523</v>
      </c>
      <c r="C1539" s="33"/>
      <c r="D1539" s="33"/>
      <c r="E1539" s="33"/>
      <c r="F1539" s="33"/>
    </row>
    <row r="1540" spans="1:6" ht="25.5" outlineLevel="1" x14ac:dyDescent="0.2">
      <c r="A1540" s="33">
        <v>3</v>
      </c>
      <c r="B1540" s="38" t="s">
        <v>1524</v>
      </c>
      <c r="C1540" s="33"/>
      <c r="D1540" s="33"/>
      <c r="E1540" s="33"/>
      <c r="F1540" s="33"/>
    </row>
    <row r="1541" spans="1:6" outlineLevel="1" x14ac:dyDescent="0.2">
      <c r="A1541" s="33">
        <v>4</v>
      </c>
      <c r="B1541" s="38" t="s">
        <v>1525</v>
      </c>
      <c r="C1541" s="33"/>
      <c r="D1541" s="33"/>
      <c r="E1541" s="33"/>
      <c r="F1541" s="33"/>
    </row>
    <row r="1542" spans="1:6" outlineLevel="1" x14ac:dyDescent="0.2">
      <c r="A1542" s="33">
        <v>5</v>
      </c>
      <c r="B1542" s="38" t="s">
        <v>1526</v>
      </c>
      <c r="C1542" s="33"/>
      <c r="D1542" s="33"/>
      <c r="E1542" s="33"/>
      <c r="F1542" s="33"/>
    </row>
    <row r="1543" spans="1:6" outlineLevel="1" x14ac:dyDescent="0.2">
      <c r="A1543" s="33"/>
      <c r="B1543" s="33"/>
      <c r="C1543" s="33"/>
      <c r="D1543" s="33"/>
      <c r="E1543" s="33"/>
      <c r="F1543" s="33"/>
    </row>
    <row r="1544" spans="1:6" outlineLevel="1" x14ac:dyDescent="0.2">
      <c r="A1544" s="135" t="s">
        <v>273</v>
      </c>
      <c r="B1544" s="135"/>
      <c r="C1544" s="135"/>
      <c r="D1544" s="135"/>
      <c r="E1544" s="135"/>
      <c r="F1544" s="135"/>
    </row>
    <row r="1545" spans="1:6" outlineLevel="1" x14ac:dyDescent="0.2">
      <c r="A1545" s="33">
        <v>1</v>
      </c>
      <c r="B1545" s="38" t="s">
        <v>275</v>
      </c>
      <c r="C1545" s="33"/>
      <c r="D1545" s="33"/>
      <c r="E1545" s="33"/>
      <c r="F1545" s="33"/>
    </row>
    <row r="1546" spans="1:6" outlineLevel="1" x14ac:dyDescent="0.2">
      <c r="A1546" s="33">
        <v>2</v>
      </c>
      <c r="B1546" s="38" t="s">
        <v>1523</v>
      </c>
      <c r="C1546" s="33"/>
      <c r="D1546" s="33"/>
      <c r="E1546" s="33"/>
      <c r="F1546" s="33"/>
    </row>
    <row r="1547" spans="1:6" ht="25.5" outlineLevel="1" x14ac:dyDescent="0.2">
      <c r="A1547" s="33">
        <v>3</v>
      </c>
      <c r="B1547" s="38" t="s">
        <v>1524</v>
      </c>
      <c r="C1547" s="33"/>
      <c r="D1547" s="33"/>
      <c r="E1547" s="33"/>
      <c r="F1547" s="33"/>
    </row>
    <row r="1548" spans="1:6" outlineLevel="1" x14ac:dyDescent="0.2">
      <c r="A1548" s="33">
        <v>4</v>
      </c>
      <c r="B1548" s="38" t="s">
        <v>1525</v>
      </c>
      <c r="C1548" s="33"/>
      <c r="D1548" s="33"/>
      <c r="E1548" s="33"/>
      <c r="F1548" s="33"/>
    </row>
    <row r="1549" spans="1:6" outlineLevel="1" x14ac:dyDescent="0.2">
      <c r="A1549" s="33">
        <v>5</v>
      </c>
      <c r="B1549" s="38" t="s">
        <v>1526</v>
      </c>
      <c r="C1549" s="33"/>
      <c r="D1549" s="33"/>
      <c r="E1549" s="33"/>
      <c r="F1549" s="33"/>
    </row>
    <row r="1550" spans="1:6" outlineLevel="1" x14ac:dyDescent="0.2">
      <c r="A1550" s="33"/>
      <c r="B1550" s="33"/>
      <c r="C1550" s="33"/>
      <c r="D1550" s="33"/>
      <c r="E1550" s="33"/>
      <c r="F1550" s="33"/>
    </row>
    <row r="1551" spans="1:6" outlineLevel="1" x14ac:dyDescent="0.2">
      <c r="A1551" s="135" t="s">
        <v>276</v>
      </c>
      <c r="B1551" s="135"/>
      <c r="C1551" s="135"/>
      <c r="D1551" s="135"/>
      <c r="E1551" s="135"/>
      <c r="F1551" s="135"/>
    </row>
    <row r="1552" spans="1:6" outlineLevel="1" x14ac:dyDescent="0.2">
      <c r="A1552" s="33">
        <v>1</v>
      </c>
      <c r="B1552" s="38" t="s">
        <v>278</v>
      </c>
      <c r="C1552" s="33"/>
      <c r="D1552" s="33"/>
      <c r="E1552" s="33"/>
      <c r="F1552" s="33"/>
    </row>
    <row r="1553" spans="1:6" outlineLevel="1" x14ac:dyDescent="0.2">
      <c r="A1553" s="33">
        <v>2</v>
      </c>
      <c r="B1553" s="38" t="s">
        <v>1523</v>
      </c>
      <c r="C1553" s="33"/>
      <c r="D1553" s="33"/>
      <c r="E1553" s="33"/>
      <c r="F1553" s="33"/>
    </row>
    <row r="1554" spans="1:6" ht="25.5" outlineLevel="1" x14ac:dyDescent="0.2">
      <c r="A1554" s="33">
        <v>3</v>
      </c>
      <c r="B1554" s="38" t="s">
        <v>1524</v>
      </c>
      <c r="C1554" s="33"/>
      <c r="D1554" s="33"/>
      <c r="E1554" s="33"/>
      <c r="F1554" s="33"/>
    </row>
    <row r="1555" spans="1:6" outlineLevel="1" x14ac:dyDescent="0.2">
      <c r="A1555" s="33">
        <v>4</v>
      </c>
      <c r="B1555" s="38" t="s">
        <v>1525</v>
      </c>
      <c r="C1555" s="33"/>
      <c r="D1555" s="33"/>
      <c r="E1555" s="33"/>
      <c r="F1555" s="33"/>
    </row>
    <row r="1556" spans="1:6" outlineLevel="1" x14ac:dyDescent="0.2">
      <c r="A1556" s="33">
        <v>5</v>
      </c>
      <c r="B1556" s="38" t="s">
        <v>1526</v>
      </c>
      <c r="C1556" s="33"/>
      <c r="D1556" s="33"/>
      <c r="E1556" s="33"/>
      <c r="F1556" s="33"/>
    </row>
    <row r="1557" spans="1:6" outlineLevel="1" x14ac:dyDescent="0.2">
      <c r="A1557" s="33"/>
      <c r="B1557" s="33"/>
      <c r="C1557" s="33"/>
      <c r="D1557" s="33"/>
      <c r="E1557" s="33"/>
      <c r="F1557" s="33"/>
    </row>
    <row r="1558" spans="1:6" outlineLevel="1" x14ac:dyDescent="0.2">
      <c r="A1558" s="135" t="s">
        <v>1527</v>
      </c>
      <c r="B1558" s="135"/>
      <c r="C1558" s="135"/>
      <c r="D1558" s="135"/>
      <c r="E1558" s="135"/>
      <c r="F1558" s="135"/>
    </row>
    <row r="1559" spans="1:6" ht="38.25" outlineLevel="1" x14ac:dyDescent="0.2">
      <c r="A1559" s="33">
        <v>1</v>
      </c>
      <c r="B1559" s="38" t="s">
        <v>1528</v>
      </c>
      <c r="C1559" s="33"/>
      <c r="D1559" s="33"/>
      <c r="E1559" s="33"/>
      <c r="F1559" s="33"/>
    </row>
    <row r="1560" spans="1:6" outlineLevel="1" x14ac:dyDescent="0.2">
      <c r="A1560" s="33">
        <v>2</v>
      </c>
      <c r="B1560" s="38" t="s">
        <v>1529</v>
      </c>
      <c r="C1560" s="33"/>
      <c r="D1560" s="33"/>
      <c r="E1560" s="33"/>
      <c r="F1560" s="33"/>
    </row>
    <row r="1561" spans="1:6" outlineLevel="1" x14ac:dyDescent="0.2">
      <c r="A1561" s="33">
        <v>3</v>
      </c>
      <c r="B1561" s="38" t="s">
        <v>1530</v>
      </c>
      <c r="C1561" s="33"/>
      <c r="D1561" s="33"/>
      <c r="E1561" s="33"/>
      <c r="F1561" s="33"/>
    </row>
    <row r="1562" spans="1:6" outlineLevel="1" x14ac:dyDescent="0.2">
      <c r="A1562" s="33"/>
      <c r="B1562" s="33"/>
      <c r="C1562" s="33"/>
      <c r="D1562" s="33"/>
      <c r="E1562" s="33"/>
      <c r="F1562" s="33"/>
    </row>
    <row r="1563" spans="1:6" outlineLevel="1" x14ac:dyDescent="0.2">
      <c r="A1563" s="135" t="s">
        <v>1531</v>
      </c>
      <c r="B1563" s="135"/>
      <c r="C1563" s="135"/>
      <c r="D1563" s="135"/>
      <c r="E1563" s="135"/>
      <c r="F1563" s="135"/>
    </row>
    <row r="1564" spans="1:6" ht="38.25" outlineLevel="1" x14ac:dyDescent="0.2">
      <c r="A1564" s="33">
        <v>1</v>
      </c>
      <c r="B1564" s="38" t="s">
        <v>1532</v>
      </c>
      <c r="C1564" s="33"/>
      <c r="D1564" s="33"/>
      <c r="E1564" s="33"/>
      <c r="F1564" s="33"/>
    </row>
    <row r="1565" spans="1:6" outlineLevel="1" x14ac:dyDescent="0.2">
      <c r="A1565" s="33">
        <v>2</v>
      </c>
      <c r="B1565" s="38" t="s">
        <v>1529</v>
      </c>
      <c r="C1565" s="33"/>
      <c r="D1565" s="33"/>
      <c r="E1565" s="33"/>
      <c r="F1565" s="33"/>
    </row>
    <row r="1566" spans="1:6" outlineLevel="1" x14ac:dyDescent="0.2">
      <c r="A1566" s="33">
        <v>3</v>
      </c>
      <c r="B1566" s="38" t="s">
        <v>1530</v>
      </c>
      <c r="C1566" s="33"/>
      <c r="D1566" s="33"/>
      <c r="E1566" s="33"/>
      <c r="F1566" s="33"/>
    </row>
    <row r="1567" spans="1:6" outlineLevel="1" x14ac:dyDescent="0.2">
      <c r="A1567" s="33"/>
      <c r="B1567" s="33"/>
      <c r="C1567" s="33"/>
      <c r="D1567" s="33"/>
      <c r="E1567" s="33"/>
      <c r="F1567" s="33"/>
    </row>
    <row r="1568" spans="1:6" outlineLevel="1" x14ac:dyDescent="0.2">
      <c r="A1568" s="135" t="s">
        <v>1533</v>
      </c>
      <c r="B1568" s="135"/>
      <c r="C1568" s="135"/>
      <c r="D1568" s="135"/>
      <c r="E1568" s="135"/>
      <c r="F1568" s="135"/>
    </row>
    <row r="1569" spans="1:6" ht="38.25" outlineLevel="1" x14ac:dyDescent="0.2">
      <c r="A1569" s="33">
        <v>1</v>
      </c>
      <c r="B1569" s="38" t="s">
        <v>1534</v>
      </c>
      <c r="C1569" s="33"/>
      <c r="D1569" s="33"/>
      <c r="E1569" s="33"/>
      <c r="F1569" s="33"/>
    </row>
    <row r="1570" spans="1:6" outlineLevel="1" x14ac:dyDescent="0.2">
      <c r="A1570" s="33">
        <v>2</v>
      </c>
      <c r="B1570" s="38" t="s">
        <v>1535</v>
      </c>
      <c r="C1570" s="33"/>
      <c r="D1570" s="33"/>
      <c r="E1570" s="33"/>
      <c r="F1570" s="33"/>
    </row>
    <row r="1571" spans="1:6" ht="25.5" outlineLevel="1" x14ac:dyDescent="0.2">
      <c r="A1571" s="33">
        <v>3</v>
      </c>
      <c r="B1571" s="38" t="s">
        <v>1536</v>
      </c>
      <c r="C1571" s="33"/>
      <c r="D1571" s="33"/>
      <c r="E1571" s="33"/>
      <c r="F1571" s="33"/>
    </row>
    <row r="1572" spans="1:6" ht="25.5" outlineLevel="1" x14ac:dyDescent="0.2">
      <c r="A1572" s="33">
        <v>4</v>
      </c>
      <c r="B1572" s="38" t="s">
        <v>1537</v>
      </c>
      <c r="C1572" s="33"/>
      <c r="D1572" s="33"/>
      <c r="E1572" s="33"/>
      <c r="F1572" s="33"/>
    </row>
    <row r="1573" spans="1:6" ht="38.25" outlineLevel="1" x14ac:dyDescent="0.2">
      <c r="A1573" s="33">
        <v>5</v>
      </c>
      <c r="B1573" s="38" t="s">
        <v>1538</v>
      </c>
      <c r="C1573" s="33"/>
      <c r="D1573" s="33"/>
      <c r="E1573" s="33"/>
      <c r="F1573" s="33"/>
    </row>
    <row r="1574" spans="1:6" ht="25.5" outlineLevel="1" x14ac:dyDescent="0.2">
      <c r="A1574" s="33">
        <v>6</v>
      </c>
      <c r="B1574" s="38" t="s">
        <v>1539</v>
      </c>
      <c r="C1574" s="33"/>
      <c r="D1574" s="33"/>
      <c r="E1574" s="33"/>
      <c r="F1574" s="33"/>
    </row>
    <row r="1575" spans="1:6" outlineLevel="1" x14ac:dyDescent="0.2">
      <c r="A1575" s="33">
        <v>7</v>
      </c>
      <c r="B1575" s="38" t="s">
        <v>1540</v>
      </c>
      <c r="C1575" s="33"/>
      <c r="D1575" s="33"/>
      <c r="E1575" s="33"/>
      <c r="F1575" s="33"/>
    </row>
    <row r="1576" spans="1:6" outlineLevel="1" x14ac:dyDescent="0.2">
      <c r="A1576" s="33"/>
      <c r="B1576" s="33"/>
      <c r="C1576" s="33"/>
      <c r="D1576" s="33"/>
      <c r="E1576" s="33"/>
      <c r="F1576" s="33"/>
    </row>
    <row r="1577" spans="1:6" outlineLevel="1" x14ac:dyDescent="0.2">
      <c r="A1577" s="135" t="s">
        <v>1541</v>
      </c>
      <c r="B1577" s="135"/>
      <c r="C1577" s="135"/>
      <c r="D1577" s="135"/>
      <c r="E1577" s="135"/>
      <c r="F1577" s="135"/>
    </row>
    <row r="1578" spans="1:6" ht="25.5" outlineLevel="1" x14ac:dyDescent="0.2">
      <c r="A1578" s="33">
        <v>1</v>
      </c>
      <c r="B1578" s="38" t="s">
        <v>1542</v>
      </c>
      <c r="C1578" s="33"/>
      <c r="D1578" s="33"/>
      <c r="E1578" s="33"/>
      <c r="F1578" s="33"/>
    </row>
    <row r="1579" spans="1:6" outlineLevel="1" x14ac:dyDescent="0.2">
      <c r="A1579" s="33">
        <v>2</v>
      </c>
      <c r="B1579" s="38" t="s">
        <v>1529</v>
      </c>
      <c r="C1579" s="33"/>
      <c r="D1579" s="33"/>
      <c r="E1579" s="33"/>
      <c r="F1579" s="33"/>
    </row>
    <row r="1580" spans="1:6" outlineLevel="1" x14ac:dyDescent="0.2">
      <c r="A1580" s="33">
        <v>3</v>
      </c>
      <c r="B1580" s="38" t="s">
        <v>1530</v>
      </c>
      <c r="C1580" s="33"/>
      <c r="D1580" s="33"/>
      <c r="E1580" s="33"/>
      <c r="F1580" s="33"/>
    </row>
    <row r="1581" spans="1:6" outlineLevel="1" x14ac:dyDescent="0.2">
      <c r="A1581" s="33"/>
      <c r="B1581" s="33"/>
      <c r="C1581" s="33"/>
      <c r="D1581" s="33"/>
      <c r="E1581" s="33"/>
      <c r="F1581" s="33"/>
    </row>
    <row r="1582" spans="1:6" outlineLevel="1" x14ac:dyDescent="0.2">
      <c r="A1582" s="135" t="s">
        <v>1543</v>
      </c>
      <c r="B1582" s="135"/>
      <c r="C1582" s="135"/>
      <c r="D1582" s="135"/>
      <c r="E1582" s="135"/>
      <c r="F1582" s="135"/>
    </row>
    <row r="1583" spans="1:6" ht="25.5" outlineLevel="1" x14ac:dyDescent="0.2">
      <c r="A1583" s="33">
        <v>1</v>
      </c>
      <c r="B1583" s="38" t="s">
        <v>1544</v>
      </c>
      <c r="C1583" s="33"/>
      <c r="D1583" s="33"/>
      <c r="E1583" s="33"/>
      <c r="F1583" s="33"/>
    </row>
    <row r="1584" spans="1:6" ht="25.5" outlineLevel="1" x14ac:dyDescent="0.2">
      <c r="A1584" s="33">
        <v>2</v>
      </c>
      <c r="B1584" s="38" t="s">
        <v>1545</v>
      </c>
      <c r="C1584" s="33"/>
      <c r="D1584" s="33"/>
      <c r="E1584" s="33"/>
      <c r="F1584" s="33"/>
    </row>
    <row r="1585" spans="1:6" outlineLevel="1" x14ac:dyDescent="0.2">
      <c r="A1585" s="33">
        <v>3</v>
      </c>
      <c r="B1585" s="38" t="s">
        <v>1546</v>
      </c>
      <c r="C1585" s="33"/>
      <c r="D1585" s="33"/>
      <c r="E1585" s="33"/>
      <c r="F1585" s="33"/>
    </row>
    <row r="1586" spans="1:6" outlineLevel="1" x14ac:dyDescent="0.2">
      <c r="A1586" s="33"/>
      <c r="B1586" s="33"/>
      <c r="C1586" s="33"/>
      <c r="D1586" s="33"/>
      <c r="E1586" s="33"/>
      <c r="F1586" s="33"/>
    </row>
    <row r="1587" spans="1:6" outlineLevel="1" x14ac:dyDescent="0.2">
      <c r="A1587" s="135" t="s">
        <v>1547</v>
      </c>
      <c r="B1587" s="135"/>
      <c r="C1587" s="135"/>
      <c r="D1587" s="135"/>
      <c r="E1587" s="135"/>
      <c r="F1587" s="135"/>
    </row>
    <row r="1588" spans="1:6" ht="25.5" outlineLevel="1" x14ac:dyDescent="0.2">
      <c r="A1588" s="33">
        <v>1</v>
      </c>
      <c r="B1588" s="38" t="s">
        <v>1548</v>
      </c>
      <c r="C1588" s="33"/>
      <c r="D1588" s="33"/>
      <c r="E1588" s="33"/>
      <c r="F1588" s="33"/>
    </row>
    <row r="1589" spans="1:6" ht="25.5" outlineLevel="1" x14ac:dyDescent="0.2">
      <c r="A1589" s="33">
        <v>2</v>
      </c>
      <c r="B1589" s="38" t="s">
        <v>1549</v>
      </c>
      <c r="C1589" s="33"/>
      <c r="D1589" s="33"/>
      <c r="E1589" s="33"/>
      <c r="F1589" s="33"/>
    </row>
    <row r="1590" spans="1:6" outlineLevel="1" x14ac:dyDescent="0.2">
      <c r="A1590" s="33">
        <v>3</v>
      </c>
      <c r="B1590" s="38" t="s">
        <v>1550</v>
      </c>
      <c r="C1590" s="33"/>
      <c r="D1590" s="33"/>
      <c r="E1590" s="33"/>
      <c r="F1590" s="33"/>
    </row>
    <row r="1591" spans="1:6" outlineLevel="1" x14ac:dyDescent="0.2">
      <c r="A1591" s="33"/>
      <c r="B1591" s="33"/>
      <c r="C1591" s="33"/>
      <c r="D1591" s="33"/>
      <c r="E1591" s="33"/>
      <c r="F1591" s="33"/>
    </row>
    <row r="1592" spans="1:6" outlineLevel="1" x14ac:dyDescent="0.2">
      <c r="A1592" s="135" t="s">
        <v>1551</v>
      </c>
      <c r="B1592" s="135"/>
      <c r="C1592" s="135"/>
      <c r="D1592" s="135"/>
      <c r="E1592" s="135"/>
      <c r="F1592" s="135"/>
    </row>
    <row r="1593" spans="1:6" ht="25.5" outlineLevel="1" x14ac:dyDescent="0.2">
      <c r="A1593" s="33">
        <v>1</v>
      </c>
      <c r="B1593" s="38" t="s">
        <v>1552</v>
      </c>
      <c r="C1593" s="33"/>
      <c r="D1593" s="33"/>
      <c r="E1593" s="33"/>
      <c r="F1593" s="33"/>
    </row>
    <row r="1594" spans="1:6" ht="25.5" outlineLevel="1" x14ac:dyDescent="0.2">
      <c r="A1594" s="33">
        <v>2</v>
      </c>
      <c r="B1594" s="38" t="s">
        <v>1553</v>
      </c>
      <c r="C1594" s="33"/>
      <c r="D1594" s="33"/>
      <c r="E1594" s="33"/>
      <c r="F1594" s="33"/>
    </row>
    <row r="1595" spans="1:6" ht="25.5" outlineLevel="1" x14ac:dyDescent="0.2">
      <c r="A1595" s="33">
        <v>3</v>
      </c>
      <c r="B1595" s="38" t="s">
        <v>1554</v>
      </c>
      <c r="C1595" s="33"/>
      <c r="D1595" s="33"/>
      <c r="E1595" s="33"/>
      <c r="F1595" s="33"/>
    </row>
    <row r="1596" spans="1:6" ht="25.5" outlineLevel="1" x14ac:dyDescent="0.2">
      <c r="A1596" s="33">
        <v>4</v>
      </c>
      <c r="B1596" s="38" t="s">
        <v>1555</v>
      </c>
      <c r="C1596" s="33"/>
      <c r="D1596" s="33"/>
      <c r="E1596" s="33"/>
      <c r="F1596" s="33"/>
    </row>
    <row r="1597" spans="1:6" ht="25.5" outlineLevel="1" x14ac:dyDescent="0.2">
      <c r="A1597" s="33">
        <v>5</v>
      </c>
      <c r="B1597" s="38" t="s">
        <v>1556</v>
      </c>
      <c r="C1597" s="33"/>
      <c r="D1597" s="33"/>
      <c r="E1597" s="33"/>
      <c r="F1597" s="33"/>
    </row>
    <row r="1598" spans="1:6" ht="25.5" outlineLevel="1" x14ac:dyDescent="0.2">
      <c r="A1598" s="33">
        <v>6</v>
      </c>
      <c r="B1598" s="38" t="s">
        <v>1557</v>
      </c>
      <c r="C1598" s="33"/>
      <c r="D1598" s="33"/>
      <c r="E1598" s="33"/>
      <c r="F1598" s="33"/>
    </row>
    <row r="1599" spans="1:6" ht="25.5" outlineLevel="1" x14ac:dyDescent="0.2">
      <c r="A1599" s="33">
        <v>7</v>
      </c>
      <c r="B1599" s="38" t="s">
        <v>1558</v>
      </c>
      <c r="C1599" s="33"/>
      <c r="D1599" s="33"/>
      <c r="E1599" s="33"/>
      <c r="F1599" s="33"/>
    </row>
    <row r="1600" spans="1:6" outlineLevel="1" x14ac:dyDescent="0.2">
      <c r="A1600" s="33"/>
      <c r="B1600" s="33"/>
      <c r="C1600" s="33"/>
      <c r="D1600" s="33"/>
      <c r="E1600" s="33"/>
      <c r="F1600" s="33"/>
    </row>
    <row r="1601" spans="1:6" outlineLevel="1" x14ac:dyDescent="0.2">
      <c r="A1601" s="135" t="s">
        <v>1559</v>
      </c>
      <c r="B1601" s="135"/>
      <c r="C1601" s="135"/>
      <c r="D1601" s="135"/>
      <c r="E1601" s="135"/>
      <c r="F1601" s="135"/>
    </row>
    <row r="1602" spans="1:6" ht="38.25" outlineLevel="1" x14ac:dyDescent="0.2">
      <c r="A1602" s="33">
        <v>1</v>
      </c>
      <c r="B1602" s="38" t="s">
        <v>1560</v>
      </c>
      <c r="C1602" s="33"/>
      <c r="D1602" s="33"/>
      <c r="E1602" s="33"/>
      <c r="F1602" s="33"/>
    </row>
    <row r="1603" spans="1:6" outlineLevel="1" x14ac:dyDescent="0.2">
      <c r="A1603" s="33">
        <v>2</v>
      </c>
      <c r="B1603" s="38" t="s">
        <v>1561</v>
      </c>
      <c r="C1603" s="33"/>
      <c r="D1603" s="33"/>
      <c r="E1603" s="33"/>
      <c r="F1603" s="33"/>
    </row>
    <row r="1604" spans="1:6" ht="25.5" outlineLevel="1" x14ac:dyDescent="0.2">
      <c r="A1604" s="33">
        <v>3</v>
      </c>
      <c r="B1604" s="38" t="s">
        <v>1562</v>
      </c>
      <c r="C1604" s="33"/>
      <c r="D1604" s="33"/>
      <c r="E1604" s="33"/>
      <c r="F1604" s="33"/>
    </row>
    <row r="1605" spans="1:6" ht="25.5" outlineLevel="1" x14ac:dyDescent="0.2">
      <c r="A1605" s="33">
        <v>4</v>
      </c>
      <c r="B1605" s="38" t="s">
        <v>1563</v>
      </c>
      <c r="C1605" s="33"/>
      <c r="D1605" s="33"/>
      <c r="E1605" s="33"/>
      <c r="F1605" s="33"/>
    </row>
    <row r="1606" spans="1:6" ht="25.5" outlineLevel="1" x14ac:dyDescent="0.2">
      <c r="A1606" s="33">
        <v>5</v>
      </c>
      <c r="B1606" s="38" t="s">
        <v>1564</v>
      </c>
      <c r="C1606" s="33"/>
      <c r="D1606" s="33"/>
      <c r="E1606" s="33"/>
      <c r="F1606" s="33"/>
    </row>
    <row r="1607" spans="1:6" outlineLevel="1" x14ac:dyDescent="0.2">
      <c r="A1607" s="33">
        <v>6</v>
      </c>
      <c r="B1607" s="38" t="s">
        <v>1565</v>
      </c>
      <c r="C1607" s="33"/>
      <c r="D1607" s="33"/>
      <c r="E1607" s="33"/>
      <c r="F1607" s="33"/>
    </row>
    <row r="1608" spans="1:6" outlineLevel="1" x14ac:dyDescent="0.2">
      <c r="A1608" s="33"/>
      <c r="B1608" s="33"/>
      <c r="C1608" s="33"/>
      <c r="D1608" s="33"/>
      <c r="E1608" s="33"/>
      <c r="F1608" s="33"/>
    </row>
    <row r="1609" spans="1:6" outlineLevel="1" x14ac:dyDescent="0.2">
      <c r="A1609" s="135" t="s">
        <v>1566</v>
      </c>
      <c r="B1609" s="135"/>
      <c r="C1609" s="135"/>
      <c r="D1609" s="135"/>
      <c r="E1609" s="135"/>
      <c r="F1609" s="135"/>
    </row>
    <row r="1610" spans="1:6" ht="38.25" outlineLevel="1" x14ac:dyDescent="0.2">
      <c r="A1610" s="33">
        <v>1</v>
      </c>
      <c r="B1610" s="38" t="s">
        <v>1567</v>
      </c>
      <c r="C1610" s="33"/>
      <c r="D1610" s="33"/>
      <c r="E1610" s="33"/>
      <c r="F1610" s="33"/>
    </row>
    <row r="1611" spans="1:6" outlineLevel="1" x14ac:dyDescent="0.2">
      <c r="A1611" s="33">
        <v>2</v>
      </c>
      <c r="B1611" s="38" t="s">
        <v>1568</v>
      </c>
      <c r="C1611" s="33"/>
      <c r="D1611" s="33"/>
      <c r="E1611" s="33"/>
      <c r="F1611" s="33"/>
    </row>
    <row r="1612" spans="1:6" ht="25.5" outlineLevel="1" x14ac:dyDescent="0.2">
      <c r="A1612" s="33">
        <v>3</v>
      </c>
      <c r="B1612" s="38" t="s">
        <v>1569</v>
      </c>
      <c r="C1612" s="33"/>
      <c r="D1612" s="33"/>
      <c r="E1612" s="33"/>
      <c r="F1612" s="33"/>
    </row>
    <row r="1613" spans="1:6" ht="25.5" outlineLevel="1" x14ac:dyDescent="0.2">
      <c r="A1613" s="33">
        <v>4</v>
      </c>
      <c r="B1613" s="38" t="s">
        <v>1570</v>
      </c>
      <c r="C1613" s="33"/>
      <c r="D1613" s="33"/>
      <c r="E1613" s="33"/>
      <c r="F1613" s="33"/>
    </row>
    <row r="1614" spans="1:6" ht="25.5" outlineLevel="1" x14ac:dyDescent="0.2">
      <c r="A1614" s="33">
        <v>5</v>
      </c>
      <c r="B1614" s="38" t="s">
        <v>1571</v>
      </c>
      <c r="C1614" s="33"/>
      <c r="D1614" s="33"/>
      <c r="E1614" s="33"/>
      <c r="F1614" s="33"/>
    </row>
    <row r="1615" spans="1:6" outlineLevel="1" x14ac:dyDescent="0.2">
      <c r="A1615" s="33"/>
      <c r="B1615" s="33"/>
      <c r="C1615" s="33"/>
      <c r="D1615" s="33"/>
      <c r="E1615" s="33"/>
      <c r="F1615" s="33"/>
    </row>
    <row r="1616" spans="1:6" outlineLevel="1" x14ac:dyDescent="0.2">
      <c r="A1616" s="135" t="s">
        <v>1572</v>
      </c>
      <c r="B1616" s="135"/>
      <c r="C1616" s="135"/>
      <c r="D1616" s="135"/>
      <c r="E1616" s="135"/>
      <c r="F1616" s="135"/>
    </row>
    <row r="1617" spans="1:6" outlineLevel="1" x14ac:dyDescent="0.2">
      <c r="A1617" s="33">
        <v>1</v>
      </c>
      <c r="B1617" s="38" t="s">
        <v>1573</v>
      </c>
      <c r="C1617" s="33"/>
      <c r="D1617" s="33"/>
      <c r="E1617" s="33"/>
      <c r="F1617" s="33"/>
    </row>
    <row r="1618" spans="1:6" ht="25.5" outlineLevel="1" x14ac:dyDescent="0.2">
      <c r="A1618" s="33">
        <v>2</v>
      </c>
      <c r="B1618" s="38" t="s">
        <v>1574</v>
      </c>
      <c r="C1618" s="33"/>
      <c r="D1618" s="33"/>
      <c r="E1618" s="33"/>
      <c r="F1618" s="33"/>
    </row>
    <row r="1619" spans="1:6" outlineLevel="1" x14ac:dyDescent="0.2">
      <c r="A1619" s="33">
        <v>3</v>
      </c>
      <c r="B1619" s="38" t="s">
        <v>1575</v>
      </c>
      <c r="C1619" s="33"/>
      <c r="D1619" s="33"/>
      <c r="E1619" s="33"/>
      <c r="F1619" s="33"/>
    </row>
    <row r="1620" spans="1:6" outlineLevel="1" x14ac:dyDescent="0.2">
      <c r="A1620" s="33"/>
      <c r="B1620" s="33"/>
      <c r="C1620" s="33"/>
      <c r="D1620" s="33"/>
      <c r="E1620" s="33"/>
      <c r="F1620" s="33"/>
    </row>
    <row r="1621" spans="1:6" outlineLevel="1" x14ac:dyDescent="0.2">
      <c r="A1621" s="135" t="s">
        <v>1576</v>
      </c>
      <c r="B1621" s="135"/>
      <c r="C1621" s="135"/>
      <c r="D1621" s="135"/>
      <c r="E1621" s="135"/>
      <c r="F1621" s="135"/>
    </row>
    <row r="1622" spans="1:6" outlineLevel="1" x14ac:dyDescent="0.2">
      <c r="A1622" s="33">
        <v>1</v>
      </c>
      <c r="B1622" s="38" t="s">
        <v>1577</v>
      </c>
      <c r="C1622" s="33"/>
      <c r="D1622" s="33"/>
      <c r="E1622" s="33"/>
      <c r="F1622" s="33"/>
    </row>
    <row r="1623" spans="1:6" outlineLevel="1" x14ac:dyDescent="0.2">
      <c r="A1623" s="33">
        <v>2</v>
      </c>
      <c r="B1623" s="38" t="s">
        <v>1578</v>
      </c>
      <c r="C1623" s="33"/>
      <c r="D1623" s="33"/>
      <c r="E1623" s="33"/>
      <c r="F1623" s="33"/>
    </row>
    <row r="1624" spans="1:6" outlineLevel="1" x14ac:dyDescent="0.2">
      <c r="A1624" s="33">
        <v>3</v>
      </c>
      <c r="B1624" s="38" t="s">
        <v>1579</v>
      </c>
      <c r="C1624" s="33"/>
      <c r="D1624" s="33"/>
      <c r="E1624" s="33"/>
      <c r="F1624" s="33"/>
    </row>
    <row r="1625" spans="1:6" outlineLevel="1" x14ac:dyDescent="0.2">
      <c r="A1625" s="33"/>
      <c r="B1625" s="33"/>
      <c r="C1625" s="33"/>
      <c r="D1625" s="33"/>
      <c r="E1625" s="33"/>
      <c r="F1625" s="33"/>
    </row>
    <row r="1626" spans="1:6" outlineLevel="1" x14ac:dyDescent="0.2">
      <c r="A1626" s="135" t="s">
        <v>1580</v>
      </c>
      <c r="B1626" s="135"/>
      <c r="C1626" s="135"/>
      <c r="D1626" s="135"/>
      <c r="E1626" s="135"/>
      <c r="F1626" s="135"/>
    </row>
    <row r="1627" spans="1:6" ht="25.5" outlineLevel="1" x14ac:dyDescent="0.2">
      <c r="A1627" s="33">
        <v>1</v>
      </c>
      <c r="B1627" s="38" t="s">
        <v>1581</v>
      </c>
      <c r="C1627" s="33"/>
      <c r="D1627" s="33"/>
      <c r="E1627" s="33"/>
      <c r="F1627" s="33"/>
    </row>
    <row r="1628" spans="1:6" outlineLevel="1" x14ac:dyDescent="0.2">
      <c r="A1628" s="33">
        <v>2</v>
      </c>
      <c r="B1628" s="38" t="s">
        <v>1582</v>
      </c>
      <c r="C1628" s="33"/>
      <c r="D1628" s="33"/>
      <c r="E1628" s="33"/>
      <c r="F1628" s="33"/>
    </row>
    <row r="1629" spans="1:6" ht="25.5" outlineLevel="1" x14ac:dyDescent="0.2">
      <c r="A1629" s="33">
        <v>3</v>
      </c>
      <c r="B1629" s="38" t="s">
        <v>1583</v>
      </c>
      <c r="C1629" s="33"/>
      <c r="D1629" s="33"/>
      <c r="E1629" s="33"/>
      <c r="F1629" s="33"/>
    </row>
    <row r="1630" spans="1:6" outlineLevel="1" x14ac:dyDescent="0.2">
      <c r="A1630" s="33"/>
      <c r="B1630" s="33"/>
      <c r="C1630" s="33"/>
      <c r="D1630" s="33"/>
      <c r="E1630" s="33"/>
      <c r="F1630" s="33"/>
    </row>
    <row r="1631" spans="1:6" outlineLevel="1" x14ac:dyDescent="0.2">
      <c r="A1631" s="135" t="s">
        <v>1584</v>
      </c>
      <c r="B1631" s="135"/>
      <c r="C1631" s="135"/>
      <c r="D1631" s="135"/>
      <c r="E1631" s="135"/>
      <c r="F1631" s="135"/>
    </row>
    <row r="1632" spans="1:6" ht="25.5" outlineLevel="1" x14ac:dyDescent="0.2">
      <c r="A1632" s="33">
        <v>1</v>
      </c>
      <c r="B1632" s="38" t="s">
        <v>1585</v>
      </c>
      <c r="C1632" s="33"/>
      <c r="D1632" s="33"/>
      <c r="E1632" s="33"/>
      <c r="F1632" s="33"/>
    </row>
    <row r="1633" spans="1:6" ht="25.5" outlineLevel="1" x14ac:dyDescent="0.2">
      <c r="A1633" s="33">
        <v>2</v>
      </c>
      <c r="B1633" s="38" t="s">
        <v>1586</v>
      </c>
      <c r="C1633" s="33"/>
      <c r="D1633" s="33"/>
      <c r="E1633" s="33"/>
      <c r="F1633" s="33"/>
    </row>
    <row r="1634" spans="1:6" outlineLevel="1" x14ac:dyDescent="0.2">
      <c r="A1634" s="33">
        <v>3</v>
      </c>
      <c r="B1634" s="38" t="s">
        <v>1587</v>
      </c>
      <c r="C1634" s="33"/>
      <c r="D1634" s="33"/>
      <c r="E1634" s="33"/>
      <c r="F1634" s="33"/>
    </row>
    <row r="1635" spans="1:6" outlineLevel="1" x14ac:dyDescent="0.2">
      <c r="A1635" s="33"/>
      <c r="B1635" s="33"/>
      <c r="C1635" s="33"/>
      <c r="D1635" s="33"/>
      <c r="E1635" s="33"/>
      <c r="F1635" s="33"/>
    </row>
    <row r="1636" spans="1:6" outlineLevel="1" x14ac:dyDescent="0.2">
      <c r="A1636" s="135" t="s">
        <v>1588</v>
      </c>
      <c r="B1636" s="135"/>
      <c r="C1636" s="135"/>
      <c r="D1636" s="135"/>
      <c r="E1636" s="135"/>
      <c r="F1636" s="135"/>
    </row>
    <row r="1637" spans="1:6" ht="25.5" outlineLevel="1" x14ac:dyDescent="0.2">
      <c r="A1637" s="33">
        <v>1</v>
      </c>
      <c r="B1637" s="38" t="s">
        <v>1589</v>
      </c>
      <c r="C1637" s="33"/>
      <c r="D1637" s="33"/>
      <c r="E1637" s="33"/>
      <c r="F1637" s="33"/>
    </row>
    <row r="1638" spans="1:6" ht="25.5" outlineLevel="1" x14ac:dyDescent="0.2">
      <c r="A1638" s="33">
        <v>2</v>
      </c>
      <c r="B1638" s="38" t="s">
        <v>1590</v>
      </c>
      <c r="C1638" s="33"/>
      <c r="D1638" s="33"/>
      <c r="E1638" s="33"/>
      <c r="F1638" s="33"/>
    </row>
    <row r="1639" spans="1:6" outlineLevel="1" x14ac:dyDescent="0.2">
      <c r="A1639" s="33"/>
      <c r="B1639" s="33"/>
      <c r="C1639" s="33"/>
      <c r="D1639" s="33"/>
      <c r="E1639" s="33"/>
      <c r="F1639" s="33"/>
    </row>
    <row r="1640" spans="1:6" outlineLevel="1" x14ac:dyDescent="0.2">
      <c r="A1640" s="135" t="s">
        <v>343</v>
      </c>
      <c r="B1640" s="135"/>
      <c r="C1640" s="135"/>
      <c r="D1640" s="135"/>
      <c r="E1640" s="135"/>
      <c r="F1640" s="135"/>
    </row>
    <row r="1641" spans="1:6" ht="25.5" outlineLevel="1" x14ac:dyDescent="0.2">
      <c r="A1641" s="33">
        <v>1</v>
      </c>
      <c r="B1641" s="38" t="s">
        <v>344</v>
      </c>
      <c r="C1641" s="33"/>
      <c r="D1641" s="33"/>
      <c r="E1641" s="33"/>
      <c r="F1641" s="33"/>
    </row>
    <row r="1642" spans="1:6" outlineLevel="1" x14ac:dyDescent="0.2">
      <c r="A1642" s="33">
        <v>2</v>
      </c>
      <c r="B1642" s="38" t="s">
        <v>1591</v>
      </c>
      <c r="C1642" s="33"/>
      <c r="D1642" s="33"/>
      <c r="E1642" s="33"/>
      <c r="F1642" s="33"/>
    </row>
    <row r="1643" spans="1:6" ht="25.5" outlineLevel="1" x14ac:dyDescent="0.2">
      <c r="A1643" s="33">
        <v>3</v>
      </c>
      <c r="B1643" s="38" t="s">
        <v>1592</v>
      </c>
      <c r="C1643" s="33"/>
      <c r="D1643" s="33"/>
      <c r="E1643" s="33"/>
      <c r="F1643" s="33"/>
    </row>
    <row r="1644" spans="1:6" ht="25.5" outlineLevel="1" x14ac:dyDescent="0.2">
      <c r="A1644" s="33">
        <v>4</v>
      </c>
      <c r="B1644" s="38" t="s">
        <v>1593</v>
      </c>
      <c r="C1644" s="33"/>
      <c r="D1644" s="33"/>
      <c r="E1644" s="33"/>
      <c r="F1644" s="33"/>
    </row>
    <row r="1645" spans="1:6" outlineLevel="1" x14ac:dyDescent="0.2">
      <c r="A1645" s="33"/>
      <c r="B1645" s="33"/>
      <c r="C1645" s="33"/>
      <c r="D1645" s="33"/>
      <c r="E1645" s="33"/>
      <c r="F1645" s="33"/>
    </row>
    <row r="1646" spans="1:6" outlineLevel="1" x14ac:dyDescent="0.2">
      <c r="A1646" s="135" t="s">
        <v>345</v>
      </c>
      <c r="B1646" s="135"/>
      <c r="C1646" s="135"/>
      <c r="D1646" s="135"/>
      <c r="E1646" s="135"/>
      <c r="F1646" s="135"/>
    </row>
    <row r="1647" spans="1:6" ht="25.5" outlineLevel="1" x14ac:dyDescent="0.2">
      <c r="A1647" s="33">
        <v>1</v>
      </c>
      <c r="B1647" s="38" t="s">
        <v>346</v>
      </c>
      <c r="C1647" s="33"/>
      <c r="D1647" s="33"/>
      <c r="E1647" s="33"/>
      <c r="F1647" s="33"/>
    </row>
    <row r="1648" spans="1:6" outlineLevel="1" x14ac:dyDescent="0.2">
      <c r="A1648" s="33">
        <v>2</v>
      </c>
      <c r="B1648" s="38" t="s">
        <v>1594</v>
      </c>
      <c r="C1648" s="33"/>
      <c r="D1648" s="33"/>
      <c r="E1648" s="33"/>
      <c r="F1648" s="33"/>
    </row>
    <row r="1649" spans="1:6" ht="25.5" outlineLevel="1" x14ac:dyDescent="0.2">
      <c r="A1649" s="33">
        <v>3</v>
      </c>
      <c r="B1649" s="38" t="s">
        <v>1595</v>
      </c>
      <c r="C1649" s="33"/>
      <c r="D1649" s="33"/>
      <c r="E1649" s="33"/>
      <c r="F1649" s="33"/>
    </row>
    <row r="1650" spans="1:6" ht="25.5" outlineLevel="1" x14ac:dyDescent="0.2">
      <c r="A1650" s="33">
        <v>4</v>
      </c>
      <c r="B1650" s="38" t="s">
        <v>1596</v>
      </c>
      <c r="C1650" s="33"/>
      <c r="D1650" s="33"/>
      <c r="E1650" s="33"/>
      <c r="F1650" s="33"/>
    </row>
    <row r="1651" spans="1:6" outlineLevel="1" x14ac:dyDescent="0.2">
      <c r="A1651" s="33"/>
      <c r="B1651" s="33"/>
      <c r="C1651" s="33"/>
      <c r="D1651" s="33"/>
      <c r="E1651" s="33"/>
      <c r="F1651" s="33"/>
    </row>
    <row r="1652" spans="1:6" outlineLevel="1" x14ac:dyDescent="0.2">
      <c r="A1652" s="135" t="s">
        <v>347</v>
      </c>
      <c r="B1652" s="135"/>
      <c r="C1652" s="135"/>
      <c r="D1652" s="135"/>
      <c r="E1652" s="135"/>
      <c r="F1652" s="135"/>
    </row>
    <row r="1653" spans="1:6" ht="25.5" outlineLevel="1" x14ac:dyDescent="0.2">
      <c r="A1653" s="33">
        <v>1</v>
      </c>
      <c r="B1653" s="38" t="s">
        <v>348</v>
      </c>
      <c r="C1653" s="33"/>
      <c r="D1653" s="33"/>
      <c r="E1653" s="33"/>
      <c r="F1653" s="33"/>
    </row>
    <row r="1654" spans="1:6" outlineLevel="1" x14ac:dyDescent="0.2">
      <c r="A1654" s="33">
        <v>2</v>
      </c>
      <c r="B1654" s="38" t="s">
        <v>1597</v>
      </c>
      <c r="C1654" s="33"/>
      <c r="D1654" s="33"/>
      <c r="E1654" s="33"/>
      <c r="F1654" s="33"/>
    </row>
    <row r="1655" spans="1:6" ht="25.5" outlineLevel="1" x14ac:dyDescent="0.2">
      <c r="A1655" s="33">
        <v>3</v>
      </c>
      <c r="B1655" s="38" t="s">
        <v>1598</v>
      </c>
      <c r="C1655" s="33"/>
      <c r="D1655" s="33"/>
      <c r="E1655" s="33"/>
      <c r="F1655" s="33"/>
    </row>
    <row r="1656" spans="1:6" outlineLevel="1" x14ac:dyDescent="0.2">
      <c r="A1656" s="33">
        <v>4</v>
      </c>
      <c r="B1656" s="38" t="s">
        <v>1599</v>
      </c>
      <c r="C1656" s="33"/>
      <c r="D1656" s="33"/>
      <c r="E1656" s="33"/>
      <c r="F1656" s="33"/>
    </row>
    <row r="1657" spans="1:6" ht="38.25" outlineLevel="1" x14ac:dyDescent="0.2">
      <c r="A1657" s="33">
        <v>5</v>
      </c>
      <c r="B1657" s="38" t="s">
        <v>1600</v>
      </c>
      <c r="C1657" s="33"/>
      <c r="D1657" s="33"/>
      <c r="E1657" s="33"/>
      <c r="F1657" s="33"/>
    </row>
    <row r="1658" spans="1:6" outlineLevel="1" x14ac:dyDescent="0.2">
      <c r="A1658" s="33"/>
      <c r="B1658" s="33"/>
      <c r="C1658" s="33"/>
      <c r="D1658" s="33"/>
      <c r="E1658" s="33"/>
      <c r="F1658" s="33"/>
    </row>
    <row r="1659" spans="1:6" outlineLevel="1" x14ac:dyDescent="0.2">
      <c r="A1659" s="135" t="s">
        <v>349</v>
      </c>
      <c r="B1659" s="135"/>
      <c r="C1659" s="135"/>
      <c r="D1659" s="135"/>
      <c r="E1659" s="135"/>
      <c r="F1659" s="135"/>
    </row>
    <row r="1660" spans="1:6" outlineLevel="1" x14ac:dyDescent="0.2">
      <c r="A1660" s="33">
        <v>1</v>
      </c>
      <c r="B1660" s="38" t="s">
        <v>350</v>
      </c>
      <c r="C1660" s="33"/>
      <c r="D1660" s="33"/>
      <c r="E1660" s="33"/>
      <c r="F1660" s="33"/>
    </row>
    <row r="1661" spans="1:6" outlineLevel="1" x14ac:dyDescent="0.2">
      <c r="A1661" s="33">
        <v>2</v>
      </c>
      <c r="B1661" s="38" t="s">
        <v>1601</v>
      </c>
      <c r="C1661" s="33"/>
      <c r="D1661" s="33"/>
      <c r="E1661" s="33"/>
      <c r="F1661" s="33"/>
    </row>
    <row r="1662" spans="1:6" ht="25.5" outlineLevel="1" x14ac:dyDescent="0.2">
      <c r="A1662" s="33">
        <v>3</v>
      </c>
      <c r="B1662" s="38" t="s">
        <v>1602</v>
      </c>
      <c r="C1662" s="33"/>
      <c r="D1662" s="33"/>
      <c r="E1662" s="33"/>
      <c r="F1662" s="33"/>
    </row>
    <row r="1663" spans="1:6" outlineLevel="1" x14ac:dyDescent="0.2">
      <c r="A1663" s="33">
        <v>4</v>
      </c>
      <c r="B1663" s="38" t="s">
        <v>1603</v>
      </c>
      <c r="C1663" s="33"/>
      <c r="D1663" s="33"/>
      <c r="E1663" s="33"/>
      <c r="F1663" s="33"/>
    </row>
    <row r="1664" spans="1:6" outlineLevel="1" x14ac:dyDescent="0.2">
      <c r="A1664" s="33"/>
      <c r="B1664" s="33"/>
      <c r="C1664" s="33"/>
      <c r="D1664" s="33"/>
      <c r="E1664" s="33"/>
      <c r="F1664" s="33"/>
    </row>
    <row r="1665" spans="1:6" outlineLevel="1" x14ac:dyDescent="0.2">
      <c r="A1665" s="135" t="s">
        <v>351</v>
      </c>
      <c r="B1665" s="135"/>
      <c r="C1665" s="135"/>
      <c r="D1665" s="135"/>
      <c r="E1665" s="135"/>
      <c r="F1665" s="135"/>
    </row>
    <row r="1666" spans="1:6" ht="25.5" outlineLevel="1" x14ac:dyDescent="0.2">
      <c r="A1666" s="33">
        <v>1</v>
      </c>
      <c r="B1666" s="38" t="s">
        <v>352</v>
      </c>
      <c r="C1666" s="33"/>
      <c r="D1666" s="33"/>
      <c r="E1666" s="33"/>
      <c r="F1666" s="33"/>
    </row>
    <row r="1667" spans="1:6" ht="25.5" outlineLevel="1" x14ac:dyDescent="0.2">
      <c r="A1667" s="33">
        <v>2</v>
      </c>
      <c r="B1667" s="38" t="s">
        <v>1604</v>
      </c>
      <c r="C1667" s="33"/>
      <c r="D1667" s="33"/>
      <c r="E1667" s="33"/>
      <c r="F1667" s="33"/>
    </row>
    <row r="1668" spans="1:6" ht="25.5" outlineLevel="1" x14ac:dyDescent="0.2">
      <c r="A1668" s="33">
        <v>3</v>
      </c>
      <c r="B1668" s="38" t="s">
        <v>1605</v>
      </c>
      <c r="C1668" s="33"/>
      <c r="D1668" s="33"/>
      <c r="E1668" s="33"/>
      <c r="F1668" s="33"/>
    </row>
    <row r="1669" spans="1:6" ht="25.5" outlineLevel="1" x14ac:dyDescent="0.2">
      <c r="A1669" s="33">
        <v>4</v>
      </c>
      <c r="B1669" s="38" t="s">
        <v>1606</v>
      </c>
      <c r="C1669" s="33"/>
      <c r="D1669" s="33"/>
      <c r="E1669" s="33"/>
      <c r="F1669" s="33"/>
    </row>
    <row r="1670" spans="1:6" ht="25.5" outlineLevel="1" x14ac:dyDescent="0.2">
      <c r="A1670" s="33">
        <v>5</v>
      </c>
      <c r="B1670" s="38" t="s">
        <v>1607</v>
      </c>
      <c r="C1670" s="33"/>
      <c r="D1670" s="33"/>
      <c r="E1670" s="33"/>
      <c r="F1670" s="33"/>
    </row>
    <row r="1671" spans="1:6" outlineLevel="1" x14ac:dyDescent="0.2">
      <c r="A1671" s="33"/>
      <c r="B1671" s="33"/>
      <c r="C1671" s="33"/>
      <c r="D1671" s="33"/>
      <c r="E1671" s="33"/>
      <c r="F1671" s="33"/>
    </row>
    <row r="1672" spans="1:6" outlineLevel="1" x14ac:dyDescent="0.2">
      <c r="A1672" s="135" t="s">
        <v>353</v>
      </c>
      <c r="B1672" s="135"/>
      <c r="C1672" s="135"/>
      <c r="D1672" s="135"/>
      <c r="E1672" s="135"/>
      <c r="F1672" s="135"/>
    </row>
    <row r="1673" spans="1:6" ht="25.5" outlineLevel="1" x14ac:dyDescent="0.2">
      <c r="A1673" s="33">
        <v>1</v>
      </c>
      <c r="B1673" s="38" t="s">
        <v>354</v>
      </c>
      <c r="C1673" s="33"/>
      <c r="D1673" s="33"/>
      <c r="E1673" s="33"/>
      <c r="F1673" s="33"/>
    </row>
    <row r="1674" spans="1:6" ht="25.5" outlineLevel="1" x14ac:dyDescent="0.2">
      <c r="A1674" s="33">
        <v>2</v>
      </c>
      <c r="B1674" s="38" t="s">
        <v>1604</v>
      </c>
      <c r="C1674" s="33"/>
      <c r="D1674" s="33"/>
      <c r="E1674" s="33"/>
      <c r="F1674" s="33"/>
    </row>
    <row r="1675" spans="1:6" ht="25.5" outlineLevel="1" x14ac:dyDescent="0.2">
      <c r="A1675" s="33">
        <v>3</v>
      </c>
      <c r="B1675" s="38" t="s">
        <v>1605</v>
      </c>
      <c r="C1675" s="33"/>
      <c r="D1675" s="33"/>
      <c r="E1675" s="33"/>
      <c r="F1675" s="33"/>
    </row>
    <row r="1676" spans="1:6" ht="25.5" outlineLevel="1" x14ac:dyDescent="0.2">
      <c r="A1676" s="33">
        <v>4</v>
      </c>
      <c r="B1676" s="38" t="s">
        <v>1606</v>
      </c>
      <c r="C1676" s="33"/>
      <c r="D1676" s="33"/>
      <c r="E1676" s="33"/>
      <c r="F1676" s="33"/>
    </row>
    <row r="1677" spans="1:6" ht="25.5" outlineLevel="1" x14ac:dyDescent="0.2">
      <c r="A1677" s="33">
        <v>5</v>
      </c>
      <c r="B1677" s="38" t="s">
        <v>1607</v>
      </c>
      <c r="C1677" s="33"/>
      <c r="D1677" s="33"/>
      <c r="E1677" s="33"/>
      <c r="F1677" s="33"/>
    </row>
    <row r="1678" spans="1:6" outlineLevel="1" x14ac:dyDescent="0.2">
      <c r="A1678" s="33"/>
      <c r="B1678" s="33"/>
      <c r="C1678" s="33"/>
      <c r="D1678" s="33"/>
      <c r="E1678" s="33"/>
      <c r="F1678" s="33"/>
    </row>
    <row r="1679" spans="1:6" outlineLevel="1" x14ac:dyDescent="0.2">
      <c r="A1679" s="135" t="s">
        <v>355</v>
      </c>
      <c r="B1679" s="135"/>
      <c r="C1679" s="135"/>
      <c r="D1679" s="135"/>
      <c r="E1679" s="135"/>
      <c r="F1679" s="135"/>
    </row>
    <row r="1680" spans="1:6" ht="25.5" outlineLevel="1" x14ac:dyDescent="0.2">
      <c r="A1680" s="33">
        <v>1</v>
      </c>
      <c r="B1680" s="38" t="s">
        <v>356</v>
      </c>
      <c r="C1680" s="33"/>
      <c r="D1680" s="33"/>
      <c r="E1680" s="33"/>
      <c r="F1680" s="33"/>
    </row>
    <row r="1681" spans="1:6" ht="25.5" outlineLevel="1" x14ac:dyDescent="0.2">
      <c r="A1681" s="33">
        <v>2</v>
      </c>
      <c r="B1681" s="38" t="s">
        <v>1604</v>
      </c>
      <c r="C1681" s="33"/>
      <c r="D1681" s="33"/>
      <c r="E1681" s="33"/>
      <c r="F1681" s="33"/>
    </row>
    <row r="1682" spans="1:6" ht="25.5" outlineLevel="1" x14ac:dyDescent="0.2">
      <c r="A1682" s="33">
        <v>3</v>
      </c>
      <c r="B1682" s="38" t="s">
        <v>1605</v>
      </c>
      <c r="C1682" s="33"/>
      <c r="D1682" s="33"/>
      <c r="E1682" s="33"/>
      <c r="F1682" s="33"/>
    </row>
    <row r="1683" spans="1:6" ht="25.5" outlineLevel="1" x14ac:dyDescent="0.2">
      <c r="A1683" s="33">
        <v>4</v>
      </c>
      <c r="B1683" s="38" t="s">
        <v>1606</v>
      </c>
      <c r="C1683" s="33"/>
      <c r="D1683" s="33"/>
      <c r="E1683" s="33"/>
      <c r="F1683" s="33"/>
    </row>
    <row r="1684" spans="1:6" ht="25.5" outlineLevel="1" x14ac:dyDescent="0.2">
      <c r="A1684" s="33">
        <v>5</v>
      </c>
      <c r="B1684" s="38" t="s">
        <v>1607</v>
      </c>
      <c r="C1684" s="33"/>
      <c r="D1684" s="33"/>
      <c r="E1684" s="33"/>
      <c r="F1684" s="33"/>
    </row>
    <row r="1685" spans="1:6" outlineLevel="1" x14ac:dyDescent="0.2">
      <c r="A1685" s="33"/>
      <c r="B1685" s="33"/>
      <c r="C1685" s="33"/>
      <c r="D1685" s="33"/>
      <c r="E1685" s="33"/>
      <c r="F1685" s="33"/>
    </row>
    <row r="1686" spans="1:6" outlineLevel="1" x14ac:dyDescent="0.2">
      <c r="A1686" s="135" t="s">
        <v>333</v>
      </c>
      <c r="B1686" s="135"/>
      <c r="C1686" s="135"/>
      <c r="D1686" s="135"/>
      <c r="E1686" s="135"/>
      <c r="F1686" s="135"/>
    </row>
    <row r="1687" spans="1:6" outlineLevel="1" x14ac:dyDescent="0.2">
      <c r="A1687" s="33">
        <v>1</v>
      </c>
      <c r="B1687" s="38" t="s">
        <v>334</v>
      </c>
      <c r="C1687" s="33"/>
      <c r="D1687" s="33"/>
      <c r="E1687" s="33"/>
      <c r="F1687" s="33"/>
    </row>
    <row r="1688" spans="1:6" outlineLevel="1" x14ac:dyDescent="0.2">
      <c r="A1688" s="33">
        <v>2</v>
      </c>
      <c r="B1688" s="38" t="s">
        <v>1608</v>
      </c>
      <c r="C1688" s="33"/>
      <c r="D1688" s="33"/>
      <c r="E1688" s="33"/>
      <c r="F1688" s="33"/>
    </row>
    <row r="1689" spans="1:6" ht="25.5" outlineLevel="1" x14ac:dyDescent="0.2">
      <c r="A1689" s="33">
        <v>3</v>
      </c>
      <c r="B1689" s="38" t="s">
        <v>1609</v>
      </c>
      <c r="C1689" s="33"/>
      <c r="D1689" s="33"/>
      <c r="E1689" s="33"/>
      <c r="F1689" s="33"/>
    </row>
    <row r="1690" spans="1:6" outlineLevel="1" x14ac:dyDescent="0.2">
      <c r="A1690" s="33">
        <v>4</v>
      </c>
      <c r="B1690" s="38" t="s">
        <v>1610</v>
      </c>
      <c r="C1690" s="33"/>
      <c r="D1690" s="33"/>
      <c r="E1690" s="33"/>
      <c r="F1690" s="33"/>
    </row>
    <row r="1691" spans="1:6" outlineLevel="1" x14ac:dyDescent="0.2">
      <c r="A1691" s="33"/>
      <c r="B1691" s="33"/>
      <c r="C1691" s="33"/>
      <c r="D1691" s="33"/>
      <c r="E1691" s="33"/>
      <c r="F1691" s="33"/>
    </row>
    <row r="1692" spans="1:6" outlineLevel="1" x14ac:dyDescent="0.2">
      <c r="A1692" s="135" t="s">
        <v>335</v>
      </c>
      <c r="B1692" s="135"/>
      <c r="C1692" s="135"/>
      <c r="D1692" s="135"/>
      <c r="E1692" s="135"/>
      <c r="F1692" s="135"/>
    </row>
    <row r="1693" spans="1:6" ht="25.5" outlineLevel="1" x14ac:dyDescent="0.2">
      <c r="A1693" s="33">
        <v>1</v>
      </c>
      <c r="B1693" s="38" t="s">
        <v>336</v>
      </c>
      <c r="C1693" s="33"/>
      <c r="D1693" s="33"/>
      <c r="E1693" s="33"/>
      <c r="F1693" s="33"/>
    </row>
    <row r="1694" spans="1:6" outlineLevel="1" x14ac:dyDescent="0.2">
      <c r="A1694" s="33">
        <v>2</v>
      </c>
      <c r="B1694" s="38" t="s">
        <v>1611</v>
      </c>
      <c r="C1694" s="33"/>
      <c r="D1694" s="33"/>
      <c r="E1694" s="33"/>
      <c r="F1694" s="33"/>
    </row>
    <row r="1695" spans="1:6" ht="25.5" outlineLevel="1" x14ac:dyDescent="0.2">
      <c r="A1695" s="33">
        <v>3</v>
      </c>
      <c r="B1695" s="38" t="s">
        <v>1612</v>
      </c>
      <c r="C1695" s="33"/>
      <c r="D1695" s="33"/>
      <c r="E1695" s="33"/>
      <c r="F1695" s="33"/>
    </row>
    <row r="1696" spans="1:6" ht="25.5" outlineLevel="1" x14ac:dyDescent="0.2">
      <c r="A1696" s="33">
        <v>4</v>
      </c>
      <c r="B1696" s="38" t="s">
        <v>1613</v>
      </c>
      <c r="C1696" s="33"/>
      <c r="D1696" s="33"/>
      <c r="E1696" s="33"/>
      <c r="F1696" s="33"/>
    </row>
    <row r="1697" spans="1:6" outlineLevel="1" x14ac:dyDescent="0.2">
      <c r="A1697" s="33"/>
      <c r="B1697" s="33"/>
      <c r="C1697" s="33"/>
      <c r="D1697" s="33"/>
      <c r="E1697" s="33"/>
      <c r="F1697" s="33"/>
    </row>
    <row r="1698" spans="1:6" outlineLevel="1" x14ac:dyDescent="0.2">
      <c r="A1698" s="135" t="s">
        <v>337</v>
      </c>
      <c r="B1698" s="135"/>
      <c r="C1698" s="135"/>
      <c r="D1698" s="135"/>
      <c r="E1698" s="135"/>
      <c r="F1698" s="135"/>
    </row>
    <row r="1699" spans="1:6" ht="25.5" outlineLevel="1" x14ac:dyDescent="0.2">
      <c r="A1699" s="33">
        <v>1</v>
      </c>
      <c r="B1699" s="38" t="s">
        <v>338</v>
      </c>
      <c r="C1699" s="33"/>
      <c r="D1699" s="33"/>
      <c r="E1699" s="33"/>
      <c r="F1699" s="33"/>
    </row>
    <row r="1700" spans="1:6" outlineLevel="1" x14ac:dyDescent="0.2">
      <c r="A1700" s="33">
        <v>2</v>
      </c>
      <c r="B1700" s="38" t="s">
        <v>1614</v>
      </c>
      <c r="C1700" s="33"/>
      <c r="D1700" s="33"/>
      <c r="E1700" s="33"/>
      <c r="F1700" s="33"/>
    </row>
    <row r="1701" spans="1:6" ht="25.5" outlineLevel="1" x14ac:dyDescent="0.2">
      <c r="A1701" s="33">
        <v>3</v>
      </c>
      <c r="B1701" s="38" t="s">
        <v>1615</v>
      </c>
      <c r="C1701" s="33"/>
      <c r="D1701" s="33"/>
      <c r="E1701" s="33"/>
      <c r="F1701" s="33"/>
    </row>
    <row r="1702" spans="1:6" outlineLevel="1" x14ac:dyDescent="0.2">
      <c r="A1702" s="33">
        <v>4</v>
      </c>
      <c r="B1702" s="38" t="s">
        <v>1616</v>
      </c>
      <c r="C1702" s="33"/>
      <c r="D1702" s="33"/>
      <c r="E1702" s="33"/>
      <c r="F1702" s="33"/>
    </row>
    <row r="1703" spans="1:6" outlineLevel="1" x14ac:dyDescent="0.2">
      <c r="A1703" s="33"/>
      <c r="B1703" s="33"/>
      <c r="C1703" s="33"/>
      <c r="D1703" s="33"/>
      <c r="E1703" s="33"/>
      <c r="F1703" s="33"/>
    </row>
    <row r="1704" spans="1:6" outlineLevel="1" x14ac:dyDescent="0.2">
      <c r="A1704" s="135" t="s">
        <v>339</v>
      </c>
      <c r="B1704" s="135"/>
      <c r="C1704" s="135"/>
      <c r="D1704" s="135"/>
      <c r="E1704" s="135"/>
      <c r="F1704" s="135"/>
    </row>
    <row r="1705" spans="1:6" ht="25.5" outlineLevel="1" x14ac:dyDescent="0.2">
      <c r="A1705" s="33">
        <v>1</v>
      </c>
      <c r="B1705" s="38" t="s">
        <v>340</v>
      </c>
      <c r="C1705" s="33"/>
      <c r="D1705" s="33"/>
      <c r="E1705" s="33"/>
      <c r="F1705" s="33"/>
    </row>
    <row r="1706" spans="1:6" ht="25.5" outlineLevel="1" x14ac:dyDescent="0.2">
      <c r="A1706" s="33">
        <v>2</v>
      </c>
      <c r="B1706" s="38" t="s">
        <v>1617</v>
      </c>
      <c r="C1706" s="33"/>
      <c r="D1706" s="33"/>
      <c r="E1706" s="33"/>
      <c r="F1706" s="33"/>
    </row>
    <row r="1707" spans="1:6" ht="25.5" outlineLevel="1" x14ac:dyDescent="0.2">
      <c r="A1707" s="33">
        <v>3</v>
      </c>
      <c r="B1707" s="38" t="s">
        <v>1618</v>
      </c>
      <c r="C1707" s="33"/>
      <c r="D1707" s="33"/>
      <c r="E1707" s="33"/>
      <c r="F1707" s="33"/>
    </row>
    <row r="1708" spans="1:6" ht="25.5" outlineLevel="1" x14ac:dyDescent="0.2">
      <c r="A1708" s="33">
        <v>4</v>
      </c>
      <c r="B1708" s="38" t="s">
        <v>1619</v>
      </c>
      <c r="C1708" s="33"/>
      <c r="D1708" s="33"/>
      <c r="E1708" s="33"/>
      <c r="F1708" s="33"/>
    </row>
    <row r="1709" spans="1:6" outlineLevel="1" x14ac:dyDescent="0.2">
      <c r="A1709" s="33"/>
      <c r="B1709" s="33"/>
      <c r="C1709" s="33"/>
      <c r="D1709" s="33"/>
      <c r="E1709" s="33"/>
      <c r="F1709" s="33"/>
    </row>
    <row r="1710" spans="1:6" outlineLevel="1" x14ac:dyDescent="0.2">
      <c r="A1710" s="135" t="s">
        <v>341</v>
      </c>
      <c r="B1710" s="135"/>
      <c r="C1710" s="135"/>
      <c r="D1710" s="135"/>
      <c r="E1710" s="135"/>
      <c r="F1710" s="135"/>
    </row>
    <row r="1711" spans="1:6" ht="25.5" outlineLevel="1" x14ac:dyDescent="0.2">
      <c r="A1711" s="33">
        <v>1</v>
      </c>
      <c r="B1711" s="38" t="s">
        <v>342</v>
      </c>
      <c r="C1711" s="33"/>
      <c r="D1711" s="33"/>
      <c r="E1711" s="33"/>
      <c r="F1711" s="33"/>
    </row>
    <row r="1712" spans="1:6" ht="25.5" outlineLevel="1" x14ac:dyDescent="0.2">
      <c r="A1712" s="33">
        <v>2</v>
      </c>
      <c r="B1712" s="38" t="s">
        <v>1617</v>
      </c>
      <c r="C1712" s="33"/>
      <c r="D1712" s="33"/>
      <c r="E1712" s="33"/>
      <c r="F1712" s="33"/>
    </row>
    <row r="1713" spans="1:6" ht="25.5" outlineLevel="1" x14ac:dyDescent="0.2">
      <c r="A1713" s="33">
        <v>3</v>
      </c>
      <c r="B1713" s="38" t="s">
        <v>1618</v>
      </c>
      <c r="C1713" s="33"/>
      <c r="D1713" s="33"/>
      <c r="E1713" s="33"/>
      <c r="F1713" s="33"/>
    </row>
    <row r="1714" spans="1:6" ht="25.5" outlineLevel="1" x14ac:dyDescent="0.2">
      <c r="A1714" s="33">
        <v>4</v>
      </c>
      <c r="B1714" s="38" t="s">
        <v>1619</v>
      </c>
      <c r="C1714" s="33"/>
      <c r="D1714" s="33"/>
      <c r="E1714" s="33"/>
      <c r="F1714" s="33"/>
    </row>
    <row r="1715" spans="1:6" x14ac:dyDescent="0.2">
      <c r="A1715" s="33"/>
      <c r="B1715" s="33"/>
      <c r="C1715" s="33"/>
      <c r="D1715" s="33"/>
      <c r="E1715" s="33"/>
      <c r="F1715" s="33"/>
    </row>
  </sheetData>
  <mergeCells count="748">
    <mergeCell ref="A619:F619"/>
    <mergeCell ref="A620:F620"/>
    <mergeCell ref="A1:F1"/>
    <mergeCell ref="A2:F2"/>
    <mergeCell ref="A3:F3"/>
    <mergeCell ref="A4:F4"/>
    <mergeCell ref="A5:F5"/>
    <mergeCell ref="A6:F6"/>
    <mergeCell ref="A13:F13"/>
    <mergeCell ref="A14:F14"/>
    <mergeCell ref="A15:F15"/>
    <mergeCell ref="A16:F16"/>
    <mergeCell ref="A17:F17"/>
    <mergeCell ref="A18:F18"/>
    <mergeCell ref="A7:F7"/>
    <mergeCell ref="A8:F8"/>
    <mergeCell ref="A9:F9"/>
    <mergeCell ref="A10:F10"/>
    <mergeCell ref="A11:F11"/>
    <mergeCell ref="A12:F12"/>
    <mergeCell ref="A25:F25"/>
    <mergeCell ref="A26:F26"/>
    <mergeCell ref="A27:F27"/>
    <mergeCell ref="A28:F28"/>
    <mergeCell ref="A29:F29"/>
    <mergeCell ref="A30:F30"/>
    <mergeCell ref="A19:F19"/>
    <mergeCell ref="A20:F20"/>
    <mergeCell ref="A21:F21"/>
    <mergeCell ref="A22:F22"/>
    <mergeCell ref="A23:F23"/>
    <mergeCell ref="A24:F24"/>
    <mergeCell ref="A37:F37"/>
    <mergeCell ref="A38:F38"/>
    <mergeCell ref="A39:F39"/>
    <mergeCell ref="A40:F40"/>
    <mergeCell ref="A41:F41"/>
    <mergeCell ref="A42:F42"/>
    <mergeCell ref="A31:F31"/>
    <mergeCell ref="A32:F32"/>
    <mergeCell ref="A33:F33"/>
    <mergeCell ref="A34:F34"/>
    <mergeCell ref="A35:F35"/>
    <mergeCell ref="A36:F36"/>
    <mergeCell ref="A49:F49"/>
    <mergeCell ref="A50:F50"/>
    <mergeCell ref="A51:F51"/>
    <mergeCell ref="A52:F52"/>
    <mergeCell ref="A53:F53"/>
    <mergeCell ref="A54:F54"/>
    <mergeCell ref="A43:F43"/>
    <mergeCell ref="A44:F44"/>
    <mergeCell ref="A45:F45"/>
    <mergeCell ref="A46:F46"/>
    <mergeCell ref="A47:F47"/>
    <mergeCell ref="A48:F48"/>
    <mergeCell ref="A61:F61"/>
    <mergeCell ref="A62:F62"/>
    <mergeCell ref="A63:F63"/>
    <mergeCell ref="A64:F64"/>
    <mergeCell ref="A65:F65"/>
    <mergeCell ref="A66:F66"/>
    <mergeCell ref="A55:F55"/>
    <mergeCell ref="A56:F56"/>
    <mergeCell ref="A57:F57"/>
    <mergeCell ref="A58:F58"/>
    <mergeCell ref="A59:F59"/>
    <mergeCell ref="A60:F60"/>
    <mergeCell ref="A73:F73"/>
    <mergeCell ref="A74:F74"/>
    <mergeCell ref="A75:F75"/>
    <mergeCell ref="A76:F76"/>
    <mergeCell ref="A77:F77"/>
    <mergeCell ref="A78:F78"/>
    <mergeCell ref="A67:F67"/>
    <mergeCell ref="A68:F68"/>
    <mergeCell ref="A69:F69"/>
    <mergeCell ref="A70:F70"/>
    <mergeCell ref="A71:F71"/>
    <mergeCell ref="A72:F72"/>
    <mergeCell ref="A87:F87"/>
    <mergeCell ref="A88:F88"/>
    <mergeCell ref="A89:F89"/>
    <mergeCell ref="A90:F90"/>
    <mergeCell ref="A91:F91"/>
    <mergeCell ref="A92:F92"/>
    <mergeCell ref="A79:F79"/>
    <mergeCell ref="A80:F80"/>
    <mergeCell ref="A81:F81"/>
    <mergeCell ref="A82:F82"/>
    <mergeCell ref="A83:F83"/>
    <mergeCell ref="A86:F86"/>
    <mergeCell ref="A99:F99"/>
    <mergeCell ref="A100:F100"/>
    <mergeCell ref="A101:F101"/>
    <mergeCell ref="A102:F102"/>
    <mergeCell ref="A103:F103"/>
    <mergeCell ref="A104:F104"/>
    <mergeCell ref="A93:F93"/>
    <mergeCell ref="A94:F94"/>
    <mergeCell ref="A95:F95"/>
    <mergeCell ref="A96:F96"/>
    <mergeCell ref="A97:F97"/>
    <mergeCell ref="A98:F98"/>
    <mergeCell ref="A111:F111"/>
    <mergeCell ref="A112:F112"/>
    <mergeCell ref="A113:F113"/>
    <mergeCell ref="A114:F114"/>
    <mergeCell ref="A115:F115"/>
    <mergeCell ref="A116:F116"/>
    <mergeCell ref="A105:F105"/>
    <mergeCell ref="A106:F106"/>
    <mergeCell ref="A107:F107"/>
    <mergeCell ref="A108:F108"/>
    <mergeCell ref="A109:F109"/>
    <mergeCell ref="A110:F110"/>
    <mergeCell ref="A123:F123"/>
    <mergeCell ref="A124:F124"/>
    <mergeCell ref="A125:F125"/>
    <mergeCell ref="A126:F126"/>
    <mergeCell ref="A127:F127"/>
    <mergeCell ref="A130:F130"/>
    <mergeCell ref="A117:F117"/>
    <mergeCell ref="A118:F118"/>
    <mergeCell ref="A119:F119"/>
    <mergeCell ref="A120:F120"/>
    <mergeCell ref="A121:F121"/>
    <mergeCell ref="A122:F122"/>
    <mergeCell ref="A137:F137"/>
    <mergeCell ref="A138:F138"/>
    <mergeCell ref="A139:F139"/>
    <mergeCell ref="A140:F140"/>
    <mergeCell ref="A141:F141"/>
    <mergeCell ref="A142:F142"/>
    <mergeCell ref="A131:F131"/>
    <mergeCell ref="A132:F132"/>
    <mergeCell ref="A133:F133"/>
    <mergeCell ref="A134:F134"/>
    <mergeCell ref="A135:F135"/>
    <mergeCell ref="A136:F136"/>
    <mergeCell ref="A149:F149"/>
    <mergeCell ref="A150:F150"/>
    <mergeCell ref="A151:F151"/>
    <mergeCell ref="A152:F152"/>
    <mergeCell ref="A153:F153"/>
    <mergeCell ref="A154:F154"/>
    <mergeCell ref="A143:F143"/>
    <mergeCell ref="A144:F144"/>
    <mergeCell ref="A145:F145"/>
    <mergeCell ref="A146:F146"/>
    <mergeCell ref="A147:F147"/>
    <mergeCell ref="A148:F148"/>
    <mergeCell ref="A161:F161"/>
    <mergeCell ref="A162:F162"/>
    <mergeCell ref="A163:F163"/>
    <mergeCell ref="A164:F164"/>
    <mergeCell ref="A165:F165"/>
    <mergeCell ref="A166:F166"/>
    <mergeCell ref="A155:F155"/>
    <mergeCell ref="A156:F156"/>
    <mergeCell ref="A157:F157"/>
    <mergeCell ref="A158:F158"/>
    <mergeCell ref="A159:F159"/>
    <mergeCell ref="A160:F160"/>
    <mergeCell ref="A175:F175"/>
    <mergeCell ref="A176:F176"/>
    <mergeCell ref="A177:F177"/>
    <mergeCell ref="A178:F178"/>
    <mergeCell ref="A179:F179"/>
    <mergeCell ref="A180:F180"/>
    <mergeCell ref="A167:F167"/>
    <mergeCell ref="A168:F168"/>
    <mergeCell ref="A169:F169"/>
    <mergeCell ref="A170:F170"/>
    <mergeCell ref="A171:F171"/>
    <mergeCell ref="A172:F172"/>
    <mergeCell ref="A187:F187"/>
    <mergeCell ref="A188:F188"/>
    <mergeCell ref="A189:F189"/>
    <mergeCell ref="A190:F190"/>
    <mergeCell ref="A191:F191"/>
    <mergeCell ref="A192:F192"/>
    <mergeCell ref="A181:F181"/>
    <mergeCell ref="A182:F182"/>
    <mergeCell ref="A183:F183"/>
    <mergeCell ref="A184:F184"/>
    <mergeCell ref="A185:F185"/>
    <mergeCell ref="A186:F186"/>
    <mergeCell ref="A199:F199"/>
    <mergeCell ref="A200:F200"/>
    <mergeCell ref="A201:F201"/>
    <mergeCell ref="A202:F202"/>
    <mergeCell ref="A203:F203"/>
    <mergeCell ref="A204:F204"/>
    <mergeCell ref="A193:F193"/>
    <mergeCell ref="A194:F194"/>
    <mergeCell ref="A195:F195"/>
    <mergeCell ref="A196:F196"/>
    <mergeCell ref="A197:F197"/>
    <mergeCell ref="A198:F198"/>
    <mergeCell ref="A211:F211"/>
    <mergeCell ref="A212:F212"/>
    <mergeCell ref="A213:F213"/>
    <mergeCell ref="A214:F214"/>
    <mergeCell ref="A215:F215"/>
    <mergeCell ref="A216:F216"/>
    <mergeCell ref="A205:F205"/>
    <mergeCell ref="A206:F206"/>
    <mergeCell ref="A207:F207"/>
    <mergeCell ref="A208:F208"/>
    <mergeCell ref="A209:F209"/>
    <mergeCell ref="A210:F210"/>
    <mergeCell ref="A223:F223"/>
    <mergeCell ref="A224:F224"/>
    <mergeCell ref="A225:F225"/>
    <mergeCell ref="A226:F226"/>
    <mergeCell ref="A227:F227"/>
    <mergeCell ref="A228:F228"/>
    <mergeCell ref="A217:F217"/>
    <mergeCell ref="A218:F218"/>
    <mergeCell ref="A219:F219"/>
    <mergeCell ref="A220:F220"/>
    <mergeCell ref="A221:F221"/>
    <mergeCell ref="A222:F222"/>
    <mergeCell ref="A235:F235"/>
    <mergeCell ref="A236:F236"/>
    <mergeCell ref="A237:F237"/>
    <mergeCell ref="A238:F238"/>
    <mergeCell ref="A239:F239"/>
    <mergeCell ref="A240:F240"/>
    <mergeCell ref="A229:F229"/>
    <mergeCell ref="A230:F230"/>
    <mergeCell ref="A231:F231"/>
    <mergeCell ref="A232:F232"/>
    <mergeCell ref="A233:F233"/>
    <mergeCell ref="A234:F234"/>
    <mergeCell ref="A247:F247"/>
    <mergeCell ref="A248:F248"/>
    <mergeCell ref="A249:F249"/>
    <mergeCell ref="A250:F250"/>
    <mergeCell ref="A251:F251"/>
    <mergeCell ref="A252:F252"/>
    <mergeCell ref="A241:F241"/>
    <mergeCell ref="A242:F242"/>
    <mergeCell ref="A243:F243"/>
    <mergeCell ref="A244:F244"/>
    <mergeCell ref="A245:F245"/>
    <mergeCell ref="A246:F246"/>
    <mergeCell ref="A259:F259"/>
    <mergeCell ref="A260:F260"/>
    <mergeCell ref="A261:F261"/>
    <mergeCell ref="A262:F262"/>
    <mergeCell ref="A263:F263"/>
    <mergeCell ref="A264:F264"/>
    <mergeCell ref="A253:F253"/>
    <mergeCell ref="A254:F254"/>
    <mergeCell ref="A255:F255"/>
    <mergeCell ref="A256:F256"/>
    <mergeCell ref="A257:F257"/>
    <mergeCell ref="A258:F258"/>
    <mergeCell ref="A271:F271"/>
    <mergeCell ref="A272:F272"/>
    <mergeCell ref="A273:F273"/>
    <mergeCell ref="A276:F276"/>
    <mergeCell ref="A277:F277"/>
    <mergeCell ref="A278:F278"/>
    <mergeCell ref="A265:F265"/>
    <mergeCell ref="A266:F266"/>
    <mergeCell ref="A267:F267"/>
    <mergeCell ref="A268:F268"/>
    <mergeCell ref="A269:F269"/>
    <mergeCell ref="A270:F270"/>
    <mergeCell ref="A285:F285"/>
    <mergeCell ref="A286:F286"/>
    <mergeCell ref="A287:F287"/>
    <mergeCell ref="A288:F288"/>
    <mergeCell ref="A289:F289"/>
    <mergeCell ref="A290:F290"/>
    <mergeCell ref="A279:F279"/>
    <mergeCell ref="A280:F280"/>
    <mergeCell ref="A281:F281"/>
    <mergeCell ref="A282:F282"/>
    <mergeCell ref="A283:F283"/>
    <mergeCell ref="A284:F284"/>
    <mergeCell ref="A297:F297"/>
    <mergeCell ref="A298:F298"/>
    <mergeCell ref="A299:F299"/>
    <mergeCell ref="A300:F300"/>
    <mergeCell ref="A301:F301"/>
    <mergeCell ref="A302:F302"/>
    <mergeCell ref="A291:F291"/>
    <mergeCell ref="A292:F292"/>
    <mergeCell ref="A293:F293"/>
    <mergeCell ref="A294:F294"/>
    <mergeCell ref="A295:F295"/>
    <mergeCell ref="A296:F296"/>
    <mergeCell ref="A309:F309"/>
    <mergeCell ref="A310:F310"/>
    <mergeCell ref="A311:F311"/>
    <mergeCell ref="A312:F312"/>
    <mergeCell ref="A313:F313"/>
    <mergeCell ref="A314:F314"/>
    <mergeCell ref="A303:F303"/>
    <mergeCell ref="A304:F304"/>
    <mergeCell ref="A305:F305"/>
    <mergeCell ref="A306:F306"/>
    <mergeCell ref="A307:F307"/>
    <mergeCell ref="A308:F308"/>
    <mergeCell ref="A321:F321"/>
    <mergeCell ref="A322:F322"/>
    <mergeCell ref="A323:F323"/>
    <mergeCell ref="A324:F324"/>
    <mergeCell ref="A325:F325"/>
    <mergeCell ref="A326:F326"/>
    <mergeCell ref="A315:F315"/>
    <mergeCell ref="A316:F316"/>
    <mergeCell ref="A317:F317"/>
    <mergeCell ref="A318:F318"/>
    <mergeCell ref="A319:F319"/>
    <mergeCell ref="A320:F320"/>
    <mergeCell ref="A333:F333"/>
    <mergeCell ref="A334:F334"/>
    <mergeCell ref="A335:F335"/>
    <mergeCell ref="A336:F336"/>
    <mergeCell ref="A337:F337"/>
    <mergeCell ref="A338:F338"/>
    <mergeCell ref="A327:F327"/>
    <mergeCell ref="A328:F328"/>
    <mergeCell ref="A329:F329"/>
    <mergeCell ref="A330:F330"/>
    <mergeCell ref="A331:F331"/>
    <mergeCell ref="A332:F332"/>
    <mergeCell ref="A345:F345"/>
    <mergeCell ref="A346:F346"/>
    <mergeCell ref="A347:F347"/>
    <mergeCell ref="A348:F348"/>
    <mergeCell ref="A349:F349"/>
    <mergeCell ref="A350:F350"/>
    <mergeCell ref="A339:F339"/>
    <mergeCell ref="A340:F340"/>
    <mergeCell ref="A341:F341"/>
    <mergeCell ref="A342:F342"/>
    <mergeCell ref="A343:F343"/>
    <mergeCell ref="A344:F344"/>
    <mergeCell ref="A357:F357"/>
    <mergeCell ref="A358:F358"/>
    <mergeCell ref="A359:F359"/>
    <mergeCell ref="A360:F360"/>
    <mergeCell ref="A361:F361"/>
    <mergeCell ref="A362:F362"/>
    <mergeCell ref="A351:F351"/>
    <mergeCell ref="A352:F352"/>
    <mergeCell ref="A353:F353"/>
    <mergeCell ref="A354:F354"/>
    <mergeCell ref="A355:F355"/>
    <mergeCell ref="A356:F356"/>
    <mergeCell ref="A369:F369"/>
    <mergeCell ref="A370:F370"/>
    <mergeCell ref="A371:F371"/>
    <mergeCell ref="A372:F372"/>
    <mergeCell ref="A373:F373"/>
    <mergeCell ref="A374:F374"/>
    <mergeCell ref="A363:F363"/>
    <mergeCell ref="A364:F364"/>
    <mergeCell ref="A365:F365"/>
    <mergeCell ref="A366:F366"/>
    <mergeCell ref="A367:F367"/>
    <mergeCell ref="A368:F368"/>
    <mergeCell ref="A381:F381"/>
    <mergeCell ref="A382:F382"/>
    <mergeCell ref="A383:F383"/>
    <mergeCell ref="A384:F384"/>
    <mergeCell ref="A385:F385"/>
    <mergeCell ref="A386:F386"/>
    <mergeCell ref="A375:F375"/>
    <mergeCell ref="A376:F376"/>
    <mergeCell ref="A377:F377"/>
    <mergeCell ref="A378:F378"/>
    <mergeCell ref="A379:F379"/>
    <mergeCell ref="A380:F380"/>
    <mergeCell ref="A393:F393"/>
    <mergeCell ref="A394:F394"/>
    <mergeCell ref="A397:F397"/>
    <mergeCell ref="A398:F398"/>
    <mergeCell ref="A399:F399"/>
    <mergeCell ref="A400:F400"/>
    <mergeCell ref="A387:F387"/>
    <mergeCell ref="A388:F388"/>
    <mergeCell ref="A389:F389"/>
    <mergeCell ref="A390:F390"/>
    <mergeCell ref="A391:F391"/>
    <mergeCell ref="A392:F392"/>
    <mergeCell ref="A407:F407"/>
    <mergeCell ref="A408:F408"/>
    <mergeCell ref="A409:F409"/>
    <mergeCell ref="A410:F410"/>
    <mergeCell ref="A411:F411"/>
    <mergeCell ref="A412:F412"/>
    <mergeCell ref="A401:F401"/>
    <mergeCell ref="A402:F402"/>
    <mergeCell ref="A403:F403"/>
    <mergeCell ref="A404:F404"/>
    <mergeCell ref="A405:F405"/>
    <mergeCell ref="A406:F406"/>
    <mergeCell ref="A419:F419"/>
    <mergeCell ref="A420:F420"/>
    <mergeCell ref="A421:F421"/>
    <mergeCell ref="A422:F422"/>
    <mergeCell ref="A423:F423"/>
    <mergeCell ref="A424:F424"/>
    <mergeCell ref="A413:F413"/>
    <mergeCell ref="A414:F414"/>
    <mergeCell ref="A415:F415"/>
    <mergeCell ref="A416:F416"/>
    <mergeCell ref="A417:F417"/>
    <mergeCell ref="A418:F418"/>
    <mergeCell ref="A431:F431"/>
    <mergeCell ref="A432:F432"/>
    <mergeCell ref="A433:F433"/>
    <mergeCell ref="A434:F434"/>
    <mergeCell ref="A435:F435"/>
    <mergeCell ref="A436:F436"/>
    <mergeCell ref="A425:F425"/>
    <mergeCell ref="A426:F426"/>
    <mergeCell ref="A427:F427"/>
    <mergeCell ref="A428:F428"/>
    <mergeCell ref="A429:F429"/>
    <mergeCell ref="A430:F430"/>
    <mergeCell ref="A443:F443"/>
    <mergeCell ref="A444:F444"/>
    <mergeCell ref="A445:F445"/>
    <mergeCell ref="A446:F446"/>
    <mergeCell ref="A447:F447"/>
    <mergeCell ref="A448:F448"/>
    <mergeCell ref="A437:F437"/>
    <mergeCell ref="A438:F438"/>
    <mergeCell ref="A439:F439"/>
    <mergeCell ref="A440:F440"/>
    <mergeCell ref="A441:F441"/>
    <mergeCell ref="A442:F442"/>
    <mergeCell ref="A455:F455"/>
    <mergeCell ref="A456:F456"/>
    <mergeCell ref="A457:F457"/>
    <mergeCell ref="A458:F458"/>
    <mergeCell ref="A459:F459"/>
    <mergeCell ref="A460:F460"/>
    <mergeCell ref="A449:F449"/>
    <mergeCell ref="A450:F450"/>
    <mergeCell ref="A451:F451"/>
    <mergeCell ref="A452:F452"/>
    <mergeCell ref="A453:F453"/>
    <mergeCell ref="A454:F454"/>
    <mergeCell ref="A467:F467"/>
    <mergeCell ref="A468:F468"/>
    <mergeCell ref="A469:F469"/>
    <mergeCell ref="A470:F470"/>
    <mergeCell ref="A471:F471"/>
    <mergeCell ref="A472:F472"/>
    <mergeCell ref="A461:F461"/>
    <mergeCell ref="A462:F462"/>
    <mergeCell ref="A463:F463"/>
    <mergeCell ref="A464:F464"/>
    <mergeCell ref="A465:F465"/>
    <mergeCell ref="A466:F466"/>
    <mergeCell ref="A479:F479"/>
    <mergeCell ref="A480:F480"/>
    <mergeCell ref="A481:F481"/>
    <mergeCell ref="A482:F482"/>
    <mergeCell ref="A483:F483"/>
    <mergeCell ref="A484:F484"/>
    <mergeCell ref="A473:F473"/>
    <mergeCell ref="A474:F474"/>
    <mergeCell ref="A475:F475"/>
    <mergeCell ref="A476:F476"/>
    <mergeCell ref="A477:F477"/>
    <mergeCell ref="A478:F478"/>
    <mergeCell ref="A491:F491"/>
    <mergeCell ref="A492:F492"/>
    <mergeCell ref="A621:F621"/>
    <mergeCell ref="A637:F637"/>
    <mergeCell ref="A648:F648"/>
    <mergeCell ref="A656:F656"/>
    <mergeCell ref="A485:F485"/>
    <mergeCell ref="A486:F486"/>
    <mergeCell ref="A487:F487"/>
    <mergeCell ref="A488:F488"/>
    <mergeCell ref="A489:F489"/>
    <mergeCell ref="A490:F490"/>
    <mergeCell ref="A495:F495"/>
    <mergeCell ref="A496:F496"/>
    <mergeCell ref="A497:F497"/>
    <mergeCell ref="A498:F498"/>
    <mergeCell ref="A499:F499"/>
    <mergeCell ref="A501:F501"/>
    <mergeCell ref="A508:F508"/>
    <mergeCell ref="A510:F510"/>
    <mergeCell ref="A511:F511"/>
    <mergeCell ref="A512:F512"/>
    <mergeCell ref="A513:F513"/>
    <mergeCell ref="A514:F514"/>
    <mergeCell ref="A732:F732"/>
    <mergeCell ref="A741:F741"/>
    <mergeCell ref="A751:F751"/>
    <mergeCell ref="A759:F759"/>
    <mergeCell ref="A766:F766"/>
    <mergeCell ref="A773:F773"/>
    <mergeCell ref="A680:F680"/>
    <mergeCell ref="A687:F687"/>
    <mergeCell ref="A695:F695"/>
    <mergeCell ref="A704:F704"/>
    <mergeCell ref="A712:F712"/>
    <mergeCell ref="A726:F726"/>
    <mergeCell ref="A832:F832"/>
    <mergeCell ref="A841:F841"/>
    <mergeCell ref="A848:F848"/>
    <mergeCell ref="A858:F858"/>
    <mergeCell ref="A868:F868"/>
    <mergeCell ref="A879:F879"/>
    <mergeCell ref="A781:F781"/>
    <mergeCell ref="A790:F790"/>
    <mergeCell ref="A797:F797"/>
    <mergeCell ref="A807:F807"/>
    <mergeCell ref="A815:F815"/>
    <mergeCell ref="A822:F822"/>
    <mergeCell ref="A929:F929"/>
    <mergeCell ref="A935:F935"/>
    <mergeCell ref="A941:F941"/>
    <mergeCell ref="A949:F949"/>
    <mergeCell ref="A959:F959"/>
    <mergeCell ref="A967:F967"/>
    <mergeCell ref="A888:F888"/>
    <mergeCell ref="A897:F897"/>
    <mergeCell ref="A904:F904"/>
    <mergeCell ref="A911:F911"/>
    <mergeCell ref="A917:F917"/>
    <mergeCell ref="A923:F923"/>
    <mergeCell ref="A1030:F1030"/>
    <mergeCell ref="A1039:F1039"/>
    <mergeCell ref="A1049:F1049"/>
    <mergeCell ref="A1059:F1059"/>
    <mergeCell ref="A1067:F1067"/>
    <mergeCell ref="A1076:F1076"/>
    <mergeCell ref="A975:F975"/>
    <mergeCell ref="A982:F982"/>
    <mergeCell ref="A990:F990"/>
    <mergeCell ref="A998:F998"/>
    <mergeCell ref="A1010:F1010"/>
    <mergeCell ref="A1022:F1022"/>
    <mergeCell ref="A1136:F1136"/>
    <mergeCell ref="A1141:F1141"/>
    <mergeCell ref="A1146:F1146"/>
    <mergeCell ref="A1151:F1151"/>
    <mergeCell ref="A1156:F1156"/>
    <mergeCell ref="A1161:F1161"/>
    <mergeCell ref="A1085:F1085"/>
    <mergeCell ref="A1093:F1093"/>
    <mergeCell ref="A1103:F1103"/>
    <mergeCell ref="A1113:F1113"/>
    <mergeCell ref="A1120:F1120"/>
    <mergeCell ref="A1131:F1131"/>
    <mergeCell ref="A1207:F1207"/>
    <mergeCell ref="A1213:F1213"/>
    <mergeCell ref="A1218:F1218"/>
    <mergeCell ref="A1226:F1226"/>
    <mergeCell ref="A1232:F1232"/>
    <mergeCell ref="A1238:F1238"/>
    <mergeCell ref="A1170:F1170"/>
    <mergeCell ref="A1177:F1177"/>
    <mergeCell ref="A1183:F1183"/>
    <mergeCell ref="A1191:F1191"/>
    <mergeCell ref="A1197:F1197"/>
    <mergeCell ref="A1202:F1202"/>
    <mergeCell ref="A1278:F1278"/>
    <mergeCell ref="A1284:F1284"/>
    <mergeCell ref="A1290:F1290"/>
    <mergeCell ref="A1296:F1296"/>
    <mergeCell ref="A1305:F1305"/>
    <mergeCell ref="A1314:F1314"/>
    <mergeCell ref="A1243:F1243"/>
    <mergeCell ref="A1248:F1248"/>
    <mergeCell ref="A1253:F1253"/>
    <mergeCell ref="A1258:F1258"/>
    <mergeCell ref="A1263:F1263"/>
    <mergeCell ref="A1268:F1268"/>
    <mergeCell ref="A1365:F1365"/>
    <mergeCell ref="A1370:F1370"/>
    <mergeCell ref="A1379:F1379"/>
    <mergeCell ref="A1388:F1388"/>
    <mergeCell ref="A1397:F1397"/>
    <mergeCell ref="A1406:F1406"/>
    <mergeCell ref="A1321:F1321"/>
    <mergeCell ref="A1329:F1329"/>
    <mergeCell ref="A1336:F1336"/>
    <mergeCell ref="A1344:F1344"/>
    <mergeCell ref="A1351:F1351"/>
    <mergeCell ref="A1358:F1358"/>
    <mergeCell ref="A1450:F1450"/>
    <mergeCell ref="A1457:F1457"/>
    <mergeCell ref="A1463:F1463"/>
    <mergeCell ref="A1470:F1470"/>
    <mergeCell ref="A1477:F1477"/>
    <mergeCell ref="A1484:F1484"/>
    <mergeCell ref="A1412:F1412"/>
    <mergeCell ref="A1418:F1418"/>
    <mergeCell ref="A1424:F1424"/>
    <mergeCell ref="A1430:F1430"/>
    <mergeCell ref="A1436:F1436"/>
    <mergeCell ref="A1442:F1442"/>
    <mergeCell ref="A1551:F1551"/>
    <mergeCell ref="A1558:F1558"/>
    <mergeCell ref="A1563:F1563"/>
    <mergeCell ref="A1492:F1492"/>
    <mergeCell ref="A1499:F1499"/>
    <mergeCell ref="A1505:F1505"/>
    <mergeCell ref="A1511:F1511"/>
    <mergeCell ref="A1517:F1517"/>
    <mergeCell ref="A1524:F1524"/>
    <mergeCell ref="A1530:F1530"/>
    <mergeCell ref="A1537:F1537"/>
    <mergeCell ref="A1544:F1544"/>
    <mergeCell ref="A1698:F1698"/>
    <mergeCell ref="A1704:F1704"/>
    <mergeCell ref="A1710:F1710"/>
    <mergeCell ref="A1640:F1640"/>
    <mergeCell ref="A1646:F1646"/>
    <mergeCell ref="A1652:F1652"/>
    <mergeCell ref="A1659:F1659"/>
    <mergeCell ref="A1665:F1665"/>
    <mergeCell ref="A1672:F1672"/>
    <mergeCell ref="A1679:F1679"/>
    <mergeCell ref="A1686:F1686"/>
    <mergeCell ref="A1692:F1692"/>
    <mergeCell ref="A1609:F1609"/>
    <mergeCell ref="A1616:F1616"/>
    <mergeCell ref="A1621:F1621"/>
    <mergeCell ref="A1626:F1626"/>
    <mergeCell ref="A1631:F1631"/>
    <mergeCell ref="A1636:F1636"/>
    <mergeCell ref="A1568:F1568"/>
    <mergeCell ref="A1577:F1577"/>
    <mergeCell ref="A1582:F1582"/>
    <mergeCell ref="A1587:F1587"/>
    <mergeCell ref="A1592:F1592"/>
    <mergeCell ref="A1601:F1601"/>
    <mergeCell ref="A502:F502"/>
    <mergeCell ref="A503:F503"/>
    <mergeCell ref="A504:F504"/>
    <mergeCell ref="A505:F505"/>
    <mergeCell ref="A506:F506"/>
    <mergeCell ref="A507:F507"/>
    <mergeCell ref="A522:F522"/>
    <mergeCell ref="A523:F523"/>
    <mergeCell ref="A524:F524"/>
    <mergeCell ref="A525:F525"/>
    <mergeCell ref="A527:F527"/>
    <mergeCell ref="A528:F528"/>
    <mergeCell ref="A515:F515"/>
    <mergeCell ref="A516:F516"/>
    <mergeCell ref="A517:F517"/>
    <mergeCell ref="A518:F518"/>
    <mergeCell ref="A519:F519"/>
    <mergeCell ref="A521:F521"/>
    <mergeCell ref="A536:F536"/>
    <mergeCell ref="A537:F537"/>
    <mergeCell ref="A538:F538"/>
    <mergeCell ref="A539:F539"/>
    <mergeCell ref="A540:F540"/>
    <mergeCell ref="A541:F541"/>
    <mergeCell ref="A529:F529"/>
    <mergeCell ref="A530:F530"/>
    <mergeCell ref="A531:F531"/>
    <mergeCell ref="A532:F532"/>
    <mergeCell ref="A533:F533"/>
    <mergeCell ref="A534:F534"/>
    <mergeCell ref="A549:F549"/>
    <mergeCell ref="A542:F542"/>
    <mergeCell ref="A543:F543"/>
    <mergeCell ref="A545:F545"/>
    <mergeCell ref="A546:F546"/>
    <mergeCell ref="A547:F547"/>
    <mergeCell ref="A548:F548"/>
    <mergeCell ref="A563:F563"/>
    <mergeCell ref="A564:F564"/>
    <mergeCell ref="A552:F552"/>
    <mergeCell ref="A553:F553"/>
    <mergeCell ref="A554:F554"/>
    <mergeCell ref="A555:F555"/>
    <mergeCell ref="A556:F556"/>
    <mergeCell ref="A565:F565"/>
    <mergeCell ref="A566:F566"/>
    <mergeCell ref="A567:F567"/>
    <mergeCell ref="A568:F568"/>
    <mergeCell ref="A557:F557"/>
    <mergeCell ref="A558:F558"/>
    <mergeCell ref="A559:F559"/>
    <mergeCell ref="A560:F560"/>
    <mergeCell ref="A561:F561"/>
    <mergeCell ref="A562:F562"/>
    <mergeCell ref="A575:F575"/>
    <mergeCell ref="A576:F576"/>
    <mergeCell ref="A577:F577"/>
    <mergeCell ref="A578:F578"/>
    <mergeCell ref="A579:F579"/>
    <mergeCell ref="A580:F580"/>
    <mergeCell ref="A569:F569"/>
    <mergeCell ref="A570:F570"/>
    <mergeCell ref="A571:F571"/>
    <mergeCell ref="A572:F572"/>
    <mergeCell ref="A573:F573"/>
    <mergeCell ref="A574:F574"/>
    <mergeCell ref="A587:F587"/>
    <mergeCell ref="A588:F588"/>
    <mergeCell ref="A589:F589"/>
    <mergeCell ref="A590:F590"/>
    <mergeCell ref="A591:F591"/>
    <mergeCell ref="A592:F592"/>
    <mergeCell ref="A581:F581"/>
    <mergeCell ref="A582:F582"/>
    <mergeCell ref="A583:F583"/>
    <mergeCell ref="A584:F584"/>
    <mergeCell ref="A585:F585"/>
    <mergeCell ref="A586:F586"/>
    <mergeCell ref="A599:F599"/>
    <mergeCell ref="A600:F600"/>
    <mergeCell ref="A601:F601"/>
    <mergeCell ref="A602:F602"/>
    <mergeCell ref="A603:F603"/>
    <mergeCell ref="A604:F604"/>
    <mergeCell ref="A593:F593"/>
    <mergeCell ref="A594:F594"/>
    <mergeCell ref="A595:F595"/>
    <mergeCell ref="A596:F596"/>
    <mergeCell ref="A597:F597"/>
    <mergeCell ref="A598:F598"/>
    <mergeCell ref="A617:F617"/>
    <mergeCell ref="A618:F618"/>
    <mergeCell ref="A611:F611"/>
    <mergeCell ref="A612:F612"/>
    <mergeCell ref="A613:F613"/>
    <mergeCell ref="A614:F614"/>
    <mergeCell ref="A615:F615"/>
    <mergeCell ref="A616:F616"/>
    <mergeCell ref="A605:F605"/>
    <mergeCell ref="A606:F606"/>
    <mergeCell ref="A607:F607"/>
    <mergeCell ref="A608:F608"/>
    <mergeCell ref="A609:F609"/>
    <mergeCell ref="A610:F610"/>
  </mergeCell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4188A-76A1-4467-B92E-D34196C1918C}">
  <sheetPr codeName="Лист3"/>
  <dimension ref="A1:AJ60"/>
  <sheetViews>
    <sheetView workbookViewId="0">
      <selection activeCell="AD8" sqref="AD8"/>
    </sheetView>
  </sheetViews>
  <sheetFormatPr defaultRowHeight="15" x14ac:dyDescent="0.25"/>
  <cols>
    <col min="1" max="36" width="4.42578125" customWidth="1"/>
  </cols>
  <sheetData>
    <row r="1" spans="1:36" ht="24" customHeight="1" x14ac:dyDescent="0.25">
      <c r="A1" s="2"/>
      <c r="B1" s="2"/>
      <c r="C1" s="2"/>
      <c r="D1" s="2"/>
      <c r="E1" s="2"/>
      <c r="F1" s="2"/>
      <c r="G1" s="2"/>
      <c r="H1" s="2"/>
      <c r="I1" s="2"/>
      <c r="J1" s="2"/>
      <c r="K1" s="2"/>
      <c r="L1" s="2"/>
      <c r="M1" s="2"/>
      <c r="N1" s="2"/>
      <c r="O1" s="2"/>
      <c r="P1" s="2"/>
      <c r="Q1" s="2"/>
      <c r="R1" s="2"/>
      <c r="S1" s="2"/>
      <c r="T1" s="2"/>
      <c r="U1" s="2"/>
      <c r="V1" s="2"/>
      <c r="W1" s="2"/>
      <c r="X1" s="2"/>
      <c r="Y1" s="2"/>
      <c r="Z1" s="2"/>
      <c r="AA1" s="2"/>
      <c r="AB1" s="2"/>
      <c r="AC1" s="2"/>
      <c r="AD1" s="2"/>
      <c r="AE1" s="2"/>
      <c r="AF1" s="2"/>
      <c r="AG1" s="2"/>
      <c r="AH1" s="2"/>
      <c r="AI1" s="2"/>
      <c r="AJ1" s="2"/>
    </row>
    <row r="2" spans="1:36" ht="24" customHeight="1" x14ac:dyDescent="0.25">
      <c r="A2" s="2"/>
      <c r="B2" s="2"/>
      <c r="C2" s="2"/>
      <c r="D2" s="2"/>
      <c r="E2" s="2"/>
      <c r="F2" s="2"/>
      <c r="G2" s="2"/>
      <c r="H2" s="2"/>
      <c r="I2" s="2"/>
      <c r="J2" s="2"/>
      <c r="K2" s="2"/>
      <c r="L2" s="2"/>
      <c r="M2" s="2"/>
      <c r="N2" s="2"/>
      <c r="O2" s="2"/>
      <c r="P2" s="2"/>
      <c r="Q2" s="2"/>
      <c r="R2" s="2"/>
      <c r="S2" s="2"/>
      <c r="T2" s="2"/>
      <c r="U2" s="2"/>
      <c r="V2" s="2"/>
      <c r="W2" s="2"/>
      <c r="X2" s="2"/>
      <c r="Y2" s="2"/>
      <c r="Z2" s="2"/>
      <c r="AA2" s="2"/>
      <c r="AB2" s="2"/>
      <c r="AC2" s="2"/>
      <c r="AD2" s="2"/>
      <c r="AE2" s="2"/>
      <c r="AF2" s="2"/>
      <c r="AG2" s="2"/>
      <c r="AH2" s="2"/>
      <c r="AI2" s="2"/>
      <c r="AJ2" s="2"/>
    </row>
    <row r="3" spans="1:36" ht="14.1" customHeight="1" x14ac:dyDescent="0.25">
      <c r="A3" s="2"/>
      <c r="B3" s="2"/>
      <c r="C3" s="2"/>
      <c r="D3" s="2"/>
      <c r="E3" s="2"/>
      <c r="F3" s="2"/>
      <c r="G3" s="2"/>
      <c r="H3" s="2"/>
      <c r="I3" s="2"/>
      <c r="J3" s="2"/>
      <c r="K3" s="2"/>
      <c r="L3" s="2"/>
      <c r="M3" s="2"/>
      <c r="N3" s="2"/>
      <c r="O3" s="2"/>
      <c r="P3" s="2"/>
      <c r="Q3" s="2"/>
      <c r="R3" s="2"/>
      <c r="S3" s="2"/>
      <c r="T3" s="2"/>
      <c r="U3" s="2"/>
      <c r="V3" s="2"/>
      <c r="W3" s="2"/>
      <c r="X3" s="2"/>
      <c r="Y3" s="2"/>
      <c r="Z3" s="2"/>
      <c r="AA3" s="2"/>
      <c r="AB3" s="2"/>
      <c r="AC3" s="2"/>
      <c r="AD3" s="2"/>
      <c r="AE3" s="2"/>
      <c r="AF3" s="2"/>
      <c r="AG3" s="2"/>
      <c r="AH3" s="2"/>
      <c r="AI3" s="2"/>
      <c r="AJ3" s="2"/>
    </row>
    <row r="4" spans="1:36" ht="14.1" customHeight="1" x14ac:dyDescent="0.25">
      <c r="A4" s="2"/>
      <c r="B4" s="2"/>
      <c r="C4" s="2"/>
      <c r="D4" s="2"/>
      <c r="E4" s="2"/>
      <c r="F4" s="2"/>
      <c r="G4" s="2"/>
      <c r="H4" s="2"/>
      <c r="I4" s="2"/>
      <c r="J4" s="2"/>
      <c r="K4" s="2"/>
      <c r="L4" s="2"/>
      <c r="M4" s="2"/>
      <c r="N4" s="2"/>
      <c r="O4" s="2"/>
      <c r="P4" s="2"/>
      <c r="Q4" s="2"/>
      <c r="R4" s="2"/>
      <c r="S4" s="2"/>
      <c r="T4" s="2"/>
      <c r="U4" s="2"/>
      <c r="V4" s="2"/>
      <c r="W4" s="2"/>
      <c r="X4" s="2"/>
      <c r="Y4" s="2"/>
      <c r="Z4" s="2"/>
      <c r="AA4" s="2"/>
      <c r="AB4" s="2"/>
      <c r="AC4" s="2"/>
      <c r="AD4" s="2"/>
      <c r="AE4" s="2"/>
      <c r="AF4" s="2"/>
      <c r="AG4" s="2"/>
      <c r="AH4" s="2"/>
      <c r="AI4" s="2"/>
      <c r="AJ4" s="2"/>
    </row>
    <row r="5" spans="1:36" ht="14.1" customHeight="1" x14ac:dyDescent="0.25">
      <c r="A5" s="2"/>
      <c r="B5" s="2"/>
      <c r="C5" s="2"/>
      <c r="D5" s="2"/>
      <c r="E5" s="2"/>
      <c r="F5" s="2"/>
      <c r="G5" s="2"/>
      <c r="H5" s="2"/>
      <c r="I5" s="2"/>
      <c r="J5" s="2"/>
      <c r="K5" s="2"/>
      <c r="L5" s="2"/>
      <c r="M5" s="2"/>
      <c r="N5" s="2"/>
      <c r="O5" s="2"/>
      <c r="P5" s="2"/>
      <c r="Q5" s="2"/>
      <c r="R5" s="2"/>
      <c r="S5" s="2"/>
      <c r="T5" s="2"/>
      <c r="U5" s="2"/>
      <c r="V5" s="2"/>
      <c r="W5" s="2"/>
      <c r="X5" s="2"/>
      <c r="Y5" s="2"/>
      <c r="Z5" s="2"/>
      <c r="AA5" s="2"/>
      <c r="AB5" s="2"/>
      <c r="AC5" s="2"/>
      <c r="AD5" s="2"/>
      <c r="AE5" s="2"/>
      <c r="AF5" s="2"/>
      <c r="AG5" s="2"/>
      <c r="AH5" s="2"/>
      <c r="AI5" s="2"/>
      <c r="AJ5" s="2"/>
    </row>
    <row r="6" spans="1:36" ht="14.1" customHeight="1" x14ac:dyDescent="0.25">
      <c r="A6" s="2"/>
      <c r="B6" s="2"/>
      <c r="C6" s="2"/>
      <c r="D6" s="2"/>
      <c r="E6" s="2"/>
      <c r="F6" s="2"/>
      <c r="G6" s="2"/>
      <c r="H6" s="2"/>
      <c r="I6" s="2"/>
      <c r="J6" s="2"/>
      <c r="K6" s="2"/>
      <c r="L6" s="2"/>
      <c r="M6" s="2"/>
      <c r="N6" s="2"/>
      <c r="O6" s="2"/>
      <c r="P6" s="2"/>
      <c r="Q6" s="2"/>
      <c r="R6" s="2"/>
      <c r="S6" s="2"/>
      <c r="T6" s="2"/>
      <c r="U6" s="2"/>
      <c r="V6" s="2"/>
      <c r="W6" s="2"/>
      <c r="X6" s="2"/>
      <c r="Y6" s="2"/>
      <c r="Z6" s="2"/>
      <c r="AA6" s="2"/>
      <c r="AB6" s="2"/>
      <c r="AC6" s="2"/>
      <c r="AD6" s="2"/>
      <c r="AE6" s="2"/>
      <c r="AF6" s="2"/>
      <c r="AG6" s="2"/>
      <c r="AH6" s="2"/>
      <c r="AI6" s="2"/>
      <c r="AJ6" s="2"/>
    </row>
    <row r="7" spans="1:36" ht="14.1" customHeight="1" x14ac:dyDescent="0.25">
      <c r="A7" s="2"/>
      <c r="B7" s="2"/>
      <c r="C7" s="2"/>
      <c r="D7" s="2"/>
      <c r="E7" s="2"/>
      <c r="F7" s="2"/>
      <c r="G7" s="2"/>
      <c r="H7" s="2"/>
      <c r="I7" s="2"/>
      <c r="J7" s="2"/>
      <c r="K7" s="2"/>
      <c r="L7" s="2"/>
      <c r="M7" s="2"/>
      <c r="N7" s="2"/>
      <c r="O7" s="2"/>
      <c r="P7" s="2"/>
      <c r="Q7" s="2"/>
      <c r="R7" s="2"/>
      <c r="S7" s="2"/>
      <c r="T7" s="2"/>
      <c r="U7" s="2"/>
      <c r="V7" s="2"/>
      <c r="W7" s="2"/>
      <c r="X7" s="2"/>
      <c r="Y7" s="2"/>
      <c r="Z7" s="2"/>
      <c r="AA7" s="2"/>
      <c r="AB7" s="2"/>
      <c r="AC7" s="2"/>
      <c r="AD7" s="2"/>
      <c r="AE7" s="2"/>
      <c r="AF7" s="2"/>
      <c r="AG7" s="2"/>
      <c r="AH7" s="2"/>
      <c r="AI7" s="2"/>
      <c r="AJ7" s="2"/>
    </row>
    <row r="8" spans="1:36" ht="14.1" customHeight="1" x14ac:dyDescent="0.25">
      <c r="A8" s="2"/>
      <c r="B8" s="2"/>
      <c r="C8" s="2"/>
      <c r="D8" s="2"/>
      <c r="E8" s="2"/>
      <c r="F8" s="2"/>
      <c r="G8" s="2"/>
      <c r="H8" s="2"/>
      <c r="I8" s="2"/>
      <c r="J8" s="2"/>
      <c r="K8" s="2"/>
      <c r="L8" s="2"/>
      <c r="M8" s="2"/>
      <c r="N8" s="2"/>
      <c r="O8" s="2"/>
      <c r="P8" s="2"/>
      <c r="Q8" s="2"/>
      <c r="R8" s="2"/>
      <c r="S8" s="2"/>
      <c r="T8" s="2"/>
      <c r="U8" s="2"/>
      <c r="V8" s="2"/>
      <c r="W8" s="2"/>
      <c r="X8" s="2"/>
      <c r="Y8" s="2"/>
      <c r="Z8" s="2"/>
      <c r="AA8" s="2"/>
      <c r="AB8" s="2"/>
      <c r="AC8" s="2"/>
      <c r="AD8" s="2"/>
      <c r="AE8" s="2"/>
      <c r="AF8" s="2"/>
      <c r="AG8" s="2"/>
      <c r="AH8" s="2"/>
      <c r="AI8" s="2"/>
      <c r="AJ8" s="2"/>
    </row>
    <row r="9" spans="1:36" ht="14.1" customHeight="1" x14ac:dyDescent="0.25">
      <c r="A9" s="2"/>
      <c r="B9" s="2"/>
      <c r="C9" s="2"/>
      <c r="D9" s="2"/>
      <c r="E9" s="2"/>
      <c r="F9" s="2"/>
      <c r="G9" s="2"/>
      <c r="H9" s="2"/>
      <c r="I9" s="2"/>
      <c r="J9" s="2"/>
      <c r="K9" s="2"/>
      <c r="L9" s="2"/>
      <c r="M9" s="2"/>
      <c r="N9" s="2"/>
      <c r="O9" s="2"/>
      <c r="P9" s="2"/>
      <c r="Q9" s="2"/>
      <c r="R9" s="2"/>
      <c r="S9" s="2"/>
      <c r="T9" s="2"/>
      <c r="U9" s="2"/>
      <c r="V9" s="2"/>
      <c r="W9" s="2"/>
      <c r="X9" s="2"/>
      <c r="Y9" s="2"/>
      <c r="Z9" s="2"/>
      <c r="AA9" s="2"/>
      <c r="AB9" s="2"/>
      <c r="AC9" s="2"/>
      <c r="AD9" s="2"/>
      <c r="AE9" s="2"/>
      <c r="AF9" s="2"/>
      <c r="AG9" s="2"/>
      <c r="AH9" s="2"/>
      <c r="AI9" s="2"/>
      <c r="AJ9" s="2"/>
    </row>
    <row r="10" spans="1:36" ht="14.1" customHeight="1" x14ac:dyDescent="0.25">
      <c r="A10" s="2"/>
      <c r="B10" s="2"/>
      <c r="C10" s="2"/>
      <c r="D10" s="2"/>
      <c r="E10" s="2"/>
      <c r="F10" s="2"/>
      <c r="G10" s="2"/>
      <c r="H10" s="2"/>
      <c r="I10" s="2"/>
      <c r="J10" s="2"/>
      <c r="K10" s="2"/>
      <c r="L10" s="2"/>
      <c r="M10" s="2"/>
      <c r="N10" s="2"/>
      <c r="O10" s="2"/>
      <c r="P10" s="2"/>
      <c r="Q10" s="2"/>
      <c r="R10" s="2"/>
      <c r="S10" s="2"/>
      <c r="T10" s="2"/>
      <c r="U10" s="2"/>
      <c r="V10" s="2"/>
      <c r="W10" s="2"/>
      <c r="X10" s="2"/>
      <c r="Y10" s="2"/>
      <c r="Z10" s="2"/>
      <c r="AA10" s="2"/>
      <c r="AB10" s="2"/>
      <c r="AC10" s="2"/>
      <c r="AD10" s="2"/>
      <c r="AE10" s="2"/>
      <c r="AF10" s="2"/>
      <c r="AG10" s="2"/>
      <c r="AH10" s="2"/>
      <c r="AI10" s="2"/>
      <c r="AJ10" s="2"/>
    </row>
    <row r="11" spans="1:36" ht="14.1" customHeight="1" x14ac:dyDescent="0.25">
      <c r="A11" s="2"/>
      <c r="B11" s="2"/>
      <c r="C11" s="2"/>
      <c r="D11" s="2"/>
      <c r="E11" s="2"/>
      <c r="F11" s="2"/>
      <c r="G11" s="2"/>
      <c r="H11" s="2"/>
      <c r="I11" s="2"/>
      <c r="J11" s="2"/>
      <c r="K11" s="2"/>
      <c r="L11" s="2"/>
      <c r="M11" s="2"/>
      <c r="N11" s="2"/>
      <c r="O11" s="2"/>
      <c r="P11" s="2"/>
      <c r="Q11" s="2"/>
      <c r="R11" s="2"/>
      <c r="S11" s="2"/>
      <c r="T11" s="2"/>
      <c r="U11" s="2"/>
      <c r="V11" s="2"/>
      <c r="W11" s="2"/>
      <c r="X11" s="2"/>
      <c r="Y11" s="2"/>
      <c r="Z11" s="2"/>
      <c r="AA11" s="2"/>
      <c r="AB11" s="2"/>
      <c r="AC11" s="2"/>
      <c r="AD11" s="2"/>
      <c r="AE11" s="2"/>
      <c r="AF11" s="2"/>
      <c r="AG11" s="2"/>
      <c r="AH11" s="2"/>
      <c r="AI11" s="2"/>
      <c r="AJ11" s="2"/>
    </row>
    <row r="12" spans="1:36" ht="14.1" customHeight="1" x14ac:dyDescent="0.25">
      <c r="A12" s="2"/>
      <c r="B12" s="2"/>
      <c r="C12" s="2"/>
      <c r="D12" s="2"/>
      <c r="E12" s="2"/>
      <c r="F12" s="2"/>
      <c r="G12" s="2"/>
      <c r="H12" s="2"/>
      <c r="I12" s="2"/>
      <c r="J12" s="2"/>
      <c r="K12" s="2"/>
      <c r="L12" s="2"/>
      <c r="M12" s="2"/>
      <c r="N12" s="2"/>
      <c r="O12" s="2"/>
      <c r="P12" s="2"/>
      <c r="Q12" s="2"/>
      <c r="R12" s="2"/>
      <c r="S12" s="2"/>
      <c r="T12" s="2"/>
      <c r="U12" s="2"/>
      <c r="V12" s="2"/>
      <c r="W12" s="2"/>
      <c r="X12" s="2"/>
      <c r="Y12" s="2"/>
      <c r="Z12" s="2"/>
      <c r="AA12" s="2"/>
      <c r="AB12" s="2"/>
      <c r="AC12" s="2"/>
      <c r="AD12" s="2"/>
      <c r="AE12" s="2"/>
      <c r="AF12" s="2"/>
      <c r="AG12" s="2"/>
      <c r="AH12" s="2"/>
      <c r="AI12" s="2"/>
      <c r="AJ12" s="2"/>
    </row>
    <row r="13" spans="1:36" ht="14.1" customHeight="1" x14ac:dyDescent="0.25">
      <c r="A13" s="2"/>
      <c r="B13" s="2"/>
      <c r="C13" s="2"/>
      <c r="D13" s="2"/>
      <c r="E13" s="2"/>
      <c r="F13" s="2"/>
      <c r="G13" s="2"/>
      <c r="H13" s="2"/>
      <c r="I13" s="2"/>
      <c r="J13" s="2"/>
      <c r="K13" s="2"/>
      <c r="L13" s="2"/>
      <c r="M13" s="2"/>
      <c r="N13" s="2"/>
      <c r="O13" s="2"/>
      <c r="P13" s="2"/>
      <c r="Q13" s="2"/>
      <c r="R13" s="2"/>
      <c r="S13" s="2"/>
      <c r="T13" s="2"/>
      <c r="U13" s="2"/>
      <c r="V13" s="2"/>
      <c r="W13" s="2"/>
      <c r="X13" s="2"/>
      <c r="Y13" s="2"/>
      <c r="Z13" s="2"/>
      <c r="AA13" s="2"/>
      <c r="AB13" s="2"/>
      <c r="AC13" s="2"/>
      <c r="AD13" s="2"/>
      <c r="AE13" s="2"/>
      <c r="AF13" s="2"/>
      <c r="AG13" s="2"/>
      <c r="AH13" s="2"/>
      <c r="AI13" s="2"/>
      <c r="AJ13" s="2"/>
    </row>
    <row r="14" spans="1:36" ht="14.1" customHeight="1" x14ac:dyDescent="0.25">
      <c r="A14" s="2"/>
      <c r="B14" s="2"/>
      <c r="C14" s="2"/>
      <c r="D14" s="2"/>
      <c r="E14" s="2"/>
      <c r="F14" s="2"/>
      <c r="G14" s="2"/>
      <c r="H14" s="2"/>
      <c r="I14" s="2"/>
      <c r="J14" s="2"/>
      <c r="K14" s="2"/>
      <c r="L14" s="2"/>
      <c r="M14" s="2"/>
      <c r="N14" s="2"/>
      <c r="O14" s="2"/>
      <c r="P14" s="2"/>
      <c r="Q14" s="2"/>
      <c r="R14" s="2"/>
      <c r="S14" s="2"/>
      <c r="T14" s="2"/>
      <c r="U14" s="2"/>
      <c r="V14" s="2"/>
      <c r="W14" s="2"/>
      <c r="X14" s="2"/>
      <c r="Y14" s="2"/>
      <c r="Z14" s="2"/>
      <c r="AA14" s="2"/>
      <c r="AB14" s="2"/>
      <c r="AC14" s="2"/>
      <c r="AD14" s="2"/>
      <c r="AE14" s="2"/>
      <c r="AF14" s="2"/>
      <c r="AG14" s="2"/>
      <c r="AH14" s="2"/>
      <c r="AI14" s="2"/>
      <c r="AJ14" s="2"/>
    </row>
    <row r="15" spans="1:36" ht="14.1" customHeight="1" x14ac:dyDescent="0.25">
      <c r="A15" s="2"/>
      <c r="B15" s="2"/>
      <c r="C15" s="2"/>
      <c r="D15" s="2"/>
      <c r="E15" s="2"/>
      <c r="F15" s="2"/>
      <c r="G15" s="2"/>
      <c r="H15" s="2"/>
      <c r="I15" s="2"/>
      <c r="J15" s="2"/>
      <c r="K15" s="2"/>
      <c r="L15" s="2"/>
      <c r="M15" s="2"/>
      <c r="N15" s="2"/>
      <c r="O15" s="2"/>
      <c r="P15" s="2"/>
      <c r="Q15" s="2"/>
      <c r="R15" s="2"/>
      <c r="S15" s="2"/>
      <c r="T15" s="2"/>
      <c r="U15" s="2"/>
      <c r="V15" s="2"/>
      <c r="W15" s="2"/>
      <c r="X15" s="2"/>
      <c r="Y15" s="2"/>
      <c r="Z15" s="2"/>
      <c r="AA15" s="2"/>
      <c r="AB15" s="2"/>
      <c r="AC15" s="2"/>
      <c r="AD15" s="2"/>
      <c r="AE15" s="2"/>
      <c r="AF15" s="2"/>
      <c r="AG15" s="2"/>
      <c r="AH15" s="2"/>
      <c r="AI15" s="2"/>
      <c r="AJ15" s="2"/>
    </row>
    <row r="16" spans="1:36" ht="14.1" customHeight="1" x14ac:dyDescent="0.25">
      <c r="A16" s="2"/>
      <c r="B16" s="2"/>
      <c r="C16" s="2"/>
      <c r="D16" s="2"/>
      <c r="E16" s="2"/>
      <c r="F16" s="2"/>
      <c r="G16" s="2"/>
      <c r="H16" s="2"/>
      <c r="I16" s="2"/>
      <c r="J16" s="2"/>
      <c r="K16" s="2"/>
      <c r="L16" s="2"/>
      <c r="M16" s="2"/>
      <c r="N16" s="2"/>
      <c r="O16" s="2"/>
      <c r="P16" s="2"/>
      <c r="Q16" s="2"/>
      <c r="R16" s="2"/>
      <c r="S16" s="2"/>
      <c r="T16" s="2"/>
      <c r="U16" s="2"/>
      <c r="V16" s="2"/>
      <c r="W16" s="2"/>
      <c r="X16" s="2"/>
      <c r="Y16" s="2"/>
      <c r="Z16" s="2"/>
      <c r="AA16" s="2"/>
      <c r="AB16" s="2"/>
      <c r="AC16" s="2"/>
      <c r="AD16" s="2"/>
      <c r="AE16" s="2"/>
      <c r="AF16" s="2"/>
      <c r="AG16" s="2"/>
      <c r="AH16" s="2"/>
      <c r="AI16" s="2"/>
      <c r="AJ16" s="2"/>
    </row>
    <row r="17" spans="1:36" ht="14.1" customHeight="1" x14ac:dyDescent="0.25">
      <c r="A17" s="2"/>
      <c r="B17" s="2"/>
      <c r="C17" s="2"/>
      <c r="D17" s="2"/>
      <c r="E17" s="2"/>
      <c r="F17" s="2"/>
      <c r="G17" s="2"/>
      <c r="H17" s="2"/>
      <c r="I17" s="2"/>
      <c r="J17" s="2"/>
      <c r="K17" s="2"/>
      <c r="L17" s="2"/>
      <c r="M17" s="2"/>
      <c r="N17" s="2"/>
      <c r="O17" s="2"/>
      <c r="P17" s="2"/>
      <c r="Q17" s="2"/>
      <c r="R17" s="2"/>
      <c r="S17" s="2"/>
      <c r="T17" s="2"/>
      <c r="U17" s="2"/>
      <c r="V17" s="2"/>
      <c r="W17" s="2"/>
      <c r="X17" s="2"/>
      <c r="Y17" s="2"/>
      <c r="Z17" s="2"/>
      <c r="AA17" s="2"/>
      <c r="AB17" s="2"/>
      <c r="AC17" s="2"/>
      <c r="AD17" s="2"/>
      <c r="AE17" s="2"/>
      <c r="AF17" s="2"/>
      <c r="AG17" s="2"/>
      <c r="AH17" s="2"/>
      <c r="AI17" s="2"/>
      <c r="AJ17" s="2"/>
    </row>
    <row r="18" spans="1:36" ht="14.1" customHeight="1" x14ac:dyDescent="0.25">
      <c r="A18" s="2"/>
      <c r="B18" s="2"/>
      <c r="C18" s="2"/>
      <c r="D18" s="2"/>
      <c r="E18" s="2"/>
      <c r="F18" s="2"/>
      <c r="G18" s="2"/>
      <c r="H18" s="2"/>
      <c r="I18" s="2"/>
      <c r="J18" s="2"/>
      <c r="K18" s="2"/>
      <c r="L18" s="2"/>
      <c r="M18" s="2"/>
      <c r="N18" s="2"/>
      <c r="O18" s="2"/>
      <c r="P18" s="2"/>
      <c r="Q18" s="2"/>
      <c r="R18" s="2"/>
      <c r="S18" s="2"/>
      <c r="T18" s="2"/>
      <c r="U18" s="2"/>
      <c r="V18" s="2"/>
      <c r="W18" s="2"/>
      <c r="X18" s="2"/>
      <c r="Y18" s="2"/>
      <c r="Z18" s="2"/>
      <c r="AA18" s="2"/>
      <c r="AB18" s="2"/>
      <c r="AC18" s="2"/>
      <c r="AD18" s="2"/>
      <c r="AE18" s="2"/>
      <c r="AF18" s="2"/>
      <c r="AG18" s="2"/>
      <c r="AH18" s="2"/>
      <c r="AI18" s="2"/>
      <c r="AJ18" s="2"/>
    </row>
    <row r="19" spans="1:36" ht="14.1" customHeight="1" x14ac:dyDescent="0.25">
      <c r="A19" s="2"/>
      <c r="B19" s="2"/>
      <c r="C19" s="2"/>
      <c r="D19" s="2"/>
      <c r="E19" s="2"/>
      <c r="F19" s="2"/>
      <c r="G19" s="2"/>
      <c r="H19" s="2"/>
      <c r="I19" s="2"/>
      <c r="J19" s="2"/>
      <c r="K19" s="2"/>
      <c r="L19" s="2"/>
      <c r="M19" s="2"/>
      <c r="N19" s="2"/>
      <c r="O19" s="2"/>
      <c r="P19" s="2"/>
      <c r="Q19" s="2"/>
      <c r="R19" s="2"/>
      <c r="S19" s="2"/>
      <c r="T19" s="2"/>
      <c r="U19" s="2"/>
      <c r="V19" s="2"/>
      <c r="W19" s="2"/>
      <c r="X19" s="2"/>
      <c r="Y19" s="2"/>
      <c r="Z19" s="2"/>
      <c r="AA19" s="2"/>
      <c r="AB19" s="2"/>
      <c r="AC19" s="2"/>
      <c r="AD19" s="2"/>
      <c r="AE19" s="2"/>
      <c r="AF19" s="2"/>
      <c r="AG19" s="2"/>
      <c r="AH19" s="2"/>
      <c r="AI19" s="2"/>
      <c r="AJ19" s="2"/>
    </row>
    <row r="20" spans="1:36" ht="14.1" customHeight="1" x14ac:dyDescent="0.25">
      <c r="A20" s="2"/>
      <c r="B20" s="2"/>
      <c r="C20" s="2"/>
      <c r="D20" s="2"/>
      <c r="E20" s="2"/>
      <c r="F20" s="2"/>
      <c r="G20" s="2"/>
      <c r="H20" s="2"/>
      <c r="I20" s="2"/>
      <c r="J20" s="2"/>
      <c r="K20" s="2"/>
      <c r="L20" s="2"/>
      <c r="M20" s="2"/>
      <c r="N20" s="2"/>
      <c r="O20" s="2"/>
      <c r="P20" s="2"/>
      <c r="Q20" s="2"/>
      <c r="R20" s="2"/>
      <c r="S20" s="2"/>
      <c r="T20" s="2"/>
      <c r="U20" s="2"/>
      <c r="V20" s="2"/>
      <c r="W20" s="2"/>
      <c r="X20" s="2"/>
      <c r="Y20" s="2"/>
      <c r="Z20" s="2"/>
      <c r="AA20" s="2"/>
      <c r="AB20" s="2"/>
      <c r="AC20" s="2"/>
      <c r="AD20" s="2"/>
      <c r="AE20" s="2"/>
      <c r="AF20" s="2"/>
      <c r="AG20" s="2"/>
      <c r="AH20" s="2"/>
      <c r="AI20" s="2"/>
      <c r="AJ20" s="2"/>
    </row>
    <row r="21" spans="1:36" ht="14.1" customHeight="1" x14ac:dyDescent="0.25">
      <c r="A21" s="2"/>
      <c r="B21" s="2"/>
      <c r="C21" s="2"/>
      <c r="D21" s="2"/>
      <c r="E21" s="2"/>
      <c r="F21" s="2"/>
      <c r="G21" s="2"/>
      <c r="H21" s="2"/>
      <c r="I21" s="2"/>
      <c r="J21" s="2"/>
      <c r="K21" s="2"/>
      <c r="L21" s="2"/>
      <c r="M21" s="2"/>
      <c r="N21" s="2"/>
      <c r="O21" s="2"/>
      <c r="P21" s="2"/>
      <c r="Q21" s="2"/>
      <c r="R21" s="2"/>
      <c r="S21" s="2"/>
      <c r="T21" s="2"/>
      <c r="U21" s="2"/>
      <c r="V21" s="2"/>
      <c r="W21" s="2"/>
      <c r="X21" s="2"/>
      <c r="Y21" s="2"/>
      <c r="Z21" s="2"/>
      <c r="AA21" s="2"/>
      <c r="AB21" s="2"/>
      <c r="AC21" s="2"/>
      <c r="AD21" s="2"/>
      <c r="AE21" s="2"/>
      <c r="AF21" s="2"/>
      <c r="AG21" s="2"/>
      <c r="AH21" s="2"/>
      <c r="AI21" s="2"/>
      <c r="AJ21" s="2"/>
    </row>
    <row r="22" spans="1:36" ht="14.1" customHeight="1" x14ac:dyDescent="0.25">
      <c r="A22" s="2"/>
      <c r="B22" s="2"/>
      <c r="C22" s="2"/>
      <c r="D22" s="2"/>
      <c r="E22" s="2"/>
      <c r="F22" s="2"/>
      <c r="G22" s="2"/>
      <c r="H22" s="2"/>
      <c r="I22" s="2"/>
      <c r="J22" s="2"/>
      <c r="K22" s="2"/>
      <c r="L22" s="2"/>
      <c r="M22" s="2"/>
      <c r="N22" s="2"/>
      <c r="O22" s="2"/>
      <c r="P22" s="2"/>
      <c r="Q22" s="2"/>
      <c r="R22" s="2"/>
      <c r="S22" s="2"/>
      <c r="T22" s="2"/>
      <c r="U22" s="2"/>
      <c r="V22" s="2"/>
      <c r="W22" s="2"/>
      <c r="X22" s="2"/>
      <c r="Y22" s="2"/>
      <c r="Z22" s="2"/>
      <c r="AA22" s="2"/>
      <c r="AB22" s="2"/>
      <c r="AC22" s="2"/>
      <c r="AD22" s="2"/>
      <c r="AE22" s="2"/>
      <c r="AF22" s="2"/>
      <c r="AG22" s="2"/>
      <c r="AH22" s="2"/>
      <c r="AI22" s="2"/>
      <c r="AJ22" s="2"/>
    </row>
    <row r="23" spans="1:36" ht="14.1" customHeight="1" x14ac:dyDescent="0.25">
      <c r="A23" s="2"/>
      <c r="B23" s="2"/>
      <c r="C23" s="2"/>
      <c r="D23" s="2"/>
      <c r="E23" s="2"/>
      <c r="F23" s="2"/>
      <c r="G23" s="2"/>
      <c r="H23" s="2"/>
      <c r="I23" s="2"/>
      <c r="J23" s="2"/>
      <c r="K23" s="2"/>
      <c r="L23" s="2"/>
      <c r="M23" s="2"/>
      <c r="N23" s="2"/>
      <c r="O23" s="2"/>
      <c r="P23" s="2"/>
      <c r="Q23" s="2"/>
      <c r="R23" s="2"/>
      <c r="S23" s="2"/>
      <c r="T23" s="2"/>
      <c r="U23" s="2"/>
      <c r="V23" s="2"/>
      <c r="W23" s="2"/>
      <c r="X23" s="2"/>
      <c r="Y23" s="2"/>
      <c r="Z23" s="2"/>
      <c r="AA23" s="2"/>
      <c r="AB23" s="2"/>
      <c r="AC23" s="2"/>
      <c r="AD23" s="2"/>
      <c r="AE23" s="2"/>
      <c r="AF23" s="2"/>
      <c r="AG23" s="2"/>
      <c r="AH23" s="2"/>
      <c r="AI23" s="2"/>
      <c r="AJ23" s="2"/>
    </row>
    <row r="24" spans="1:36" ht="14.1" customHeight="1" x14ac:dyDescent="0.25">
      <c r="A24" s="2"/>
      <c r="B24" s="2"/>
      <c r="C24" s="2"/>
      <c r="D24" s="2"/>
      <c r="E24" s="2"/>
      <c r="F24" s="2"/>
      <c r="G24" s="2"/>
      <c r="H24" s="2"/>
      <c r="I24" s="2"/>
      <c r="J24" s="2"/>
      <c r="K24" s="2"/>
      <c r="L24" s="2"/>
      <c r="M24" s="2"/>
      <c r="N24" s="2"/>
      <c r="O24" s="2"/>
      <c r="P24" s="2"/>
      <c r="Q24" s="2"/>
      <c r="R24" s="2"/>
      <c r="S24" s="2"/>
      <c r="T24" s="2"/>
      <c r="U24" s="2"/>
      <c r="V24" s="2"/>
      <c r="W24" s="2"/>
      <c r="X24" s="2"/>
      <c r="Y24" s="2"/>
      <c r="Z24" s="2"/>
      <c r="AA24" s="2"/>
      <c r="AB24" s="2"/>
      <c r="AC24" s="2"/>
      <c r="AD24" s="2"/>
      <c r="AE24" s="2"/>
      <c r="AF24" s="2"/>
      <c r="AG24" s="2"/>
      <c r="AH24" s="2"/>
      <c r="AI24" s="2"/>
      <c r="AJ24" s="2"/>
    </row>
    <row r="25" spans="1:36" ht="14.1" customHeight="1" x14ac:dyDescent="0.25">
      <c r="A25" s="2"/>
      <c r="B25" s="2"/>
      <c r="C25" s="2"/>
      <c r="D25" s="2"/>
      <c r="E25" s="2"/>
      <c r="F25" s="2"/>
      <c r="G25" s="2"/>
      <c r="H25" s="2"/>
      <c r="I25" s="2"/>
      <c r="J25" s="2"/>
      <c r="K25" s="2"/>
      <c r="L25" s="2"/>
      <c r="M25" s="2"/>
      <c r="N25" s="2"/>
      <c r="O25" s="2"/>
      <c r="P25" s="2"/>
      <c r="Q25" s="2"/>
      <c r="R25" s="2"/>
      <c r="S25" s="2"/>
      <c r="T25" s="2"/>
      <c r="U25" s="2"/>
      <c r="V25" s="2"/>
      <c r="W25" s="2"/>
      <c r="X25" s="2"/>
      <c r="Y25" s="2"/>
      <c r="Z25" s="2"/>
      <c r="AA25" s="2"/>
      <c r="AB25" s="2"/>
      <c r="AC25" s="2"/>
      <c r="AD25" s="2"/>
      <c r="AE25" s="2"/>
      <c r="AF25" s="2"/>
      <c r="AG25" s="2"/>
      <c r="AH25" s="2"/>
      <c r="AI25" s="2"/>
      <c r="AJ25" s="2"/>
    </row>
    <row r="26" spans="1:36" ht="14.1" customHeight="1" x14ac:dyDescent="0.25">
      <c r="A26" s="2"/>
      <c r="B26" s="2"/>
      <c r="C26" s="2"/>
      <c r="D26" s="2"/>
      <c r="E26" s="2"/>
      <c r="F26" s="2"/>
      <c r="G26" s="2"/>
      <c r="H26" s="2"/>
      <c r="I26" s="2"/>
      <c r="J26" s="2"/>
      <c r="K26" s="2"/>
      <c r="L26" s="2"/>
      <c r="M26" s="2"/>
      <c r="N26" s="2"/>
      <c r="O26" s="2"/>
      <c r="P26" s="2"/>
      <c r="Q26" s="2"/>
      <c r="R26" s="2"/>
      <c r="S26" s="2"/>
      <c r="T26" s="2"/>
      <c r="U26" s="2"/>
      <c r="V26" s="2"/>
      <c r="W26" s="2"/>
      <c r="X26" s="2"/>
      <c r="Y26" s="2"/>
      <c r="Z26" s="2"/>
      <c r="AA26" s="2"/>
      <c r="AB26" s="2"/>
      <c r="AC26" s="2"/>
      <c r="AD26" s="2"/>
      <c r="AE26" s="2"/>
      <c r="AF26" s="2"/>
      <c r="AG26" s="2"/>
      <c r="AH26" s="2"/>
      <c r="AI26" s="2"/>
      <c r="AJ26" s="2"/>
    </row>
    <row r="27" spans="1:36" ht="14.1" customHeight="1" x14ac:dyDescent="0.25">
      <c r="A27" s="2"/>
      <c r="B27" s="2"/>
      <c r="C27" s="2"/>
      <c r="D27" s="2"/>
      <c r="E27" s="2"/>
      <c r="F27" s="2"/>
      <c r="G27" s="2"/>
      <c r="H27" s="2"/>
      <c r="I27" s="2"/>
      <c r="J27" s="2"/>
      <c r="K27" s="2"/>
      <c r="L27" s="2"/>
      <c r="M27" s="2"/>
      <c r="N27" s="2"/>
      <c r="O27" s="2"/>
      <c r="P27" s="2"/>
      <c r="Q27" s="2"/>
      <c r="R27" s="2"/>
      <c r="S27" s="2"/>
      <c r="T27" s="2"/>
      <c r="U27" s="2"/>
      <c r="V27" s="2"/>
      <c r="W27" s="2"/>
      <c r="X27" s="2"/>
      <c r="Y27" s="2"/>
      <c r="Z27" s="2"/>
      <c r="AA27" s="2"/>
      <c r="AB27" s="2"/>
      <c r="AC27" s="2"/>
      <c r="AD27" s="2"/>
      <c r="AE27" s="2"/>
      <c r="AF27" s="2"/>
      <c r="AG27" s="2"/>
      <c r="AH27" s="2"/>
      <c r="AI27" s="2"/>
      <c r="AJ27" s="2"/>
    </row>
    <row r="28" spans="1:36" ht="14.1" customHeight="1" x14ac:dyDescent="0.25">
      <c r="A28" s="2"/>
      <c r="B28" s="2"/>
      <c r="C28" s="2"/>
      <c r="D28" s="2"/>
      <c r="E28" s="2"/>
      <c r="F28" s="2"/>
      <c r="G28" s="2"/>
      <c r="H28" s="2"/>
      <c r="I28" s="2"/>
      <c r="J28" s="2"/>
      <c r="K28" s="2"/>
      <c r="L28" s="2"/>
      <c r="M28" s="2"/>
      <c r="N28" s="2"/>
      <c r="O28" s="2"/>
      <c r="P28" s="2"/>
      <c r="Q28" s="2"/>
      <c r="R28" s="2"/>
      <c r="S28" s="2"/>
      <c r="T28" s="2"/>
      <c r="U28" s="2"/>
      <c r="V28" s="2"/>
      <c r="W28" s="2"/>
      <c r="X28" s="2"/>
      <c r="Y28" s="2"/>
      <c r="Z28" s="2"/>
      <c r="AA28" s="2"/>
      <c r="AB28" s="2"/>
      <c r="AC28" s="2"/>
      <c r="AD28" s="2"/>
      <c r="AE28" s="2"/>
      <c r="AF28" s="2"/>
      <c r="AG28" s="2"/>
      <c r="AH28" s="2"/>
      <c r="AI28" s="2"/>
      <c r="AJ28" s="2"/>
    </row>
    <row r="29" spans="1:36" ht="14.1" customHeight="1" x14ac:dyDescent="0.25">
      <c r="A29" s="2"/>
      <c r="B29" s="2"/>
      <c r="C29" s="2"/>
      <c r="D29" s="2"/>
      <c r="E29" s="2"/>
      <c r="F29" s="2"/>
      <c r="G29" s="2"/>
      <c r="H29" s="2"/>
      <c r="I29" s="2"/>
      <c r="J29" s="2"/>
      <c r="K29" s="2"/>
      <c r="L29" s="2"/>
      <c r="M29" s="2"/>
      <c r="N29" s="2"/>
      <c r="O29" s="2"/>
      <c r="P29" s="2"/>
      <c r="Q29" s="2"/>
      <c r="R29" s="2"/>
      <c r="S29" s="2"/>
      <c r="T29" s="2"/>
      <c r="U29" s="2"/>
      <c r="V29" s="2"/>
      <c r="W29" s="2"/>
      <c r="X29" s="2"/>
      <c r="Y29" s="2"/>
      <c r="Z29" s="2"/>
      <c r="AA29" s="2"/>
      <c r="AB29" s="2"/>
      <c r="AC29" s="2"/>
      <c r="AD29" s="2"/>
      <c r="AE29" s="2"/>
      <c r="AF29" s="2"/>
      <c r="AG29" s="2"/>
      <c r="AH29" s="2"/>
      <c r="AI29" s="2"/>
      <c r="AJ29" s="2"/>
    </row>
    <row r="30" spans="1:36" ht="14.1" customHeight="1" x14ac:dyDescent="0.25">
      <c r="A30" s="2"/>
      <c r="B30" s="2"/>
      <c r="C30" s="2"/>
      <c r="D30" s="2"/>
      <c r="E30" s="2"/>
      <c r="F30" s="2"/>
      <c r="G30" s="2"/>
      <c r="H30" s="2"/>
      <c r="I30" s="2"/>
      <c r="J30" s="2"/>
      <c r="K30" s="2"/>
      <c r="L30" s="2"/>
      <c r="M30" s="2"/>
      <c r="N30" s="2"/>
      <c r="O30" s="2"/>
      <c r="P30" s="2"/>
      <c r="Q30" s="2"/>
      <c r="R30" s="2"/>
      <c r="S30" s="2"/>
      <c r="T30" s="2"/>
      <c r="U30" s="2"/>
      <c r="V30" s="2"/>
      <c r="W30" s="2"/>
      <c r="X30" s="2"/>
      <c r="Y30" s="2"/>
      <c r="Z30" s="2"/>
      <c r="AA30" s="2"/>
      <c r="AB30" s="2"/>
      <c r="AC30" s="2"/>
      <c r="AD30" s="2"/>
      <c r="AE30" s="2"/>
      <c r="AF30" s="2"/>
      <c r="AG30" s="2"/>
      <c r="AH30" s="2"/>
      <c r="AI30" s="2"/>
      <c r="AJ30" s="2"/>
    </row>
    <row r="31" spans="1:36" ht="14.1" customHeight="1" x14ac:dyDescent="0.25">
      <c r="A31" s="2"/>
      <c r="B31" s="2"/>
      <c r="C31" s="2"/>
      <c r="D31" s="2"/>
      <c r="E31" s="2"/>
      <c r="F31" s="2"/>
      <c r="G31" s="2"/>
      <c r="H31" s="2"/>
      <c r="I31" s="2"/>
      <c r="J31" s="2"/>
      <c r="K31" s="2"/>
      <c r="L31" s="2"/>
      <c r="M31" s="2"/>
      <c r="N31" s="2"/>
      <c r="O31" s="2"/>
      <c r="P31" s="2"/>
      <c r="Q31" s="2"/>
      <c r="R31" s="2"/>
      <c r="S31" s="2"/>
      <c r="T31" s="2"/>
      <c r="U31" s="2"/>
      <c r="V31" s="2"/>
      <c r="W31" s="2"/>
      <c r="X31" s="2"/>
      <c r="Y31" s="2"/>
      <c r="Z31" s="2"/>
      <c r="AA31" s="2"/>
      <c r="AB31" s="2"/>
      <c r="AC31" s="2"/>
      <c r="AD31" s="2"/>
      <c r="AE31" s="2"/>
      <c r="AF31" s="2"/>
      <c r="AG31" s="2"/>
      <c r="AH31" s="2"/>
      <c r="AI31" s="2"/>
      <c r="AJ31" s="2"/>
    </row>
    <row r="32" spans="1:36" ht="14.1" customHeight="1" x14ac:dyDescent="0.25">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c r="AE32" s="2"/>
      <c r="AF32" s="2"/>
      <c r="AG32" s="2"/>
      <c r="AH32" s="2"/>
      <c r="AI32" s="2"/>
      <c r="AJ32" s="2"/>
    </row>
    <row r="33" spans="1:36" ht="14.1" customHeight="1" x14ac:dyDescent="0.25">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c r="AE33" s="2"/>
      <c r="AF33" s="2"/>
      <c r="AG33" s="2"/>
      <c r="AH33" s="2"/>
      <c r="AI33" s="2"/>
      <c r="AJ33" s="2"/>
    </row>
    <row r="34" spans="1:36" ht="14.1" customHeight="1" x14ac:dyDescent="0.25">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c r="AE34" s="2"/>
      <c r="AF34" s="2"/>
      <c r="AG34" s="2"/>
      <c r="AH34" s="2"/>
      <c r="AI34" s="2"/>
      <c r="AJ34" s="2"/>
    </row>
    <row r="35" spans="1:36" ht="14.1" customHeight="1" x14ac:dyDescent="0.25">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c r="AE35" s="2"/>
      <c r="AF35" s="2"/>
      <c r="AG35" s="2"/>
      <c r="AH35" s="2"/>
      <c r="AI35" s="2"/>
      <c r="AJ35" s="2"/>
    </row>
    <row r="36" spans="1:36" ht="14.1" customHeight="1" x14ac:dyDescent="0.25">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c r="AE36" s="2"/>
      <c r="AF36" s="2"/>
      <c r="AG36" s="2"/>
      <c r="AH36" s="2"/>
      <c r="AI36" s="2"/>
      <c r="AJ36" s="2"/>
    </row>
    <row r="37" spans="1:36" ht="14.1" customHeight="1" x14ac:dyDescent="0.25">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c r="AE37" s="2"/>
      <c r="AF37" s="2"/>
      <c r="AG37" s="2"/>
      <c r="AH37" s="2"/>
      <c r="AI37" s="2"/>
      <c r="AJ37" s="2"/>
    </row>
    <row r="38" spans="1:36" ht="14.1" customHeight="1" x14ac:dyDescent="0.25">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c r="AE38" s="2"/>
      <c r="AF38" s="2"/>
      <c r="AG38" s="2"/>
      <c r="AH38" s="2"/>
      <c r="AI38" s="2"/>
      <c r="AJ38" s="2"/>
    </row>
    <row r="39" spans="1:36" ht="14.1" customHeight="1" x14ac:dyDescent="0.25">
      <c r="A39" s="2"/>
      <c r="B39" s="2"/>
      <c r="C39" s="2"/>
      <c r="D39" s="2"/>
      <c r="E39" s="2"/>
      <c r="F39" s="2"/>
      <c r="G39" s="2"/>
      <c r="H39" s="2"/>
      <c r="I39" s="2"/>
      <c r="J39" s="2"/>
      <c r="K39" s="2"/>
      <c r="L39" s="2"/>
      <c r="M39" s="2"/>
      <c r="N39" s="2"/>
      <c r="O39" s="2"/>
      <c r="P39" s="2"/>
      <c r="Q39" s="2"/>
      <c r="R39" s="2"/>
      <c r="S39" s="2"/>
      <c r="T39" s="2"/>
      <c r="U39" s="2"/>
      <c r="V39" s="2"/>
      <c r="W39" s="2"/>
      <c r="X39" s="2"/>
      <c r="Y39" s="2"/>
      <c r="Z39" s="2"/>
      <c r="AA39" s="2"/>
      <c r="AB39" s="2"/>
      <c r="AC39" s="2"/>
      <c r="AD39" s="2"/>
      <c r="AE39" s="2"/>
      <c r="AF39" s="2"/>
      <c r="AG39" s="2"/>
      <c r="AH39" s="2"/>
      <c r="AI39" s="2"/>
      <c r="AJ39" s="2"/>
    </row>
    <row r="40" spans="1:36" ht="14.1" customHeight="1" x14ac:dyDescent="0.25">
      <c r="A40" s="2"/>
      <c r="B40" s="2"/>
      <c r="C40" s="2"/>
      <c r="D40" s="2"/>
      <c r="E40" s="2"/>
      <c r="F40" s="2"/>
      <c r="G40" s="2"/>
      <c r="H40" s="2"/>
      <c r="I40" s="2"/>
      <c r="J40" s="2"/>
      <c r="K40" s="2"/>
      <c r="L40" s="2"/>
      <c r="M40" s="2"/>
      <c r="N40" s="2"/>
      <c r="O40" s="2"/>
      <c r="P40" s="2"/>
      <c r="Q40" s="2"/>
      <c r="R40" s="2"/>
      <c r="S40" s="2"/>
      <c r="T40" s="2"/>
      <c r="U40" s="2"/>
      <c r="V40" s="2"/>
      <c r="W40" s="2"/>
      <c r="X40" s="2"/>
      <c r="Y40" s="2"/>
      <c r="Z40" s="2"/>
      <c r="AA40" s="2"/>
      <c r="AB40" s="2"/>
      <c r="AC40" s="2"/>
      <c r="AD40" s="2"/>
      <c r="AE40" s="2"/>
      <c r="AF40" s="2"/>
      <c r="AG40" s="2"/>
      <c r="AH40" s="2"/>
      <c r="AI40" s="2"/>
      <c r="AJ40" s="2"/>
    </row>
    <row r="41" spans="1:36" ht="14.1" customHeight="1" x14ac:dyDescent="0.25">
      <c r="A41" s="2"/>
      <c r="B41" s="2"/>
      <c r="C41" s="2"/>
      <c r="D41" s="2"/>
      <c r="E41" s="2"/>
      <c r="F41" s="2"/>
      <c r="G41" s="2"/>
      <c r="H41" s="2"/>
      <c r="I41" s="2"/>
      <c r="J41" s="2"/>
      <c r="K41" s="2"/>
      <c r="L41" s="2"/>
      <c r="M41" s="2"/>
      <c r="N41" s="2"/>
      <c r="O41" s="2"/>
      <c r="P41" s="2"/>
      <c r="Q41" s="2"/>
      <c r="R41" s="2"/>
      <c r="S41" s="2"/>
      <c r="T41" s="2"/>
      <c r="U41" s="2"/>
      <c r="V41" s="2"/>
      <c r="W41" s="2"/>
      <c r="X41" s="2"/>
      <c r="Y41" s="2"/>
      <c r="Z41" s="2"/>
      <c r="AA41" s="2"/>
      <c r="AB41" s="2"/>
      <c r="AC41" s="2"/>
      <c r="AD41" s="2"/>
      <c r="AE41" s="2"/>
      <c r="AF41" s="2"/>
      <c r="AG41" s="2"/>
      <c r="AH41" s="2"/>
      <c r="AI41" s="2"/>
      <c r="AJ41" s="2"/>
    </row>
    <row r="42" spans="1:36" ht="14.1" customHeight="1" x14ac:dyDescent="0.25">
      <c r="A42" s="2"/>
      <c r="B42" s="2"/>
      <c r="C42" s="2"/>
      <c r="D42" s="2"/>
      <c r="E42" s="2"/>
      <c r="F42" s="2"/>
      <c r="G42" s="2"/>
      <c r="H42" s="2"/>
      <c r="I42" s="2"/>
      <c r="J42" s="2"/>
      <c r="K42" s="2"/>
      <c r="L42" s="2"/>
      <c r="M42" s="2"/>
      <c r="N42" s="2"/>
      <c r="O42" s="2"/>
      <c r="P42" s="2"/>
      <c r="Q42" s="2"/>
      <c r="R42" s="2"/>
      <c r="S42" s="2"/>
      <c r="T42" s="2"/>
      <c r="U42" s="2"/>
      <c r="V42" s="2"/>
      <c r="W42" s="2"/>
      <c r="X42" s="2"/>
      <c r="Y42" s="2"/>
      <c r="Z42" s="2"/>
      <c r="AA42" s="2"/>
      <c r="AB42" s="2"/>
      <c r="AC42" s="2"/>
      <c r="AD42" s="2"/>
      <c r="AE42" s="2"/>
      <c r="AF42" s="2"/>
      <c r="AG42" s="2"/>
      <c r="AH42" s="2"/>
      <c r="AI42" s="2"/>
      <c r="AJ42" s="2"/>
    </row>
    <row r="43" spans="1:36" ht="14.1" customHeight="1" x14ac:dyDescent="0.25">
      <c r="A43" s="2"/>
      <c r="B43" s="2"/>
      <c r="C43" s="2"/>
      <c r="D43" s="2"/>
      <c r="E43" s="2"/>
      <c r="F43" s="2"/>
      <c r="G43" s="2"/>
      <c r="H43" s="2"/>
      <c r="I43" s="2"/>
      <c r="J43" s="2"/>
      <c r="K43" s="2"/>
      <c r="L43" s="2"/>
      <c r="M43" s="2"/>
      <c r="N43" s="2"/>
      <c r="O43" s="2"/>
      <c r="P43" s="2"/>
      <c r="Q43" s="2"/>
      <c r="R43" s="2"/>
      <c r="S43" s="2"/>
      <c r="T43" s="2"/>
      <c r="U43" s="2"/>
      <c r="V43" s="2"/>
      <c r="W43" s="2"/>
      <c r="X43" s="2"/>
      <c r="Y43" s="2"/>
      <c r="Z43" s="2"/>
      <c r="AA43" s="2"/>
      <c r="AB43" s="2"/>
      <c r="AC43" s="2"/>
      <c r="AD43" s="2"/>
      <c r="AE43" s="2"/>
      <c r="AF43" s="2"/>
      <c r="AG43" s="2"/>
      <c r="AH43" s="2"/>
      <c r="AI43" s="2"/>
      <c r="AJ43" s="2"/>
    </row>
    <row r="44" spans="1:36" ht="14.1" customHeight="1" x14ac:dyDescent="0.25">
      <c r="A44" s="2"/>
      <c r="B44" s="2"/>
      <c r="C44" s="2"/>
      <c r="D44" s="2"/>
      <c r="E44" s="2"/>
      <c r="F44" s="2"/>
      <c r="G44" s="2"/>
      <c r="H44" s="2"/>
      <c r="I44" s="2"/>
      <c r="J44" s="2"/>
      <c r="K44" s="2"/>
      <c r="L44" s="2"/>
      <c r="M44" s="2"/>
      <c r="N44" s="2"/>
      <c r="O44" s="2"/>
      <c r="P44" s="2"/>
      <c r="Q44" s="2"/>
      <c r="R44" s="2"/>
      <c r="S44" s="2"/>
      <c r="T44" s="2"/>
      <c r="U44" s="2"/>
      <c r="V44" s="2"/>
      <c r="W44" s="2"/>
      <c r="X44" s="2"/>
      <c r="Y44" s="2"/>
      <c r="Z44" s="2"/>
      <c r="AA44" s="2"/>
      <c r="AB44" s="2"/>
      <c r="AC44" s="2"/>
      <c r="AD44" s="2"/>
      <c r="AE44" s="2"/>
      <c r="AF44" s="2"/>
      <c r="AG44" s="2"/>
      <c r="AH44" s="2"/>
      <c r="AI44" s="2"/>
      <c r="AJ44" s="2"/>
    </row>
    <row r="45" spans="1:36" ht="14.1" customHeight="1" x14ac:dyDescent="0.25">
      <c r="A45" s="2"/>
      <c r="B45" s="2"/>
      <c r="C45" s="2"/>
      <c r="D45" s="2"/>
      <c r="E45" s="2"/>
      <c r="F45" s="2"/>
      <c r="G45" s="2"/>
      <c r="H45" s="2"/>
      <c r="I45" s="2"/>
      <c r="J45" s="2"/>
      <c r="K45" s="2"/>
      <c r="L45" s="2"/>
      <c r="M45" s="2"/>
      <c r="N45" s="2"/>
      <c r="O45" s="2"/>
      <c r="P45" s="2"/>
      <c r="Q45" s="2"/>
      <c r="R45" s="2"/>
      <c r="S45" s="2"/>
      <c r="T45" s="2"/>
      <c r="U45" s="2"/>
      <c r="V45" s="2"/>
      <c r="W45" s="2"/>
      <c r="X45" s="2"/>
      <c r="Y45" s="2"/>
      <c r="Z45" s="2"/>
      <c r="AA45" s="2"/>
      <c r="AB45" s="2"/>
      <c r="AC45" s="2"/>
      <c r="AD45" s="2"/>
      <c r="AE45" s="2"/>
      <c r="AF45" s="2"/>
      <c r="AG45" s="2"/>
      <c r="AH45" s="2"/>
      <c r="AI45" s="2"/>
      <c r="AJ45" s="2"/>
    </row>
    <row r="46" spans="1:36" ht="14.1" customHeight="1" x14ac:dyDescent="0.25">
      <c r="A46" s="2"/>
      <c r="B46" s="2"/>
      <c r="C46" s="2"/>
      <c r="D46" s="2"/>
      <c r="E46" s="2"/>
      <c r="F46" s="2"/>
      <c r="G46" s="2"/>
      <c r="H46" s="2"/>
      <c r="I46" s="2"/>
      <c r="J46" s="2"/>
      <c r="K46" s="2"/>
      <c r="L46" s="2"/>
      <c r="M46" s="2"/>
      <c r="N46" s="2"/>
      <c r="O46" s="2"/>
      <c r="P46" s="2"/>
      <c r="Q46" s="2"/>
      <c r="R46" s="2"/>
      <c r="S46" s="2"/>
      <c r="T46" s="2"/>
      <c r="U46" s="2"/>
      <c r="V46" s="2"/>
      <c r="W46" s="2"/>
      <c r="X46" s="2"/>
      <c r="Y46" s="2"/>
      <c r="Z46" s="2"/>
      <c r="AA46" s="2"/>
      <c r="AB46" s="2"/>
      <c r="AC46" s="2"/>
      <c r="AD46" s="2"/>
      <c r="AE46" s="2"/>
      <c r="AF46" s="2"/>
      <c r="AG46" s="2"/>
      <c r="AH46" s="2"/>
      <c r="AI46" s="2"/>
      <c r="AJ46" s="2"/>
    </row>
    <row r="47" spans="1:36" ht="14.1" customHeight="1" x14ac:dyDescent="0.25">
      <c r="A47" s="2"/>
      <c r="B47" s="2"/>
      <c r="C47" s="2"/>
      <c r="D47" s="2"/>
      <c r="E47" s="2"/>
      <c r="F47" s="2"/>
      <c r="G47" s="2"/>
      <c r="H47" s="2"/>
      <c r="I47" s="2"/>
      <c r="J47" s="2"/>
      <c r="K47" s="2"/>
      <c r="L47" s="2"/>
      <c r="M47" s="2"/>
      <c r="N47" s="2"/>
      <c r="O47" s="2"/>
      <c r="P47" s="2"/>
      <c r="Q47" s="2"/>
      <c r="R47" s="2"/>
      <c r="S47" s="2"/>
      <c r="T47" s="2"/>
      <c r="U47" s="2"/>
      <c r="V47" s="2"/>
      <c r="W47" s="2"/>
      <c r="X47" s="2"/>
      <c r="Y47" s="2"/>
      <c r="Z47" s="2"/>
      <c r="AA47" s="2"/>
      <c r="AB47" s="2"/>
      <c r="AC47" s="2"/>
      <c r="AD47" s="2"/>
      <c r="AE47" s="2"/>
      <c r="AF47" s="2"/>
      <c r="AG47" s="2"/>
      <c r="AH47" s="2"/>
      <c r="AI47" s="2"/>
      <c r="AJ47" s="2"/>
    </row>
    <row r="48" spans="1:36" ht="14.1" customHeight="1" x14ac:dyDescent="0.25">
      <c r="A48" s="2"/>
      <c r="B48" s="2"/>
      <c r="C48" s="2"/>
      <c r="D48" s="2"/>
      <c r="E48" s="2"/>
      <c r="F48" s="2"/>
      <c r="G48" s="2"/>
      <c r="H48" s="2"/>
      <c r="I48" s="2"/>
      <c r="J48" s="2"/>
      <c r="K48" s="2"/>
      <c r="L48" s="2"/>
      <c r="M48" s="2"/>
      <c r="N48" s="2"/>
      <c r="O48" s="2"/>
      <c r="P48" s="2"/>
      <c r="Q48" s="2"/>
      <c r="R48" s="2"/>
      <c r="S48" s="2"/>
      <c r="T48" s="2"/>
      <c r="U48" s="2"/>
      <c r="V48" s="2"/>
      <c r="W48" s="2"/>
      <c r="X48" s="2"/>
      <c r="Y48" s="2"/>
      <c r="Z48" s="2"/>
      <c r="AA48" s="2"/>
      <c r="AB48" s="2"/>
      <c r="AC48" s="2"/>
      <c r="AD48" s="2"/>
      <c r="AE48" s="2"/>
      <c r="AF48" s="2"/>
      <c r="AG48" s="2"/>
      <c r="AH48" s="2"/>
      <c r="AI48" s="2"/>
      <c r="AJ48" s="2"/>
    </row>
    <row r="49" spans="1:36" ht="14.1" customHeight="1" x14ac:dyDescent="0.25">
      <c r="A49" s="2"/>
      <c r="B49" s="2"/>
      <c r="C49" s="2"/>
      <c r="D49" s="2"/>
      <c r="E49" s="2"/>
      <c r="F49" s="2"/>
      <c r="G49" s="2"/>
      <c r="H49" s="2"/>
      <c r="I49" s="2"/>
      <c r="J49" s="2"/>
      <c r="K49" s="2"/>
      <c r="L49" s="2"/>
      <c r="M49" s="2"/>
      <c r="N49" s="2"/>
      <c r="O49" s="2"/>
      <c r="P49" s="2"/>
      <c r="Q49" s="2"/>
      <c r="R49" s="2"/>
      <c r="S49" s="2"/>
      <c r="T49" s="2"/>
      <c r="U49" s="2"/>
      <c r="V49" s="2"/>
      <c r="W49" s="2"/>
      <c r="X49" s="2"/>
      <c r="Y49" s="2"/>
      <c r="Z49" s="2"/>
      <c r="AA49" s="2"/>
      <c r="AB49" s="2"/>
      <c r="AC49" s="2"/>
      <c r="AD49" s="2"/>
      <c r="AE49" s="2"/>
      <c r="AF49" s="2"/>
      <c r="AG49" s="2"/>
      <c r="AH49" s="2"/>
      <c r="AI49" s="2"/>
      <c r="AJ49" s="2"/>
    </row>
    <row r="50" spans="1:36" ht="14.1" customHeight="1" x14ac:dyDescent="0.25">
      <c r="A50" s="2"/>
      <c r="B50" s="2"/>
      <c r="C50" s="2"/>
      <c r="D50" s="2"/>
      <c r="E50" s="2"/>
      <c r="F50" s="2"/>
      <c r="G50" s="2"/>
      <c r="H50" s="2"/>
      <c r="I50" s="2"/>
      <c r="J50" s="2"/>
      <c r="K50" s="2"/>
      <c r="L50" s="2"/>
      <c r="M50" s="2"/>
      <c r="N50" s="2"/>
      <c r="O50" s="2"/>
      <c r="P50" s="2"/>
      <c r="Q50" s="2"/>
      <c r="R50" s="2"/>
      <c r="S50" s="2"/>
      <c r="T50" s="2"/>
      <c r="U50" s="2"/>
      <c r="V50" s="2"/>
      <c r="W50" s="2"/>
      <c r="X50" s="2"/>
      <c r="Y50" s="2"/>
      <c r="Z50" s="2"/>
      <c r="AA50" s="2"/>
      <c r="AB50" s="2"/>
      <c r="AC50" s="2"/>
      <c r="AD50" s="2"/>
      <c r="AE50" s="2"/>
      <c r="AF50" s="2"/>
      <c r="AG50" s="2"/>
      <c r="AH50" s="2"/>
      <c r="AI50" s="2"/>
      <c r="AJ50" s="2"/>
    </row>
    <row r="51" spans="1:36" x14ac:dyDescent="0.25">
      <c r="A51" s="2"/>
      <c r="B51" s="2"/>
      <c r="C51" s="2"/>
      <c r="D51" s="2"/>
      <c r="E51" s="2"/>
      <c r="F51" s="2"/>
      <c r="G51" s="2"/>
      <c r="H51" s="2"/>
      <c r="I51" s="2"/>
      <c r="J51" s="2"/>
      <c r="K51" s="2"/>
      <c r="L51" s="2"/>
      <c r="M51" s="2"/>
      <c r="N51" s="2"/>
      <c r="O51" s="2"/>
      <c r="P51" s="2"/>
      <c r="Q51" s="2"/>
      <c r="R51" s="2"/>
      <c r="S51" s="2"/>
      <c r="T51" s="2"/>
      <c r="U51" s="2"/>
      <c r="V51" s="2"/>
      <c r="W51" s="2"/>
      <c r="X51" s="2"/>
      <c r="Y51" s="2"/>
      <c r="Z51" s="2"/>
      <c r="AA51" s="2"/>
      <c r="AB51" s="2"/>
      <c r="AC51" s="2"/>
      <c r="AD51" s="2"/>
      <c r="AE51" s="2"/>
      <c r="AF51" s="2"/>
      <c r="AG51" s="2"/>
      <c r="AH51" s="2"/>
      <c r="AI51" s="2"/>
      <c r="AJ51" s="2"/>
    </row>
    <row r="52" spans="1:36" x14ac:dyDescent="0.25">
      <c r="A52" s="2"/>
      <c r="B52" s="2"/>
      <c r="C52" s="2"/>
      <c r="D52" s="2"/>
      <c r="E52" s="2"/>
      <c r="F52" s="2"/>
      <c r="G52" s="2"/>
      <c r="H52" s="2"/>
      <c r="I52" s="2"/>
      <c r="J52" s="2"/>
      <c r="K52" s="2"/>
      <c r="L52" s="2"/>
      <c r="M52" s="2"/>
      <c r="N52" s="2"/>
      <c r="O52" s="2"/>
      <c r="P52" s="2"/>
      <c r="Q52" s="2"/>
      <c r="R52" s="2"/>
      <c r="S52" s="2"/>
      <c r="T52" s="2"/>
      <c r="U52" s="2"/>
      <c r="V52" s="2"/>
      <c r="W52" s="2"/>
      <c r="X52" s="2"/>
      <c r="Y52" s="2"/>
      <c r="Z52" s="2"/>
      <c r="AA52" s="2"/>
      <c r="AB52" s="2"/>
      <c r="AC52" s="2"/>
      <c r="AD52" s="2"/>
      <c r="AE52" s="2"/>
      <c r="AF52" s="2"/>
      <c r="AG52" s="2"/>
      <c r="AH52" s="2"/>
      <c r="AI52" s="2"/>
      <c r="AJ52" s="2"/>
    </row>
    <row r="53" spans="1:36" x14ac:dyDescent="0.25">
      <c r="A53" s="2"/>
      <c r="B53" s="2"/>
      <c r="C53" s="2"/>
      <c r="D53" s="2"/>
      <c r="E53" s="2"/>
      <c r="F53" s="2"/>
      <c r="G53" s="2"/>
      <c r="H53" s="2"/>
      <c r="I53" s="2"/>
      <c r="J53" s="2"/>
      <c r="K53" s="2"/>
      <c r="L53" s="2"/>
      <c r="M53" s="2"/>
      <c r="N53" s="2"/>
      <c r="O53" s="2"/>
      <c r="P53" s="2"/>
      <c r="Q53" s="2"/>
      <c r="R53" s="2"/>
      <c r="S53" s="2"/>
      <c r="T53" s="2"/>
      <c r="U53" s="2"/>
      <c r="V53" s="2"/>
      <c r="W53" s="2"/>
      <c r="X53" s="2"/>
      <c r="Y53" s="2"/>
      <c r="Z53" s="2"/>
      <c r="AA53" s="2"/>
      <c r="AB53" s="2"/>
      <c r="AC53" s="2"/>
      <c r="AD53" s="2"/>
      <c r="AE53" s="2"/>
      <c r="AF53" s="2"/>
      <c r="AG53" s="2"/>
      <c r="AH53" s="2"/>
      <c r="AI53" s="2"/>
      <c r="AJ53" s="2"/>
    </row>
    <row r="54" spans="1:36" x14ac:dyDescent="0.25">
      <c r="A54" s="2"/>
      <c r="B54" s="2"/>
      <c r="C54" s="2"/>
      <c r="D54" s="2"/>
      <c r="E54" s="2"/>
      <c r="F54" s="2"/>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c r="AJ54" s="2"/>
    </row>
    <row r="55" spans="1:36" x14ac:dyDescent="0.25">
      <c r="A55" s="2"/>
      <c r="B55" s="2"/>
      <c r="C55" s="2"/>
      <c r="D55" s="2"/>
      <c r="E55" s="2"/>
      <c r="F55" s="2"/>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c r="AJ55" s="2"/>
    </row>
    <row r="56" spans="1:36" x14ac:dyDescent="0.25">
      <c r="A56" s="2"/>
      <c r="B56" s="2"/>
      <c r="C56" s="2"/>
      <c r="D56" s="2"/>
      <c r="E56" s="2"/>
      <c r="F56" s="2"/>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c r="AJ56" s="2"/>
    </row>
    <row r="57" spans="1:36" x14ac:dyDescent="0.25">
      <c r="A57" s="2"/>
      <c r="B57" s="2"/>
      <c r="C57" s="2"/>
      <c r="D57" s="2"/>
      <c r="E57" s="2"/>
      <c r="F57" s="2"/>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c r="AJ57" s="2"/>
    </row>
    <row r="58" spans="1:36" x14ac:dyDescent="0.25">
      <c r="A58" s="2"/>
      <c r="B58" s="2"/>
      <c r="C58" s="2"/>
      <c r="D58" s="2"/>
      <c r="E58" s="2"/>
      <c r="F58" s="2"/>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c r="AJ58" s="2"/>
    </row>
    <row r="59" spans="1:36" x14ac:dyDescent="0.25">
      <c r="A59" s="2"/>
      <c r="B59" s="2"/>
      <c r="C59" s="2"/>
      <c r="D59" s="2"/>
      <c r="E59" s="2"/>
      <c r="F59" s="2"/>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c r="AJ59" s="2"/>
    </row>
    <row r="60" spans="1:36" x14ac:dyDescent="0.25">
      <c r="A60" s="2"/>
      <c r="B60" s="2"/>
      <c r="C60" s="2"/>
      <c r="D60" s="2"/>
      <c r="E60" s="2"/>
      <c r="F60" s="2"/>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c r="AJ60" s="2"/>
    </row>
  </sheetData>
  <printOptions horizontalCentered="1"/>
  <pageMargins left="0.27559055118110232" right="0.27559055118110232" top="0.31496062992125989" bottom="0.31496062992125989" header="0.3" footer="0.3"/>
  <pageSetup paperSize="9" scale="80" orientation="portrait" r:id="rId1"/>
  <colBreaks count="1" manualBreakCount="1">
    <brk id="18" max="59" man="1"/>
  </colBreak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10294-3055-48D9-B737-7FA66149A375}">
  <sheetPr codeName="Лист4"/>
  <dimension ref="A1:CL352"/>
  <sheetViews>
    <sheetView workbookViewId="0"/>
  </sheetViews>
  <sheetFormatPr defaultRowHeight="15" customHeight="1" x14ac:dyDescent="0.25"/>
  <cols>
    <col min="1" max="1" width="15.7109375" customWidth="1"/>
    <col min="2" max="2" width="18.7109375" customWidth="1"/>
    <col min="3" max="3" width="21.7109375" customWidth="1"/>
    <col min="4" max="90" width="10.7109375" customWidth="1"/>
  </cols>
  <sheetData>
    <row r="1" spans="1:31" ht="15" customHeight="1" x14ac:dyDescent="0.25">
      <c r="A1" s="77">
        <v>1</v>
      </c>
      <c r="B1" s="139" t="s">
        <v>1756</v>
      </c>
      <c r="C1" s="139"/>
      <c r="D1" s="139"/>
      <c r="E1" s="139"/>
      <c r="F1" s="64"/>
      <c r="G1" s="78">
        <v>1</v>
      </c>
      <c r="H1" s="139" t="s">
        <v>1757</v>
      </c>
      <c r="I1" s="139"/>
      <c r="J1" s="139"/>
      <c r="K1" s="139"/>
      <c r="L1" s="139"/>
      <c r="M1" s="139"/>
      <c r="N1" s="64"/>
      <c r="O1" s="64"/>
      <c r="P1" s="64"/>
      <c r="Q1" s="64"/>
      <c r="R1" s="64"/>
      <c r="S1" s="64"/>
      <c r="T1" s="64"/>
      <c r="U1" s="64"/>
      <c r="V1" s="64"/>
      <c r="W1" s="64"/>
      <c r="X1" s="64"/>
      <c r="Y1" s="64"/>
      <c r="Z1" s="64"/>
      <c r="AD1" s="3"/>
      <c r="AE1" s="3"/>
    </row>
    <row r="2" spans="1:31" ht="15" customHeight="1" x14ac:dyDescent="0.25">
      <c r="A2" s="77"/>
      <c r="B2" s="139" t="s">
        <v>1758</v>
      </c>
      <c r="C2" s="139"/>
      <c r="D2" s="139"/>
      <c r="E2" s="139"/>
      <c r="F2" s="64"/>
      <c r="G2" s="78">
        <v>7</v>
      </c>
      <c r="H2" s="139" t="s">
        <v>1759</v>
      </c>
      <c r="I2" s="139"/>
      <c r="J2" s="139"/>
      <c r="K2" s="139"/>
      <c r="L2" s="139"/>
      <c r="M2" s="139"/>
      <c r="N2" s="64"/>
      <c r="O2" s="64"/>
      <c r="P2" s="64"/>
      <c r="Q2" s="64"/>
      <c r="R2" s="64"/>
      <c r="S2" s="64"/>
      <c r="T2" s="64"/>
      <c r="U2" s="64"/>
      <c r="V2" s="64"/>
      <c r="W2" s="64"/>
      <c r="X2" s="64"/>
      <c r="Y2" s="64"/>
      <c r="Z2" s="64"/>
    </row>
    <row r="3" spans="1:31" ht="15" customHeight="1" x14ac:dyDescent="0.25">
      <c r="A3" s="77">
        <v>2</v>
      </c>
      <c r="B3" s="139" t="s">
        <v>1760</v>
      </c>
      <c r="C3" s="139"/>
      <c r="D3" s="139"/>
      <c r="E3" s="139"/>
      <c r="F3" s="64"/>
      <c r="G3" s="78">
        <v>4</v>
      </c>
      <c r="H3" s="139" t="s">
        <v>1761</v>
      </c>
      <c r="I3" s="139"/>
      <c r="J3" s="139"/>
      <c r="K3" s="139"/>
      <c r="L3" s="139"/>
      <c r="M3" s="139"/>
      <c r="N3" s="64"/>
      <c r="O3" s="64"/>
      <c r="P3" s="64"/>
      <c r="Q3" s="64"/>
      <c r="R3" s="64"/>
      <c r="S3" s="64"/>
      <c r="T3" s="64"/>
      <c r="U3" s="64"/>
      <c r="V3" s="64"/>
      <c r="W3" s="64"/>
      <c r="X3" s="64"/>
      <c r="Y3" s="64"/>
      <c r="Z3" s="64"/>
    </row>
    <row r="4" spans="1:31" ht="15" customHeight="1" x14ac:dyDescent="0.25">
      <c r="A4" s="77">
        <v>0.953125</v>
      </c>
      <c r="B4" s="139" t="s">
        <v>1762</v>
      </c>
      <c r="C4" s="139"/>
      <c r="D4" s="139"/>
      <c r="E4" s="139"/>
      <c r="F4" s="64"/>
      <c r="G4" s="64"/>
      <c r="H4" s="64"/>
      <c r="I4" s="64"/>
      <c r="J4" s="64"/>
      <c r="K4" s="64"/>
      <c r="L4" s="64"/>
      <c r="M4" s="64"/>
      <c r="N4" s="64"/>
      <c r="O4" s="64"/>
      <c r="P4" s="64"/>
      <c r="Q4" s="64"/>
      <c r="R4" s="64"/>
      <c r="S4" s="64"/>
      <c r="T4" s="64"/>
      <c r="U4" s="64"/>
      <c r="V4" s="64"/>
      <c r="W4" s="64"/>
      <c r="X4" s="64"/>
      <c r="Y4" s="64"/>
      <c r="Z4" s="64"/>
    </row>
    <row r="5" spans="1:31" ht="15" customHeight="1" x14ac:dyDescent="0.25">
      <c r="A5" s="64"/>
      <c r="B5" s="64"/>
      <c r="C5" s="64"/>
      <c r="D5" s="64"/>
      <c r="E5" s="64"/>
      <c r="F5" s="64"/>
      <c r="G5" s="64"/>
      <c r="H5" s="64"/>
      <c r="I5" s="64"/>
      <c r="J5" s="64"/>
      <c r="K5" s="64"/>
      <c r="L5" s="64"/>
      <c r="M5" s="64"/>
      <c r="N5" s="64"/>
      <c r="O5" s="64"/>
      <c r="P5" s="64"/>
      <c r="Q5" s="64"/>
      <c r="R5" s="64"/>
      <c r="S5" s="64"/>
      <c r="T5" s="64"/>
      <c r="U5" s="64"/>
      <c r="V5" s="64"/>
      <c r="W5" s="64"/>
      <c r="X5" s="64"/>
      <c r="Y5" s="64"/>
      <c r="Z5" s="64"/>
    </row>
    <row r="6" spans="1:31" ht="15" customHeight="1" x14ac:dyDescent="0.25">
      <c r="A6" s="140" t="s">
        <v>1769</v>
      </c>
      <c r="B6" s="140" t="s">
        <v>313</v>
      </c>
      <c r="C6" s="140" t="s">
        <v>1770</v>
      </c>
      <c r="D6" s="140" t="s">
        <v>1771</v>
      </c>
      <c r="E6" s="66"/>
      <c r="F6" s="140" t="s">
        <v>1763</v>
      </c>
      <c r="G6" s="140"/>
      <c r="H6" s="140"/>
      <c r="I6" s="140"/>
      <c r="J6" s="140"/>
      <c r="K6" s="140"/>
      <c r="L6" s="140"/>
      <c r="M6" s="140"/>
      <c r="N6" s="140"/>
      <c r="O6" s="140"/>
      <c r="P6" s="66"/>
      <c r="Q6" s="140" t="s">
        <v>1764</v>
      </c>
      <c r="R6" s="140"/>
      <c r="S6" s="140"/>
      <c r="T6" s="140"/>
      <c r="U6" s="140"/>
      <c r="V6" s="140"/>
      <c r="W6" s="140"/>
      <c r="X6" s="140"/>
      <c r="Y6" s="140"/>
      <c r="Z6" s="140"/>
      <c r="AB6" s="142" t="s">
        <v>1808</v>
      </c>
      <c r="AC6" s="143"/>
    </row>
    <row r="7" spans="1:31" ht="15" customHeight="1" x14ac:dyDescent="0.25">
      <c r="A7" s="140"/>
      <c r="B7" s="140"/>
      <c r="C7" s="140"/>
      <c r="D7" s="140"/>
      <c r="E7" s="66"/>
      <c r="F7" s="140" t="s">
        <v>1765</v>
      </c>
      <c r="G7" s="140"/>
      <c r="H7" s="140" t="s">
        <v>1766</v>
      </c>
      <c r="I7" s="140"/>
      <c r="J7" s="140" t="s">
        <v>1767</v>
      </c>
      <c r="K7" s="140"/>
      <c r="L7" s="140"/>
      <c r="M7" s="140"/>
      <c r="N7" s="140" t="s">
        <v>1768</v>
      </c>
      <c r="O7" s="140"/>
      <c r="P7" s="66"/>
      <c r="Q7" s="140" t="s">
        <v>1765</v>
      </c>
      <c r="R7" s="140"/>
      <c r="S7" s="140" t="s">
        <v>1766</v>
      </c>
      <c r="T7" s="140"/>
      <c r="U7" s="140" t="s">
        <v>1767</v>
      </c>
      <c r="V7" s="140"/>
      <c r="W7" s="140"/>
      <c r="X7" s="140"/>
      <c r="Y7" s="140" t="s">
        <v>1768</v>
      </c>
      <c r="Z7" s="140"/>
      <c r="AB7" s="69" t="s">
        <v>1809</v>
      </c>
      <c r="AC7" s="70" t="s">
        <v>378</v>
      </c>
    </row>
    <row r="8" spans="1:31" ht="15" customHeight="1" x14ac:dyDescent="0.25">
      <c r="A8" s="140"/>
      <c r="B8" s="140"/>
      <c r="C8" s="140"/>
      <c r="D8" s="140"/>
      <c r="E8" s="66"/>
      <c r="F8" s="140" t="s">
        <v>1772</v>
      </c>
      <c r="G8" s="140" t="s">
        <v>1773</v>
      </c>
      <c r="H8" s="140" t="s">
        <v>1774</v>
      </c>
      <c r="I8" s="140" t="s">
        <v>1775</v>
      </c>
      <c r="J8" s="140" t="s">
        <v>1776</v>
      </c>
      <c r="K8" s="140"/>
      <c r="L8" s="140" t="s">
        <v>1777</v>
      </c>
      <c r="M8" s="140"/>
      <c r="N8" s="140" t="s">
        <v>1776</v>
      </c>
      <c r="O8" s="140" t="s">
        <v>1777</v>
      </c>
      <c r="P8" s="66"/>
      <c r="Q8" s="140" t="s">
        <v>1772</v>
      </c>
      <c r="R8" s="140" t="s">
        <v>1773</v>
      </c>
      <c r="S8" s="140" t="s">
        <v>1774</v>
      </c>
      <c r="T8" s="140" t="s">
        <v>1775</v>
      </c>
      <c r="U8" s="140" t="s">
        <v>1776</v>
      </c>
      <c r="V8" s="140"/>
      <c r="W8" s="140" t="s">
        <v>1777</v>
      </c>
      <c r="X8" s="140"/>
      <c r="Y8" s="140" t="s">
        <v>1776</v>
      </c>
      <c r="Z8" s="140" t="s">
        <v>1777</v>
      </c>
      <c r="AB8" s="71" t="s">
        <v>1022</v>
      </c>
      <c r="AC8" s="72" t="s">
        <v>1810</v>
      </c>
    </row>
    <row r="9" spans="1:31" ht="15" customHeight="1" x14ac:dyDescent="0.25">
      <c r="A9" s="140"/>
      <c r="B9" s="140"/>
      <c r="C9" s="140"/>
      <c r="D9" s="140"/>
      <c r="E9" s="66"/>
      <c r="F9" s="140"/>
      <c r="G9" s="140"/>
      <c r="H9" s="140"/>
      <c r="I9" s="140"/>
      <c r="J9" s="85" t="s">
        <v>1778</v>
      </c>
      <c r="K9" s="85" t="s">
        <v>1779</v>
      </c>
      <c r="L9" s="85" t="s">
        <v>1778</v>
      </c>
      <c r="M9" s="85" t="s">
        <v>1779</v>
      </c>
      <c r="N9" s="140"/>
      <c r="O9" s="140"/>
      <c r="P9" s="66"/>
      <c r="Q9" s="140"/>
      <c r="R9" s="140"/>
      <c r="S9" s="140"/>
      <c r="T9" s="140"/>
      <c r="U9" s="85" t="s">
        <v>1778</v>
      </c>
      <c r="V9" s="85" t="s">
        <v>1779</v>
      </c>
      <c r="W9" s="85" t="s">
        <v>1778</v>
      </c>
      <c r="X9" s="85" t="s">
        <v>1779</v>
      </c>
      <c r="Y9" s="140"/>
      <c r="Z9" s="140"/>
      <c r="AB9" s="73" t="s">
        <v>1024</v>
      </c>
      <c r="AC9" s="72" t="s">
        <v>1811</v>
      </c>
    </row>
    <row r="10" spans="1:31" ht="15" customHeight="1" x14ac:dyDescent="0.25">
      <c r="A10" s="140"/>
      <c r="B10" s="140"/>
      <c r="C10" s="140"/>
      <c r="D10" s="140"/>
      <c r="E10" s="66"/>
      <c r="F10" s="140"/>
      <c r="G10" s="140"/>
      <c r="H10" s="140"/>
      <c r="I10" s="140"/>
      <c r="J10" s="85" t="s">
        <v>1780</v>
      </c>
      <c r="K10" s="85" t="s">
        <v>1781</v>
      </c>
      <c r="L10" s="85" t="s">
        <v>1780</v>
      </c>
      <c r="M10" s="85" t="s">
        <v>1781</v>
      </c>
      <c r="N10" s="85" t="s">
        <v>1782</v>
      </c>
      <c r="O10" s="85" t="s">
        <v>1782</v>
      </c>
      <c r="P10" s="66"/>
      <c r="Q10" s="140"/>
      <c r="R10" s="140"/>
      <c r="S10" s="140"/>
      <c r="T10" s="140"/>
      <c r="U10" s="85" t="s">
        <v>1780</v>
      </c>
      <c r="V10" s="85" t="s">
        <v>1781</v>
      </c>
      <c r="W10" s="85" t="s">
        <v>1780</v>
      </c>
      <c r="X10" s="85" t="s">
        <v>1781</v>
      </c>
      <c r="Y10" s="85" t="s">
        <v>1782</v>
      </c>
      <c r="Z10" s="85" t="s">
        <v>1782</v>
      </c>
      <c r="AB10" s="73" t="s">
        <v>1026</v>
      </c>
      <c r="AC10" s="72" t="s">
        <v>1812</v>
      </c>
    </row>
    <row r="11" spans="1:31" ht="15" customHeight="1" x14ac:dyDescent="0.25">
      <c r="A11" s="80" t="s">
        <v>1783</v>
      </c>
      <c r="B11" s="80" t="s">
        <v>1784</v>
      </c>
      <c r="C11" s="80" t="s">
        <v>1785</v>
      </c>
      <c r="D11" s="80" t="s">
        <v>1786</v>
      </c>
      <c r="E11" s="64"/>
      <c r="F11" s="80" t="s">
        <v>1787</v>
      </c>
      <c r="G11" s="80" t="s">
        <v>1788</v>
      </c>
      <c r="H11" s="80" t="s">
        <v>1789</v>
      </c>
      <c r="I11" s="80" t="s">
        <v>1790</v>
      </c>
      <c r="J11" s="80" t="s">
        <v>1791</v>
      </c>
      <c r="K11" s="80" t="s">
        <v>1792</v>
      </c>
      <c r="L11" s="80" t="s">
        <v>1793</v>
      </c>
      <c r="M11" s="80" t="s">
        <v>1794</v>
      </c>
      <c r="N11" s="80" t="s">
        <v>1795</v>
      </c>
      <c r="O11" s="80" t="s">
        <v>1796</v>
      </c>
      <c r="P11" s="64"/>
      <c r="Q11" s="80" t="s">
        <v>1797</v>
      </c>
      <c r="R11" s="80" t="s">
        <v>1798</v>
      </c>
      <c r="S11" s="80" t="s">
        <v>1799</v>
      </c>
      <c r="T11" s="80" t="s">
        <v>1800</v>
      </c>
      <c r="U11" s="80" t="s">
        <v>1801</v>
      </c>
      <c r="V11" s="80" t="s">
        <v>1802</v>
      </c>
      <c r="W11" s="80" t="s">
        <v>1803</v>
      </c>
      <c r="X11" s="80" t="s">
        <v>1804</v>
      </c>
      <c r="Y11" s="80" t="s">
        <v>1805</v>
      </c>
      <c r="Z11" s="80" t="s">
        <v>1806</v>
      </c>
      <c r="AB11" s="74" t="s">
        <v>1028</v>
      </c>
      <c r="AC11" s="72" t="s">
        <v>1813</v>
      </c>
    </row>
    <row r="12" spans="1:31" ht="15" customHeight="1" x14ac:dyDescent="0.25">
      <c r="A12" s="69" t="s">
        <v>1807</v>
      </c>
      <c r="B12" s="69" t="s">
        <v>9</v>
      </c>
      <c r="C12" s="69" t="s">
        <v>9</v>
      </c>
      <c r="D12" s="69" t="s">
        <v>9</v>
      </c>
      <c r="E12" s="67"/>
      <c r="F12" s="69">
        <v>1</v>
      </c>
      <c r="G12" s="69">
        <v>1</v>
      </c>
      <c r="H12" s="69"/>
      <c r="I12" s="69"/>
      <c r="J12" s="69">
        <v>1</v>
      </c>
      <c r="K12" s="69"/>
      <c r="L12" s="69">
        <v>1</v>
      </c>
      <c r="M12" s="69"/>
      <c r="N12" s="69"/>
      <c r="O12" s="69"/>
      <c r="P12" s="67"/>
      <c r="Q12" s="87">
        <v>5.3596921587352693</v>
      </c>
      <c r="R12" s="87">
        <v>3.0704283459967852</v>
      </c>
      <c r="S12" s="87"/>
      <c r="T12" s="87"/>
      <c r="U12" s="87">
        <v>2.1690594920415247</v>
      </c>
      <c r="V12" s="87"/>
      <c r="W12" s="87">
        <v>2.2961283856402832</v>
      </c>
      <c r="X12" s="87"/>
      <c r="Y12" s="87"/>
      <c r="Z12" s="87"/>
      <c r="AB12" s="75" t="s">
        <v>1030</v>
      </c>
      <c r="AC12" s="72" t="s">
        <v>1814</v>
      </c>
    </row>
    <row r="13" spans="1:31" ht="15" customHeight="1" x14ac:dyDescent="0.25">
      <c r="A13" s="81">
        <v>1</v>
      </c>
      <c r="B13" s="82"/>
      <c r="C13" s="82"/>
      <c r="D13" s="83" t="s">
        <v>1022</v>
      </c>
      <c r="E13" s="65"/>
      <c r="F13" s="83" t="s">
        <v>1022</v>
      </c>
      <c r="G13" s="83" t="s">
        <v>1022</v>
      </c>
      <c r="H13" s="86" t="s">
        <v>1034</v>
      </c>
      <c r="I13" s="86" t="s">
        <v>1034</v>
      </c>
      <c r="J13" s="83" t="s">
        <v>1022</v>
      </c>
      <c r="K13" s="86" t="s">
        <v>1034</v>
      </c>
      <c r="L13" s="83" t="s">
        <v>1022</v>
      </c>
      <c r="M13" s="86" t="s">
        <v>1034</v>
      </c>
      <c r="N13" s="86" t="s">
        <v>1034</v>
      </c>
      <c r="O13" s="86" t="s">
        <v>1034</v>
      </c>
      <c r="P13" s="65"/>
      <c r="Q13" s="88">
        <v>5.3596921587352693</v>
      </c>
      <c r="R13" s="88">
        <v>3.0704283459967852</v>
      </c>
      <c r="S13" s="88"/>
      <c r="T13" s="88"/>
      <c r="U13" s="88">
        <v>2.1690594920415247</v>
      </c>
      <c r="V13" s="88"/>
      <c r="W13" s="88">
        <v>2.2961283856402832</v>
      </c>
      <c r="X13" s="88"/>
      <c r="Y13" s="88"/>
      <c r="Z13" s="88"/>
      <c r="AB13" s="74" t="s">
        <v>1032</v>
      </c>
      <c r="AC13" s="72" t="s">
        <v>1815</v>
      </c>
    </row>
    <row r="14" spans="1:31" ht="15" customHeight="1" x14ac:dyDescent="0.25">
      <c r="A14" s="81"/>
      <c r="B14" s="82"/>
      <c r="C14" s="82"/>
      <c r="D14" s="81"/>
      <c r="E14" s="65"/>
      <c r="F14" s="81"/>
      <c r="G14" s="81"/>
      <c r="H14" s="81"/>
      <c r="I14" s="81"/>
      <c r="J14" s="81"/>
      <c r="K14" s="81"/>
      <c r="L14" s="81"/>
      <c r="M14" s="81"/>
      <c r="N14" s="81"/>
      <c r="O14" s="81"/>
      <c r="P14" s="65"/>
      <c r="Q14" s="88"/>
      <c r="R14" s="88"/>
      <c r="S14" s="88"/>
      <c r="T14" s="88"/>
      <c r="U14" s="88"/>
      <c r="V14" s="88"/>
      <c r="W14" s="88"/>
      <c r="X14" s="88"/>
      <c r="Y14" s="88"/>
      <c r="Z14" s="88"/>
      <c r="AB14" s="76" t="s">
        <v>1034</v>
      </c>
      <c r="AC14" s="72" t="s">
        <v>1816</v>
      </c>
    </row>
    <row r="15" spans="1:31" ht="15" customHeight="1" x14ac:dyDescent="0.25">
      <c r="A15" s="81"/>
      <c r="B15" s="82"/>
      <c r="C15" s="82"/>
      <c r="D15" s="81"/>
      <c r="E15" s="65"/>
      <c r="F15" s="81"/>
      <c r="G15" s="81"/>
      <c r="H15" s="81"/>
      <c r="I15" s="81"/>
      <c r="J15" s="81"/>
      <c r="K15" s="81"/>
      <c r="L15" s="81"/>
      <c r="M15" s="81"/>
      <c r="N15" s="81"/>
      <c r="O15" s="81"/>
      <c r="P15" s="65"/>
      <c r="Q15" s="88"/>
      <c r="R15" s="88"/>
      <c r="S15" s="88"/>
      <c r="T15" s="88"/>
      <c r="U15" s="88"/>
      <c r="V15" s="88"/>
      <c r="W15" s="88"/>
      <c r="X15" s="88"/>
      <c r="Y15" s="88"/>
      <c r="Z15" s="88"/>
    </row>
    <row r="16" spans="1:31" ht="15" customHeight="1" x14ac:dyDescent="0.25">
      <c r="A16" s="81"/>
      <c r="B16" s="82"/>
      <c r="C16" s="82"/>
      <c r="D16" s="81"/>
      <c r="E16" s="65"/>
      <c r="F16" s="81"/>
      <c r="G16" s="81"/>
      <c r="H16" s="81"/>
      <c r="I16" s="81"/>
      <c r="J16" s="81"/>
      <c r="K16" s="81"/>
      <c r="L16" s="81"/>
      <c r="M16" s="81"/>
      <c r="N16" s="81"/>
      <c r="O16" s="81"/>
      <c r="P16" s="65"/>
      <c r="Q16" s="88"/>
      <c r="R16" s="88"/>
      <c r="S16" s="88"/>
      <c r="T16" s="88"/>
      <c r="U16" s="88"/>
      <c r="V16" s="88"/>
      <c r="W16" s="88"/>
      <c r="X16" s="88"/>
      <c r="Y16" s="88"/>
      <c r="Z16" s="88"/>
    </row>
    <row r="17" spans="1:26" ht="15" customHeight="1" x14ac:dyDescent="0.25">
      <c r="A17" s="81"/>
      <c r="B17" s="82"/>
      <c r="C17" s="82"/>
      <c r="D17" s="81"/>
      <c r="E17" s="65"/>
      <c r="F17" s="81"/>
      <c r="G17" s="81"/>
      <c r="H17" s="81"/>
      <c r="I17" s="81"/>
      <c r="J17" s="81"/>
      <c r="K17" s="81"/>
      <c r="L17" s="81"/>
      <c r="M17" s="81"/>
      <c r="N17" s="81"/>
      <c r="O17" s="81"/>
      <c r="P17" s="65"/>
      <c r="Q17" s="88"/>
      <c r="R17" s="88"/>
      <c r="S17" s="88"/>
      <c r="T17" s="88"/>
      <c r="U17" s="88"/>
      <c r="V17" s="88"/>
      <c r="W17" s="88"/>
      <c r="X17" s="88"/>
      <c r="Y17" s="88"/>
      <c r="Z17" s="88"/>
    </row>
    <row r="18" spans="1:26" ht="15" customHeight="1" x14ac:dyDescent="0.25">
      <c r="A18" s="81"/>
      <c r="B18" s="82"/>
      <c r="C18" s="82"/>
      <c r="D18" s="81"/>
      <c r="E18" s="65"/>
      <c r="F18" s="81"/>
      <c r="G18" s="81"/>
      <c r="H18" s="81"/>
      <c r="I18" s="81"/>
      <c r="J18" s="81"/>
      <c r="K18" s="81"/>
      <c r="L18" s="81"/>
      <c r="M18" s="81"/>
      <c r="N18" s="81"/>
      <c r="O18" s="81"/>
      <c r="P18" s="65"/>
      <c r="Q18" s="88"/>
      <c r="R18" s="88"/>
      <c r="S18" s="88"/>
      <c r="T18" s="88"/>
      <c r="U18" s="88"/>
      <c r="V18" s="88"/>
      <c r="W18" s="88"/>
      <c r="X18" s="88"/>
      <c r="Y18" s="88"/>
      <c r="Z18" s="88"/>
    </row>
    <row r="19" spans="1:26" ht="15" customHeight="1" x14ac:dyDescent="0.25">
      <c r="A19" s="81"/>
      <c r="B19" s="82"/>
      <c r="C19" s="82"/>
      <c r="D19" s="81"/>
      <c r="E19" s="65"/>
      <c r="F19" s="81"/>
      <c r="G19" s="81"/>
      <c r="H19" s="81"/>
      <c r="I19" s="81"/>
      <c r="J19" s="81"/>
      <c r="K19" s="81"/>
      <c r="L19" s="81"/>
      <c r="M19" s="81"/>
      <c r="N19" s="81"/>
      <c r="O19" s="81"/>
      <c r="P19" s="65"/>
      <c r="Q19" s="88"/>
      <c r="R19" s="88"/>
      <c r="S19" s="88"/>
      <c r="T19" s="88"/>
      <c r="U19" s="88"/>
      <c r="V19" s="88"/>
      <c r="W19" s="88"/>
      <c r="X19" s="88"/>
      <c r="Y19" s="88"/>
      <c r="Z19" s="88"/>
    </row>
    <row r="20" spans="1:26" ht="15" customHeight="1" x14ac:dyDescent="0.25">
      <c r="A20" s="81"/>
      <c r="B20" s="82"/>
      <c r="C20" s="82"/>
      <c r="D20" s="81"/>
      <c r="E20" s="65"/>
      <c r="F20" s="81"/>
      <c r="G20" s="81"/>
      <c r="H20" s="81"/>
      <c r="I20" s="81"/>
      <c r="J20" s="81"/>
      <c r="K20" s="81"/>
      <c r="L20" s="81"/>
      <c r="M20" s="81"/>
      <c r="N20" s="81"/>
      <c r="O20" s="81"/>
      <c r="P20" s="65"/>
      <c r="Q20" s="88"/>
      <c r="R20" s="88"/>
      <c r="S20" s="88"/>
      <c r="T20" s="88"/>
      <c r="U20" s="88"/>
      <c r="V20" s="88"/>
      <c r="W20" s="88"/>
      <c r="X20" s="88"/>
      <c r="Y20" s="88"/>
      <c r="Z20" s="88"/>
    </row>
    <row r="21" spans="1:26" ht="15" customHeight="1" x14ac:dyDescent="0.25">
      <c r="A21" s="81"/>
      <c r="B21" s="82"/>
      <c r="C21" s="82"/>
      <c r="D21" s="81"/>
      <c r="E21" s="65"/>
      <c r="F21" s="81"/>
      <c r="G21" s="81"/>
      <c r="H21" s="81"/>
      <c r="I21" s="81"/>
      <c r="J21" s="81"/>
      <c r="K21" s="81"/>
      <c r="L21" s="81"/>
      <c r="M21" s="81"/>
      <c r="N21" s="81"/>
      <c r="O21" s="81"/>
      <c r="P21" s="65"/>
      <c r="Q21" s="88"/>
      <c r="R21" s="88"/>
      <c r="S21" s="88"/>
      <c r="T21" s="88"/>
      <c r="U21" s="88"/>
      <c r="V21" s="88"/>
      <c r="W21" s="88"/>
      <c r="X21" s="88"/>
      <c r="Y21" s="88"/>
      <c r="Z21" s="88"/>
    </row>
    <row r="22" spans="1:26" ht="15" customHeight="1" x14ac:dyDescent="0.25">
      <c r="A22" s="81"/>
      <c r="B22" s="82"/>
      <c r="C22" s="82"/>
      <c r="D22" s="81"/>
      <c r="E22" s="65"/>
      <c r="F22" s="81"/>
      <c r="G22" s="81"/>
      <c r="H22" s="81"/>
      <c r="I22" s="81"/>
      <c r="J22" s="81"/>
      <c r="K22" s="81"/>
      <c r="L22" s="81"/>
      <c r="M22" s="81"/>
      <c r="N22" s="81"/>
      <c r="O22" s="81"/>
      <c r="P22" s="65"/>
      <c r="Q22" s="88"/>
      <c r="R22" s="88"/>
      <c r="S22" s="88"/>
      <c r="T22" s="88"/>
      <c r="U22" s="88"/>
      <c r="V22" s="88"/>
      <c r="W22" s="88"/>
      <c r="X22" s="88"/>
      <c r="Y22" s="88"/>
      <c r="Z22" s="88"/>
    </row>
    <row r="23" spans="1:26" ht="15" customHeight="1" x14ac:dyDescent="0.25">
      <c r="A23" s="81"/>
      <c r="B23" s="82"/>
      <c r="C23" s="82"/>
      <c r="D23" s="81"/>
      <c r="E23" s="65"/>
      <c r="F23" s="81"/>
      <c r="G23" s="81"/>
      <c r="H23" s="81"/>
      <c r="I23" s="81"/>
      <c r="J23" s="81"/>
      <c r="K23" s="81"/>
      <c r="L23" s="81"/>
      <c r="M23" s="81"/>
      <c r="N23" s="81"/>
      <c r="O23" s="81"/>
      <c r="P23" s="65"/>
      <c r="Q23" s="88"/>
      <c r="R23" s="88"/>
      <c r="S23" s="88"/>
      <c r="T23" s="88"/>
      <c r="U23" s="88"/>
      <c r="V23" s="88"/>
      <c r="W23" s="88"/>
      <c r="X23" s="88"/>
      <c r="Y23" s="88"/>
      <c r="Z23" s="88"/>
    </row>
    <row r="24" spans="1:26" ht="15" customHeight="1" x14ac:dyDescent="0.25">
      <c r="A24" s="81"/>
      <c r="B24" s="82"/>
      <c r="C24" s="82"/>
      <c r="D24" s="81"/>
      <c r="E24" s="65"/>
      <c r="F24" s="81"/>
      <c r="G24" s="81"/>
      <c r="H24" s="81"/>
      <c r="I24" s="81"/>
      <c r="J24" s="81"/>
      <c r="K24" s="81"/>
      <c r="L24" s="81"/>
      <c r="M24" s="81"/>
      <c r="N24" s="81"/>
      <c r="O24" s="81"/>
      <c r="P24" s="65"/>
      <c r="Q24" s="88"/>
      <c r="R24" s="88"/>
      <c r="S24" s="88"/>
      <c r="T24" s="88"/>
      <c r="U24" s="88"/>
      <c r="V24" s="88"/>
      <c r="W24" s="88"/>
      <c r="X24" s="88"/>
      <c r="Y24" s="88"/>
      <c r="Z24" s="88"/>
    </row>
    <row r="25" spans="1:26" ht="15" customHeight="1" x14ac:dyDescent="0.25">
      <c r="A25" s="81"/>
      <c r="B25" s="82"/>
      <c r="C25" s="82"/>
      <c r="D25" s="81"/>
      <c r="E25" s="65"/>
      <c r="F25" s="81"/>
      <c r="G25" s="81"/>
      <c r="H25" s="81"/>
      <c r="I25" s="81"/>
      <c r="J25" s="81"/>
      <c r="K25" s="81"/>
      <c r="L25" s="81"/>
      <c r="M25" s="81"/>
      <c r="N25" s="81"/>
      <c r="O25" s="81"/>
      <c r="P25" s="65"/>
      <c r="Q25" s="88"/>
      <c r="R25" s="88"/>
      <c r="S25" s="88"/>
      <c r="T25" s="88"/>
      <c r="U25" s="88"/>
      <c r="V25" s="88"/>
      <c r="W25" s="88"/>
      <c r="X25" s="88"/>
      <c r="Y25" s="88"/>
      <c r="Z25" s="88"/>
    </row>
    <row r="26" spans="1:26" ht="15" customHeight="1" x14ac:dyDescent="0.25">
      <c r="A26" s="81"/>
      <c r="B26" s="82"/>
      <c r="C26" s="82"/>
      <c r="D26" s="81"/>
      <c r="E26" s="65"/>
      <c r="F26" s="81"/>
      <c r="G26" s="81"/>
      <c r="H26" s="81"/>
      <c r="I26" s="81"/>
      <c r="J26" s="81"/>
      <c r="K26" s="81"/>
      <c r="L26" s="81"/>
      <c r="M26" s="81"/>
      <c r="N26" s="81"/>
      <c r="O26" s="81"/>
      <c r="P26" s="65"/>
      <c r="Q26" s="88"/>
      <c r="R26" s="88"/>
      <c r="S26" s="88"/>
      <c r="T26" s="88"/>
      <c r="U26" s="88"/>
      <c r="V26" s="88"/>
      <c r="W26" s="88"/>
      <c r="X26" s="88"/>
      <c r="Y26" s="88"/>
      <c r="Z26" s="88"/>
    </row>
    <row r="27" spans="1:26" ht="15" customHeight="1" x14ac:dyDescent="0.25">
      <c r="A27" s="81"/>
      <c r="B27" s="82"/>
      <c r="C27" s="82"/>
      <c r="D27" s="81"/>
      <c r="E27" s="65"/>
      <c r="F27" s="81"/>
      <c r="G27" s="81"/>
      <c r="H27" s="81"/>
      <c r="I27" s="81"/>
      <c r="J27" s="81"/>
      <c r="K27" s="81"/>
      <c r="L27" s="81"/>
      <c r="M27" s="81"/>
      <c r="N27" s="81"/>
      <c r="O27" s="81"/>
      <c r="P27" s="65"/>
      <c r="Q27" s="88"/>
      <c r="R27" s="88"/>
      <c r="S27" s="88"/>
      <c r="T27" s="88"/>
      <c r="U27" s="88"/>
      <c r="V27" s="88"/>
      <c r="W27" s="88"/>
      <c r="X27" s="88"/>
      <c r="Y27" s="88"/>
      <c r="Z27" s="88"/>
    </row>
    <row r="28" spans="1:26" ht="15" customHeight="1" x14ac:dyDescent="0.25">
      <c r="A28" s="81"/>
      <c r="B28" s="82"/>
      <c r="C28" s="82"/>
      <c r="D28" s="81"/>
      <c r="E28" s="65"/>
      <c r="F28" s="81"/>
      <c r="G28" s="81"/>
      <c r="H28" s="81"/>
      <c r="I28" s="81"/>
      <c r="J28" s="81"/>
      <c r="K28" s="81"/>
      <c r="L28" s="81"/>
      <c r="M28" s="81"/>
      <c r="N28" s="81"/>
      <c r="O28" s="81"/>
      <c r="P28" s="65"/>
      <c r="Q28" s="88"/>
      <c r="R28" s="88"/>
      <c r="S28" s="88"/>
      <c r="T28" s="88"/>
      <c r="U28" s="88"/>
      <c r="V28" s="88"/>
      <c r="W28" s="88"/>
      <c r="X28" s="88"/>
      <c r="Y28" s="88"/>
      <c r="Z28" s="88"/>
    </row>
    <row r="29" spans="1:26" ht="15" customHeight="1" x14ac:dyDescent="0.25">
      <c r="A29" s="81"/>
      <c r="B29" s="82"/>
      <c r="C29" s="82"/>
      <c r="D29" s="81"/>
      <c r="E29" s="65"/>
      <c r="F29" s="81"/>
      <c r="G29" s="81"/>
      <c r="H29" s="81"/>
      <c r="I29" s="81"/>
      <c r="J29" s="81"/>
      <c r="K29" s="81"/>
      <c r="L29" s="81"/>
      <c r="M29" s="81"/>
      <c r="N29" s="81"/>
      <c r="O29" s="81"/>
      <c r="P29" s="65"/>
      <c r="Q29" s="88"/>
      <c r="R29" s="88"/>
      <c r="S29" s="88"/>
      <c r="T29" s="88"/>
      <c r="U29" s="88"/>
      <c r="V29" s="88"/>
      <c r="W29" s="88"/>
      <c r="X29" s="88"/>
      <c r="Y29" s="88"/>
      <c r="Z29" s="88"/>
    </row>
    <row r="30" spans="1:26" ht="15" customHeight="1" x14ac:dyDescent="0.25">
      <c r="A30" s="81"/>
      <c r="B30" s="82"/>
      <c r="C30" s="82"/>
      <c r="D30" s="81"/>
      <c r="E30" s="65"/>
      <c r="F30" s="81"/>
      <c r="G30" s="81"/>
      <c r="H30" s="81"/>
      <c r="I30" s="81"/>
      <c r="J30" s="81"/>
      <c r="K30" s="81"/>
      <c r="L30" s="81"/>
      <c r="M30" s="81"/>
      <c r="N30" s="81"/>
      <c r="O30" s="81"/>
      <c r="P30" s="65"/>
      <c r="Q30" s="88"/>
      <c r="R30" s="88"/>
      <c r="S30" s="88"/>
      <c r="T30" s="88"/>
      <c r="U30" s="88"/>
      <c r="V30" s="88"/>
      <c r="W30" s="88"/>
      <c r="X30" s="88"/>
      <c r="Y30" s="88"/>
      <c r="Z30" s="88"/>
    </row>
    <row r="31" spans="1:26" ht="15" customHeight="1" x14ac:dyDescent="0.25">
      <c r="A31" s="81"/>
      <c r="B31" s="82"/>
      <c r="C31" s="82"/>
      <c r="D31" s="81"/>
      <c r="E31" s="65"/>
      <c r="F31" s="81"/>
      <c r="G31" s="81"/>
      <c r="H31" s="81"/>
      <c r="I31" s="81"/>
      <c r="J31" s="81"/>
      <c r="K31" s="81"/>
      <c r="L31" s="81"/>
      <c r="M31" s="81"/>
      <c r="N31" s="81"/>
      <c r="O31" s="81"/>
      <c r="P31" s="65"/>
      <c r="Q31" s="88"/>
      <c r="R31" s="88"/>
      <c r="S31" s="88"/>
      <c r="T31" s="88"/>
      <c r="U31" s="88"/>
      <c r="V31" s="88"/>
      <c r="W31" s="88"/>
      <c r="X31" s="88"/>
      <c r="Y31" s="88"/>
      <c r="Z31" s="88"/>
    </row>
    <row r="32" spans="1:26" ht="15" customHeight="1" x14ac:dyDescent="0.25">
      <c r="A32" s="81"/>
      <c r="B32" s="82"/>
      <c r="C32" s="82"/>
      <c r="D32" s="81"/>
      <c r="E32" s="65"/>
      <c r="F32" s="81"/>
      <c r="G32" s="81"/>
      <c r="H32" s="81"/>
      <c r="I32" s="81"/>
      <c r="J32" s="81"/>
      <c r="K32" s="81"/>
      <c r="L32" s="81"/>
      <c r="M32" s="81"/>
      <c r="N32" s="81"/>
      <c r="O32" s="81"/>
      <c r="P32" s="65"/>
      <c r="Q32" s="88"/>
      <c r="R32" s="88"/>
      <c r="S32" s="88"/>
      <c r="T32" s="88"/>
      <c r="U32" s="88"/>
      <c r="V32" s="88"/>
      <c r="W32" s="88"/>
      <c r="X32" s="88"/>
      <c r="Y32" s="88"/>
      <c r="Z32" s="88"/>
    </row>
    <row r="33" spans="1:49" ht="15" customHeight="1" x14ac:dyDescent="0.25">
      <c r="A33" s="81"/>
      <c r="B33" s="82"/>
      <c r="C33" s="82"/>
      <c r="D33" s="81"/>
      <c r="E33" s="65"/>
      <c r="F33" s="81"/>
      <c r="G33" s="81"/>
      <c r="H33" s="81"/>
      <c r="I33" s="81"/>
      <c r="J33" s="81"/>
      <c r="K33" s="81"/>
      <c r="L33" s="81"/>
      <c r="M33" s="81"/>
      <c r="N33" s="81"/>
      <c r="O33" s="81"/>
      <c r="P33" s="65"/>
      <c r="Q33" s="88"/>
      <c r="R33" s="88"/>
      <c r="S33" s="88"/>
      <c r="T33" s="88"/>
      <c r="U33" s="88"/>
      <c r="V33" s="88"/>
      <c r="W33" s="88"/>
      <c r="X33" s="88"/>
      <c r="Y33" s="88"/>
      <c r="Z33" s="88"/>
    </row>
    <row r="34" spans="1:49" ht="15" customHeight="1" x14ac:dyDescent="0.25">
      <c r="A34" s="81"/>
      <c r="B34" s="82"/>
      <c r="C34" s="82"/>
      <c r="D34" s="81"/>
      <c r="E34" s="65"/>
      <c r="F34" s="81"/>
      <c r="G34" s="81"/>
      <c r="H34" s="81"/>
      <c r="I34" s="81"/>
      <c r="J34" s="81"/>
      <c r="K34" s="81"/>
      <c r="L34" s="81"/>
      <c r="M34" s="81"/>
      <c r="N34" s="81"/>
      <c r="O34" s="81"/>
      <c r="P34" s="65"/>
      <c r="Q34" s="88"/>
      <c r="R34" s="88"/>
      <c r="S34" s="88"/>
      <c r="T34" s="88"/>
      <c r="U34" s="88"/>
      <c r="V34" s="88"/>
      <c r="W34" s="88"/>
      <c r="X34" s="88"/>
      <c r="Y34" s="88"/>
      <c r="Z34" s="88"/>
    </row>
    <row r="35" spans="1:49" ht="15" customHeight="1" x14ac:dyDescent="0.25">
      <c r="A35" s="81"/>
      <c r="B35" s="82"/>
      <c r="C35" s="82"/>
      <c r="D35" s="81"/>
      <c r="E35" s="65"/>
      <c r="F35" s="81"/>
      <c r="G35" s="81"/>
      <c r="H35" s="81"/>
      <c r="I35" s="81"/>
      <c r="J35" s="81"/>
      <c r="K35" s="81"/>
      <c r="L35" s="81"/>
      <c r="M35" s="81"/>
      <c r="N35" s="81"/>
      <c r="O35" s="81"/>
      <c r="P35" s="65"/>
      <c r="Q35" s="88"/>
      <c r="R35" s="88"/>
      <c r="S35" s="88"/>
      <c r="T35" s="88"/>
      <c r="U35" s="88"/>
      <c r="V35" s="88"/>
      <c r="W35" s="88"/>
      <c r="X35" s="88"/>
      <c r="Y35" s="88"/>
      <c r="Z35" s="88"/>
    </row>
    <row r="36" spans="1:49" ht="15" customHeight="1" x14ac:dyDescent="0.25">
      <c r="A36" s="81"/>
      <c r="B36" s="82"/>
      <c r="C36" s="82"/>
      <c r="D36" s="81"/>
      <c r="E36" s="65"/>
      <c r="F36" s="81"/>
      <c r="G36" s="81"/>
      <c r="H36" s="81"/>
      <c r="I36" s="81"/>
      <c r="J36" s="81"/>
      <c r="K36" s="81"/>
      <c r="L36" s="81"/>
      <c r="M36" s="81"/>
      <c r="N36" s="81"/>
      <c r="O36" s="81"/>
      <c r="P36" s="65"/>
      <c r="Q36" s="88"/>
      <c r="R36" s="88"/>
      <c r="S36" s="88"/>
      <c r="T36" s="88"/>
      <c r="U36" s="88"/>
      <c r="V36" s="88"/>
      <c r="W36" s="88"/>
      <c r="X36" s="88"/>
      <c r="Y36" s="88"/>
      <c r="Z36" s="88"/>
    </row>
    <row r="37" spans="1:49" ht="15" customHeight="1" x14ac:dyDescent="0.25">
      <c r="A37" s="81"/>
      <c r="B37" s="82"/>
      <c r="C37" s="82"/>
      <c r="D37" s="81"/>
      <c r="E37" s="65"/>
      <c r="F37" s="81"/>
      <c r="G37" s="81"/>
      <c r="H37" s="81"/>
      <c r="I37" s="81"/>
      <c r="J37" s="81"/>
      <c r="K37" s="81"/>
      <c r="L37" s="81"/>
      <c r="M37" s="81"/>
      <c r="N37" s="81"/>
      <c r="O37" s="81"/>
      <c r="P37" s="65"/>
      <c r="Q37" s="88"/>
      <c r="R37" s="88"/>
      <c r="S37" s="88"/>
      <c r="T37" s="88"/>
      <c r="U37" s="88"/>
      <c r="V37" s="88"/>
      <c r="W37" s="88"/>
      <c r="X37" s="88"/>
      <c r="Y37" s="88"/>
      <c r="Z37" s="88"/>
    </row>
    <row r="38" spans="1:49" ht="15" customHeight="1" x14ac:dyDescent="0.25">
      <c r="A38" s="81"/>
      <c r="B38" s="82"/>
      <c r="C38" s="82"/>
      <c r="D38" s="81"/>
      <c r="E38" s="65"/>
      <c r="F38" s="81"/>
      <c r="G38" s="81"/>
      <c r="H38" s="81"/>
      <c r="I38" s="81"/>
      <c r="J38" s="81"/>
      <c r="K38" s="81"/>
      <c r="L38" s="81"/>
      <c r="M38" s="81"/>
      <c r="N38" s="81"/>
      <c r="O38" s="81"/>
      <c r="P38" s="65"/>
      <c r="Q38" s="88"/>
      <c r="R38" s="88"/>
      <c r="S38" s="88"/>
      <c r="T38" s="88"/>
      <c r="U38" s="88"/>
      <c r="V38" s="88"/>
      <c r="W38" s="88"/>
      <c r="X38" s="88"/>
      <c r="Y38" s="88"/>
      <c r="Z38" s="88"/>
    </row>
    <row r="39" spans="1:49" ht="15" customHeight="1" x14ac:dyDescent="0.25">
      <c r="A39" s="81"/>
      <c r="B39" s="82"/>
      <c r="C39" s="82"/>
      <c r="D39" s="81"/>
      <c r="E39" s="65"/>
      <c r="F39" s="81"/>
      <c r="G39" s="81"/>
      <c r="H39" s="81"/>
      <c r="I39" s="81"/>
      <c r="J39" s="81"/>
      <c r="K39" s="81"/>
      <c r="L39" s="81"/>
      <c r="M39" s="81"/>
      <c r="N39" s="81"/>
      <c r="O39" s="81"/>
      <c r="P39" s="65"/>
      <c r="Q39" s="88"/>
      <c r="R39" s="88"/>
      <c r="S39" s="88"/>
      <c r="T39" s="88"/>
      <c r="U39" s="88"/>
      <c r="V39" s="88"/>
      <c r="W39" s="88"/>
      <c r="X39" s="88"/>
      <c r="Y39" s="88"/>
      <c r="Z39" s="88"/>
    </row>
    <row r="40" spans="1:49" ht="15" customHeight="1" x14ac:dyDescent="0.25">
      <c r="A40" s="81"/>
      <c r="B40" s="82"/>
      <c r="C40" s="82"/>
      <c r="D40" s="81"/>
      <c r="E40" s="65"/>
      <c r="F40" s="81"/>
      <c r="G40" s="81"/>
      <c r="H40" s="81"/>
      <c r="I40" s="81"/>
      <c r="J40" s="81"/>
      <c r="K40" s="81"/>
      <c r="L40" s="81"/>
      <c r="M40" s="81"/>
      <c r="N40" s="81"/>
      <c r="O40" s="81"/>
      <c r="P40" s="65"/>
      <c r="Q40" s="88"/>
      <c r="R40" s="88"/>
      <c r="S40" s="88"/>
      <c r="T40" s="88"/>
      <c r="U40" s="88"/>
      <c r="V40" s="88"/>
      <c r="W40" s="88"/>
      <c r="X40" s="88"/>
      <c r="Y40" s="88"/>
      <c r="Z40" s="88"/>
    </row>
    <row r="41" spans="1:49" ht="15" customHeight="1" x14ac:dyDescent="0.25">
      <c r="A41" s="81"/>
      <c r="B41" s="82"/>
      <c r="C41" s="82"/>
      <c r="D41" s="81"/>
      <c r="E41" s="65"/>
      <c r="F41" s="81"/>
      <c r="G41" s="81"/>
      <c r="H41" s="81"/>
      <c r="I41" s="81"/>
      <c r="J41" s="81"/>
      <c r="K41" s="81"/>
      <c r="L41" s="81"/>
      <c r="M41" s="81"/>
      <c r="N41" s="81"/>
      <c r="O41" s="81"/>
      <c r="P41" s="65"/>
      <c r="Q41" s="88"/>
      <c r="R41" s="88"/>
      <c r="S41" s="88"/>
      <c r="T41" s="88"/>
      <c r="U41" s="88"/>
      <c r="V41" s="88"/>
      <c r="W41" s="88"/>
      <c r="X41" s="88"/>
      <c r="Y41" s="88"/>
      <c r="Z41" s="88"/>
    </row>
    <row r="42" spans="1:49" ht="15" customHeight="1" x14ac:dyDescent="0.25">
      <c r="A42" s="81"/>
      <c r="B42" s="82"/>
      <c r="C42" s="82"/>
      <c r="D42" s="81"/>
      <c r="E42" s="65"/>
      <c r="F42" s="81"/>
      <c r="G42" s="81"/>
      <c r="H42" s="81"/>
      <c r="I42" s="81"/>
      <c r="J42" s="81"/>
      <c r="K42" s="81"/>
      <c r="L42" s="81"/>
      <c r="M42" s="81"/>
      <c r="N42" s="81"/>
      <c r="O42" s="81"/>
      <c r="P42" s="65"/>
      <c r="Q42" s="88"/>
      <c r="R42" s="88"/>
      <c r="S42" s="88"/>
      <c r="T42" s="88"/>
      <c r="U42" s="88"/>
      <c r="V42" s="88"/>
      <c r="W42" s="88"/>
      <c r="X42" s="88"/>
      <c r="Y42" s="88"/>
      <c r="Z42" s="88"/>
    </row>
    <row r="44" spans="1:49" ht="15" customHeight="1" x14ac:dyDescent="0.25">
      <c r="A44" s="44" t="s">
        <v>1817</v>
      </c>
      <c r="B44" s="43"/>
      <c r="C44" s="43"/>
      <c r="D44" s="43"/>
      <c r="E44" s="43"/>
      <c r="F44" s="43"/>
      <c r="G44" s="43"/>
      <c r="H44" s="43"/>
      <c r="I44" s="43"/>
      <c r="J44" s="43"/>
      <c r="K44" s="43"/>
      <c r="L44" s="43"/>
      <c r="M44" s="43"/>
      <c r="N44" s="43"/>
      <c r="O44" s="43"/>
      <c r="P44" s="43"/>
      <c r="Q44" s="43"/>
      <c r="R44" s="43"/>
      <c r="S44" s="43"/>
      <c r="T44" s="43"/>
      <c r="U44" s="43"/>
      <c r="V44" s="43"/>
      <c r="W44" s="43"/>
      <c r="X44" s="43"/>
      <c r="Y44" s="43"/>
      <c r="Z44" s="43"/>
      <c r="AA44" s="43"/>
      <c r="AB44" s="43"/>
      <c r="AC44" s="43"/>
      <c r="AD44" s="43"/>
      <c r="AE44" s="43"/>
      <c r="AF44" s="43"/>
      <c r="AG44" s="43"/>
      <c r="AH44" s="43"/>
      <c r="AI44" s="43"/>
      <c r="AJ44" s="43"/>
      <c r="AK44" s="43"/>
      <c r="AL44" s="43"/>
      <c r="AM44" s="43"/>
      <c r="AN44" s="43"/>
      <c r="AO44" s="43"/>
      <c r="AP44" s="43"/>
      <c r="AQ44" s="43"/>
      <c r="AR44" s="43"/>
      <c r="AS44" s="43"/>
      <c r="AT44" s="43"/>
      <c r="AU44" s="43"/>
      <c r="AV44" s="43"/>
      <c r="AW44" s="43"/>
    </row>
    <row r="45" spans="1:49" ht="15" customHeight="1" x14ac:dyDescent="0.25">
      <c r="A45" s="141" t="s">
        <v>1769</v>
      </c>
      <c r="B45" s="141" t="s">
        <v>1770</v>
      </c>
      <c r="C45" s="141" t="s">
        <v>1771</v>
      </c>
      <c r="D45" s="141" t="s">
        <v>1818</v>
      </c>
      <c r="E45" s="141"/>
      <c r="F45" s="141"/>
      <c r="G45" s="141" t="s">
        <v>1819</v>
      </c>
      <c r="H45" s="141"/>
      <c r="I45" s="141"/>
      <c r="J45" s="89"/>
      <c r="K45" s="141" t="s">
        <v>1820</v>
      </c>
      <c r="L45" s="141"/>
      <c r="M45" s="141"/>
      <c r="N45" s="141"/>
      <c r="O45" s="141" t="s">
        <v>1821</v>
      </c>
      <c r="P45" s="141"/>
      <c r="Q45" s="141"/>
      <c r="R45" s="141"/>
      <c r="S45" s="141"/>
      <c r="T45" s="141"/>
      <c r="U45" s="141"/>
      <c r="V45" s="141"/>
      <c r="W45" s="141"/>
      <c r="X45" s="141"/>
      <c r="Y45" s="141"/>
      <c r="Z45" s="141"/>
      <c r="AA45" s="141"/>
      <c r="AB45" s="141"/>
      <c r="AC45" s="141"/>
      <c r="AD45" s="141"/>
      <c r="AE45" s="89"/>
      <c r="AF45" s="141" t="s">
        <v>1822</v>
      </c>
      <c r="AG45" s="141"/>
      <c r="AH45" s="141"/>
      <c r="AI45" s="141"/>
      <c r="AJ45" s="141"/>
      <c r="AK45" s="141"/>
      <c r="AL45" s="141"/>
      <c r="AM45" s="141"/>
      <c r="AN45" s="141"/>
      <c r="AO45" s="141"/>
      <c r="AP45" s="141"/>
      <c r="AQ45" s="141"/>
      <c r="AR45" s="141"/>
      <c r="AS45" s="141"/>
      <c r="AT45" s="141"/>
      <c r="AU45" s="141"/>
      <c r="AV45" s="141"/>
      <c r="AW45" s="141"/>
    </row>
    <row r="46" spans="1:49" ht="15" customHeight="1" x14ac:dyDescent="0.25">
      <c r="A46" s="141"/>
      <c r="B46" s="141"/>
      <c r="C46" s="141"/>
      <c r="D46" s="141"/>
      <c r="E46" s="141"/>
      <c r="F46" s="141"/>
      <c r="G46" s="141"/>
      <c r="H46" s="141"/>
      <c r="I46" s="141"/>
      <c r="J46" s="89"/>
      <c r="K46" s="141"/>
      <c r="L46" s="141"/>
      <c r="M46" s="141"/>
      <c r="N46" s="141"/>
      <c r="O46" s="141" t="s">
        <v>1823</v>
      </c>
      <c r="P46" s="141"/>
      <c r="Q46" s="141"/>
      <c r="R46" s="141" t="s">
        <v>1824</v>
      </c>
      <c r="S46" s="141"/>
      <c r="T46" s="141"/>
      <c r="U46" s="141"/>
      <c r="V46" s="141" t="s">
        <v>1825</v>
      </c>
      <c r="W46" s="141"/>
      <c r="X46" s="141"/>
      <c r="Y46" s="141"/>
      <c r="Z46" s="141" t="s">
        <v>1826</v>
      </c>
      <c r="AA46" s="141"/>
      <c r="AB46" s="141"/>
      <c r="AC46" s="141"/>
      <c r="AD46" s="141"/>
      <c r="AE46" s="89"/>
      <c r="AF46" s="141" t="s">
        <v>1823</v>
      </c>
      <c r="AG46" s="141"/>
      <c r="AH46" s="141"/>
      <c r="AI46" s="141" t="s">
        <v>1827</v>
      </c>
      <c r="AJ46" s="141"/>
      <c r="AK46" s="141"/>
      <c r="AL46" s="141" t="s">
        <v>1828</v>
      </c>
      <c r="AM46" s="141"/>
      <c r="AN46" s="141"/>
      <c r="AO46" s="141"/>
      <c r="AP46" s="141" t="s">
        <v>1824</v>
      </c>
      <c r="AQ46" s="141"/>
      <c r="AR46" s="141"/>
      <c r="AS46" s="141"/>
      <c r="AT46" s="141" t="s">
        <v>1829</v>
      </c>
      <c r="AU46" s="141"/>
      <c r="AV46" s="141"/>
      <c r="AW46" s="141"/>
    </row>
    <row r="47" spans="1:49" ht="15" customHeight="1" x14ac:dyDescent="0.25">
      <c r="A47" s="144"/>
      <c r="B47" s="144"/>
      <c r="C47" s="144"/>
      <c r="D47" s="79" t="s">
        <v>1830</v>
      </c>
      <c r="E47" s="79" t="s">
        <v>1831</v>
      </c>
      <c r="F47" s="79" t="s">
        <v>1832</v>
      </c>
      <c r="G47" s="79" t="s">
        <v>1833</v>
      </c>
      <c r="H47" s="79" t="s">
        <v>1834</v>
      </c>
      <c r="I47" s="79" t="s">
        <v>1835</v>
      </c>
      <c r="J47" s="90"/>
      <c r="K47" s="79" t="s">
        <v>1836</v>
      </c>
      <c r="L47" s="79" t="s">
        <v>1837</v>
      </c>
      <c r="M47" s="79" t="s">
        <v>1838</v>
      </c>
      <c r="N47" s="79" t="s">
        <v>1839</v>
      </c>
      <c r="O47" s="79" t="s">
        <v>1840</v>
      </c>
      <c r="P47" s="79" t="s">
        <v>1841</v>
      </c>
      <c r="Q47" s="79" t="s">
        <v>1842</v>
      </c>
      <c r="R47" s="79" t="s">
        <v>1843</v>
      </c>
      <c r="S47" s="79" t="s">
        <v>1844</v>
      </c>
      <c r="T47" s="79" t="s">
        <v>1845</v>
      </c>
      <c r="U47" s="79" t="s">
        <v>1846</v>
      </c>
      <c r="V47" s="79" t="s">
        <v>1847</v>
      </c>
      <c r="W47" s="79" t="s">
        <v>1848</v>
      </c>
      <c r="X47" s="79" t="s">
        <v>1849</v>
      </c>
      <c r="Y47" s="79" t="s">
        <v>1850</v>
      </c>
      <c r="Z47" s="79" t="s">
        <v>1851</v>
      </c>
      <c r="AA47" s="79" t="s">
        <v>1852</v>
      </c>
      <c r="AB47" s="79" t="s">
        <v>1853</v>
      </c>
      <c r="AC47" s="79" t="s">
        <v>1797</v>
      </c>
      <c r="AD47" s="79" t="s">
        <v>1854</v>
      </c>
      <c r="AE47" s="90"/>
      <c r="AF47" s="79" t="s">
        <v>1840</v>
      </c>
      <c r="AG47" s="79" t="s">
        <v>1841</v>
      </c>
      <c r="AH47" s="79" t="s">
        <v>1842</v>
      </c>
      <c r="AI47" s="79" t="s">
        <v>1855</v>
      </c>
      <c r="AJ47" s="79" t="s">
        <v>1856</v>
      </c>
      <c r="AK47" s="79" t="s">
        <v>1857</v>
      </c>
      <c r="AL47" s="79" t="s">
        <v>1858</v>
      </c>
      <c r="AM47" s="79" t="s">
        <v>1859</v>
      </c>
      <c r="AN47" s="79" t="s">
        <v>1860</v>
      </c>
      <c r="AO47" s="79" t="s">
        <v>1861</v>
      </c>
      <c r="AP47" s="79" t="s">
        <v>1862</v>
      </c>
      <c r="AQ47" s="79" t="s">
        <v>1863</v>
      </c>
      <c r="AR47" s="79" t="s">
        <v>1864</v>
      </c>
      <c r="AS47" s="79" t="s">
        <v>1865</v>
      </c>
      <c r="AT47" s="79" t="s">
        <v>1866</v>
      </c>
      <c r="AU47" s="79" t="s">
        <v>1867</v>
      </c>
      <c r="AV47" s="79" t="s">
        <v>1868</v>
      </c>
      <c r="AW47" s="79" t="s">
        <v>1869</v>
      </c>
    </row>
    <row r="48" spans="1:49" ht="15" customHeight="1" x14ac:dyDescent="0.25">
      <c r="A48" s="145"/>
      <c r="B48" s="145"/>
      <c r="C48" s="145"/>
      <c r="D48" s="68" t="s">
        <v>1870</v>
      </c>
      <c r="E48" s="68" t="s">
        <v>1871</v>
      </c>
      <c r="F48" s="68" t="s">
        <v>1872</v>
      </c>
      <c r="G48" s="68" t="s">
        <v>1870</v>
      </c>
      <c r="H48" s="68" t="s">
        <v>1871</v>
      </c>
      <c r="I48" s="68" t="s">
        <v>1872</v>
      </c>
      <c r="J48" s="60"/>
      <c r="K48" s="68" t="s">
        <v>1883</v>
      </c>
      <c r="L48" s="68" t="s">
        <v>1884</v>
      </c>
      <c r="M48" s="68" t="s">
        <v>1885</v>
      </c>
      <c r="N48" s="68" t="s">
        <v>1886</v>
      </c>
      <c r="O48" s="68" t="s">
        <v>1899</v>
      </c>
      <c r="P48" s="68" t="s">
        <v>1900</v>
      </c>
      <c r="Q48" s="68" t="s">
        <v>1901</v>
      </c>
      <c r="R48" s="68" t="s">
        <v>1887</v>
      </c>
      <c r="S48" s="68" t="s">
        <v>1888</v>
      </c>
      <c r="T48" s="68" t="s">
        <v>1889</v>
      </c>
      <c r="U48" s="68" t="s">
        <v>1890</v>
      </c>
      <c r="V48" s="68" t="s">
        <v>1891</v>
      </c>
      <c r="W48" s="68" t="s">
        <v>1892</v>
      </c>
      <c r="X48" s="68" t="s">
        <v>1893</v>
      </c>
      <c r="Y48" s="68" t="s">
        <v>1894</v>
      </c>
      <c r="Z48" s="68" t="s">
        <v>1873</v>
      </c>
      <c r="AA48" s="68" t="s">
        <v>1874</v>
      </c>
      <c r="AB48" s="68" t="s">
        <v>1875</v>
      </c>
      <c r="AC48" s="68" t="s">
        <v>1876</v>
      </c>
      <c r="AD48" s="68" t="s">
        <v>1877</v>
      </c>
      <c r="AE48" s="60"/>
      <c r="AF48" s="68" t="s">
        <v>1899</v>
      </c>
      <c r="AG48" s="68" t="s">
        <v>1900</v>
      </c>
      <c r="AH48" s="68" t="s">
        <v>1901</v>
      </c>
      <c r="AI48" s="68" t="s">
        <v>1878</v>
      </c>
      <c r="AJ48" s="68" t="s">
        <v>312</v>
      </c>
      <c r="AK48" s="68" t="s">
        <v>1879</v>
      </c>
      <c r="AL48" s="68" t="s">
        <v>1895</v>
      </c>
      <c r="AM48" s="68" t="s">
        <v>1896</v>
      </c>
      <c r="AN48" s="68" t="s">
        <v>1897</v>
      </c>
      <c r="AO48" s="68" t="s">
        <v>1898</v>
      </c>
      <c r="AP48" s="68" t="s">
        <v>1887</v>
      </c>
      <c r="AQ48" s="68" t="s">
        <v>1888</v>
      </c>
      <c r="AR48" s="68" t="s">
        <v>1889</v>
      </c>
      <c r="AS48" s="68" t="s">
        <v>1890</v>
      </c>
      <c r="AT48" s="68" t="s">
        <v>1873</v>
      </c>
      <c r="AU48" s="68" t="s">
        <v>1874</v>
      </c>
      <c r="AV48" s="68" t="s">
        <v>1880</v>
      </c>
      <c r="AW48" s="68" t="s">
        <v>1877</v>
      </c>
    </row>
    <row r="49" spans="1:49" ht="15" customHeight="1" x14ac:dyDescent="0.25">
      <c r="A49" s="93">
        <v>1</v>
      </c>
      <c r="B49" s="94"/>
      <c r="C49" s="97" t="s">
        <v>1022</v>
      </c>
      <c r="D49" s="91">
        <v>100</v>
      </c>
      <c r="E49" s="91">
        <v>21.979347772207557</v>
      </c>
      <c r="F49" s="91">
        <v>7.1190958956222374</v>
      </c>
      <c r="G49" s="91">
        <v>100</v>
      </c>
      <c r="H49" s="91">
        <v>21.840166406277831</v>
      </c>
      <c r="I49" s="91">
        <v>5.0932337915340193</v>
      </c>
      <c r="J49" s="92"/>
      <c r="K49" s="95">
        <v>-3.5000000000000001E-3</v>
      </c>
      <c r="L49" s="95"/>
      <c r="M49" s="95">
        <v>-2.5000000000000001E-2</v>
      </c>
      <c r="N49" s="95">
        <v>2.5000000000000001E-2</v>
      </c>
      <c r="O49" s="95">
        <v>-1.0267679074059987E-4</v>
      </c>
      <c r="P49" s="96">
        <v>1.7877586000752093E-6</v>
      </c>
      <c r="Q49" s="96">
        <v>6.5822268427572216E-7</v>
      </c>
      <c r="R49" s="95">
        <v>-6.5302257971955942E-4</v>
      </c>
      <c r="S49" s="95"/>
      <c r="T49" s="95">
        <v>-5.0129922320024342E-4</v>
      </c>
      <c r="U49" s="95">
        <v>3.1569232224731538E-4</v>
      </c>
      <c r="V49" s="91">
        <v>-10.627182222863397</v>
      </c>
      <c r="W49" s="91"/>
      <c r="X49" s="91">
        <v>-100.25984464004867</v>
      </c>
      <c r="Y49" s="91">
        <v>63.138464449463079</v>
      </c>
      <c r="Z49" s="91">
        <v>0.64196216227743252</v>
      </c>
      <c r="AA49" s="91">
        <v>0.37487733539156443</v>
      </c>
      <c r="AB49" s="93" t="s">
        <v>1881</v>
      </c>
      <c r="AC49" s="91">
        <v>5.3596921587352693</v>
      </c>
      <c r="AD49" s="97" t="s">
        <v>1022</v>
      </c>
      <c r="AE49" s="92"/>
      <c r="AF49" s="95">
        <v>-2.1540391431371011E-4</v>
      </c>
      <c r="AG49" s="96">
        <v>1.131329716605484E-5</v>
      </c>
      <c r="AH49" s="96">
        <v>3.2849076592199381E-6</v>
      </c>
      <c r="AI49" s="93" t="s">
        <v>1882</v>
      </c>
      <c r="AJ49" s="93" t="s">
        <v>317</v>
      </c>
      <c r="AK49" s="93" t="s">
        <v>603</v>
      </c>
      <c r="AL49" s="91">
        <v>3.0704283459967852</v>
      </c>
      <c r="AM49" s="91">
        <v>99.999995460628242</v>
      </c>
      <c r="AN49" s="91">
        <v>67.058666181914802</v>
      </c>
      <c r="AO49" s="91">
        <v>15.638408691095581</v>
      </c>
      <c r="AP49" s="95">
        <v>-3.5000000000005352E-3</v>
      </c>
      <c r="AQ49" s="95"/>
      <c r="AR49" s="95">
        <v>-2.7069432852450349E-3</v>
      </c>
      <c r="AS49" s="95">
        <v>2.3746826863942131E-3</v>
      </c>
      <c r="AT49" s="91">
        <v>0.61958937859480756</v>
      </c>
      <c r="AU49" s="91">
        <v>0.32807940019356135</v>
      </c>
      <c r="AV49" s="91">
        <v>3.0704283459967852</v>
      </c>
      <c r="AW49" s="97" t="s">
        <v>1022</v>
      </c>
    </row>
    <row r="50" spans="1:49" ht="15" customHeight="1" x14ac:dyDescent="0.25">
      <c r="A50" s="93"/>
      <c r="B50" s="94"/>
      <c r="C50" s="93"/>
      <c r="D50" s="91"/>
      <c r="E50" s="91"/>
      <c r="F50" s="91"/>
      <c r="G50" s="91"/>
      <c r="H50" s="91"/>
      <c r="I50" s="91"/>
      <c r="J50" s="92"/>
      <c r="K50" s="95"/>
      <c r="L50" s="95"/>
      <c r="M50" s="95"/>
      <c r="N50" s="95"/>
      <c r="O50" s="95"/>
      <c r="P50" s="96"/>
      <c r="Q50" s="96"/>
      <c r="R50" s="95"/>
      <c r="S50" s="95"/>
      <c r="T50" s="95"/>
      <c r="U50" s="95"/>
      <c r="V50" s="91"/>
      <c r="W50" s="91"/>
      <c r="X50" s="91"/>
      <c r="Y50" s="91"/>
      <c r="Z50" s="91"/>
      <c r="AA50" s="91"/>
      <c r="AB50" s="93"/>
      <c r="AC50" s="91"/>
      <c r="AD50" s="93"/>
      <c r="AE50" s="92"/>
      <c r="AF50" s="95"/>
      <c r="AG50" s="96"/>
      <c r="AH50" s="96"/>
      <c r="AI50" s="93"/>
      <c r="AJ50" s="93"/>
      <c r="AK50" s="93"/>
      <c r="AL50" s="91"/>
      <c r="AM50" s="91"/>
      <c r="AN50" s="91"/>
      <c r="AO50" s="91"/>
      <c r="AP50" s="95"/>
      <c r="AQ50" s="95"/>
      <c r="AR50" s="95"/>
      <c r="AS50" s="95"/>
      <c r="AT50" s="91"/>
      <c r="AU50" s="91"/>
      <c r="AV50" s="91"/>
      <c r="AW50" s="93"/>
    </row>
    <row r="51" spans="1:49" ht="15" customHeight="1" x14ac:dyDescent="0.25">
      <c r="A51" s="93"/>
      <c r="B51" s="94"/>
      <c r="C51" s="93"/>
      <c r="D51" s="91"/>
      <c r="E51" s="91"/>
      <c r="F51" s="91"/>
      <c r="G51" s="91"/>
      <c r="H51" s="91"/>
      <c r="I51" s="91"/>
      <c r="J51" s="92"/>
      <c r="K51" s="95"/>
      <c r="L51" s="95"/>
      <c r="M51" s="95"/>
      <c r="N51" s="95"/>
      <c r="O51" s="95"/>
      <c r="P51" s="96"/>
      <c r="Q51" s="96"/>
      <c r="R51" s="95"/>
      <c r="S51" s="95"/>
      <c r="T51" s="95"/>
      <c r="U51" s="95"/>
      <c r="V51" s="91"/>
      <c r="W51" s="91"/>
      <c r="X51" s="91"/>
      <c r="Y51" s="91"/>
      <c r="Z51" s="91"/>
      <c r="AA51" s="91"/>
      <c r="AB51" s="93"/>
      <c r="AC51" s="91"/>
      <c r="AD51" s="93"/>
      <c r="AE51" s="92"/>
      <c r="AF51" s="95"/>
      <c r="AG51" s="96"/>
      <c r="AH51" s="96"/>
      <c r="AI51" s="93"/>
      <c r="AJ51" s="93"/>
      <c r="AK51" s="93"/>
      <c r="AL51" s="91"/>
      <c r="AM51" s="91"/>
      <c r="AN51" s="91"/>
      <c r="AO51" s="91"/>
      <c r="AP51" s="95"/>
      <c r="AQ51" s="95"/>
      <c r="AR51" s="95"/>
      <c r="AS51" s="95"/>
      <c r="AT51" s="91"/>
      <c r="AU51" s="91"/>
      <c r="AV51" s="91"/>
      <c r="AW51" s="93"/>
    </row>
    <row r="52" spans="1:49" ht="15" customHeight="1" x14ac:dyDescent="0.25">
      <c r="A52" s="93"/>
      <c r="B52" s="94"/>
      <c r="C52" s="93"/>
      <c r="D52" s="91"/>
      <c r="E52" s="91"/>
      <c r="F52" s="91"/>
      <c r="G52" s="91"/>
      <c r="H52" s="91"/>
      <c r="I52" s="91"/>
      <c r="J52" s="92"/>
      <c r="K52" s="95"/>
      <c r="L52" s="95"/>
      <c r="M52" s="95"/>
      <c r="N52" s="95"/>
      <c r="O52" s="95"/>
      <c r="P52" s="96"/>
      <c r="Q52" s="96"/>
      <c r="R52" s="95"/>
      <c r="S52" s="95"/>
      <c r="T52" s="95"/>
      <c r="U52" s="95"/>
      <c r="V52" s="91"/>
      <c r="W52" s="91"/>
      <c r="X52" s="91"/>
      <c r="Y52" s="91"/>
      <c r="Z52" s="91"/>
      <c r="AA52" s="91"/>
      <c r="AB52" s="93"/>
      <c r="AC52" s="91"/>
      <c r="AD52" s="93"/>
      <c r="AE52" s="92"/>
      <c r="AF52" s="95"/>
      <c r="AG52" s="96"/>
      <c r="AH52" s="96"/>
      <c r="AI52" s="93"/>
      <c r="AJ52" s="93"/>
      <c r="AK52" s="93"/>
      <c r="AL52" s="91"/>
      <c r="AM52" s="91"/>
      <c r="AN52" s="91"/>
      <c r="AO52" s="91"/>
      <c r="AP52" s="95"/>
      <c r="AQ52" s="95"/>
      <c r="AR52" s="95"/>
      <c r="AS52" s="95"/>
      <c r="AT52" s="91"/>
      <c r="AU52" s="91"/>
      <c r="AV52" s="91"/>
      <c r="AW52" s="93"/>
    </row>
    <row r="53" spans="1:49" ht="15" customHeight="1" x14ac:dyDescent="0.25">
      <c r="A53" s="93"/>
      <c r="B53" s="94"/>
      <c r="C53" s="93"/>
      <c r="D53" s="91"/>
      <c r="E53" s="91"/>
      <c r="F53" s="91"/>
      <c r="G53" s="91"/>
      <c r="H53" s="91"/>
      <c r="I53" s="91"/>
      <c r="J53" s="92"/>
      <c r="K53" s="95"/>
      <c r="L53" s="95"/>
      <c r="M53" s="95"/>
      <c r="N53" s="95"/>
      <c r="O53" s="95"/>
      <c r="P53" s="96"/>
      <c r="Q53" s="96"/>
      <c r="R53" s="95"/>
      <c r="S53" s="95"/>
      <c r="T53" s="95"/>
      <c r="U53" s="95"/>
      <c r="V53" s="91"/>
      <c r="W53" s="91"/>
      <c r="X53" s="91"/>
      <c r="Y53" s="91"/>
      <c r="Z53" s="91"/>
      <c r="AA53" s="91"/>
      <c r="AB53" s="93"/>
      <c r="AC53" s="91"/>
      <c r="AD53" s="93"/>
      <c r="AE53" s="92"/>
      <c r="AF53" s="95"/>
      <c r="AG53" s="96"/>
      <c r="AH53" s="96"/>
      <c r="AI53" s="93"/>
      <c r="AJ53" s="93"/>
      <c r="AK53" s="93"/>
      <c r="AL53" s="91"/>
      <c r="AM53" s="91"/>
      <c r="AN53" s="91"/>
      <c r="AO53" s="91"/>
      <c r="AP53" s="95"/>
      <c r="AQ53" s="95"/>
      <c r="AR53" s="95"/>
      <c r="AS53" s="95"/>
      <c r="AT53" s="91"/>
      <c r="AU53" s="91"/>
      <c r="AV53" s="91"/>
      <c r="AW53" s="93"/>
    </row>
    <row r="54" spans="1:49" ht="15" customHeight="1" x14ac:dyDescent="0.25">
      <c r="A54" s="93"/>
      <c r="B54" s="94"/>
      <c r="C54" s="93"/>
      <c r="D54" s="91"/>
      <c r="E54" s="91"/>
      <c r="F54" s="91"/>
      <c r="G54" s="91"/>
      <c r="H54" s="91"/>
      <c r="I54" s="91"/>
      <c r="J54" s="92"/>
      <c r="K54" s="95"/>
      <c r="L54" s="95"/>
      <c r="M54" s="95"/>
      <c r="N54" s="95"/>
      <c r="O54" s="95"/>
      <c r="P54" s="96"/>
      <c r="Q54" s="96"/>
      <c r="R54" s="95"/>
      <c r="S54" s="95"/>
      <c r="T54" s="95"/>
      <c r="U54" s="95"/>
      <c r="V54" s="91"/>
      <c r="W54" s="91"/>
      <c r="X54" s="91"/>
      <c r="Y54" s="91"/>
      <c r="Z54" s="91"/>
      <c r="AA54" s="91"/>
      <c r="AB54" s="93"/>
      <c r="AC54" s="91"/>
      <c r="AD54" s="93"/>
      <c r="AE54" s="92"/>
      <c r="AF54" s="95"/>
      <c r="AG54" s="96"/>
      <c r="AH54" s="96"/>
      <c r="AI54" s="93"/>
      <c r="AJ54" s="93"/>
      <c r="AK54" s="93"/>
      <c r="AL54" s="91"/>
      <c r="AM54" s="91"/>
      <c r="AN54" s="91"/>
      <c r="AO54" s="91"/>
      <c r="AP54" s="95"/>
      <c r="AQ54" s="95"/>
      <c r="AR54" s="95"/>
      <c r="AS54" s="95"/>
      <c r="AT54" s="91"/>
      <c r="AU54" s="91"/>
      <c r="AV54" s="91"/>
      <c r="AW54" s="93"/>
    </row>
    <row r="55" spans="1:49" ht="15" customHeight="1" x14ac:dyDescent="0.25">
      <c r="A55" s="93"/>
      <c r="B55" s="94"/>
      <c r="C55" s="93"/>
      <c r="D55" s="91"/>
      <c r="E55" s="91"/>
      <c r="F55" s="91"/>
      <c r="G55" s="91"/>
      <c r="H55" s="91"/>
      <c r="I55" s="91"/>
      <c r="J55" s="92"/>
      <c r="K55" s="95"/>
      <c r="L55" s="95"/>
      <c r="M55" s="95"/>
      <c r="N55" s="95"/>
      <c r="O55" s="95"/>
      <c r="P55" s="96"/>
      <c r="Q55" s="96"/>
      <c r="R55" s="95"/>
      <c r="S55" s="95"/>
      <c r="T55" s="95"/>
      <c r="U55" s="95"/>
      <c r="V55" s="91"/>
      <c r="W55" s="91"/>
      <c r="X55" s="91"/>
      <c r="Y55" s="91"/>
      <c r="Z55" s="91"/>
      <c r="AA55" s="91"/>
      <c r="AB55" s="93"/>
      <c r="AC55" s="91"/>
      <c r="AD55" s="93"/>
      <c r="AE55" s="92"/>
      <c r="AF55" s="95"/>
      <c r="AG55" s="96"/>
      <c r="AH55" s="96"/>
      <c r="AI55" s="93"/>
      <c r="AJ55" s="93"/>
      <c r="AK55" s="93"/>
      <c r="AL55" s="91"/>
      <c r="AM55" s="91"/>
      <c r="AN55" s="91"/>
      <c r="AO55" s="91"/>
      <c r="AP55" s="95"/>
      <c r="AQ55" s="95"/>
      <c r="AR55" s="95"/>
      <c r="AS55" s="95"/>
      <c r="AT55" s="91"/>
      <c r="AU55" s="91"/>
      <c r="AV55" s="91"/>
      <c r="AW55" s="93"/>
    </row>
    <row r="56" spans="1:49" ht="15" customHeight="1" x14ac:dyDescent="0.25">
      <c r="A56" s="93"/>
      <c r="B56" s="94"/>
      <c r="C56" s="93"/>
      <c r="D56" s="91"/>
      <c r="E56" s="91"/>
      <c r="F56" s="91"/>
      <c r="G56" s="91"/>
      <c r="H56" s="91"/>
      <c r="I56" s="91"/>
      <c r="J56" s="92"/>
      <c r="K56" s="95"/>
      <c r="L56" s="95"/>
      <c r="M56" s="95"/>
      <c r="N56" s="95"/>
      <c r="O56" s="95"/>
      <c r="P56" s="96"/>
      <c r="Q56" s="96"/>
      <c r="R56" s="95"/>
      <c r="S56" s="95"/>
      <c r="T56" s="95"/>
      <c r="U56" s="95"/>
      <c r="V56" s="91"/>
      <c r="W56" s="91"/>
      <c r="X56" s="91"/>
      <c r="Y56" s="91"/>
      <c r="Z56" s="91"/>
      <c r="AA56" s="91"/>
      <c r="AB56" s="93"/>
      <c r="AC56" s="91"/>
      <c r="AD56" s="93"/>
      <c r="AE56" s="92"/>
      <c r="AF56" s="95"/>
      <c r="AG56" s="96"/>
      <c r="AH56" s="96"/>
      <c r="AI56" s="93"/>
      <c r="AJ56" s="93"/>
      <c r="AK56" s="93"/>
      <c r="AL56" s="91"/>
      <c r="AM56" s="91"/>
      <c r="AN56" s="91"/>
      <c r="AO56" s="91"/>
      <c r="AP56" s="95"/>
      <c r="AQ56" s="95"/>
      <c r="AR56" s="95"/>
      <c r="AS56" s="95"/>
      <c r="AT56" s="91"/>
      <c r="AU56" s="91"/>
      <c r="AV56" s="91"/>
      <c r="AW56" s="93"/>
    </row>
    <row r="57" spans="1:49" ht="15" customHeight="1" x14ac:dyDescent="0.25">
      <c r="A57" s="93"/>
      <c r="B57" s="94"/>
      <c r="C57" s="93"/>
      <c r="D57" s="91"/>
      <c r="E57" s="91"/>
      <c r="F57" s="91"/>
      <c r="G57" s="91"/>
      <c r="H57" s="91"/>
      <c r="I57" s="91"/>
      <c r="J57" s="92"/>
      <c r="K57" s="95"/>
      <c r="L57" s="95"/>
      <c r="M57" s="95"/>
      <c r="N57" s="95"/>
      <c r="O57" s="95"/>
      <c r="P57" s="96"/>
      <c r="Q57" s="96"/>
      <c r="R57" s="95"/>
      <c r="S57" s="95"/>
      <c r="T57" s="95"/>
      <c r="U57" s="95"/>
      <c r="V57" s="91"/>
      <c r="W57" s="91"/>
      <c r="X57" s="91"/>
      <c r="Y57" s="91"/>
      <c r="Z57" s="91"/>
      <c r="AA57" s="91"/>
      <c r="AB57" s="93"/>
      <c r="AC57" s="91"/>
      <c r="AD57" s="93"/>
      <c r="AE57" s="92"/>
      <c r="AF57" s="95"/>
      <c r="AG57" s="96"/>
      <c r="AH57" s="96"/>
      <c r="AI57" s="93"/>
      <c r="AJ57" s="93"/>
      <c r="AK57" s="93"/>
      <c r="AL57" s="91"/>
      <c r="AM57" s="91"/>
      <c r="AN57" s="91"/>
      <c r="AO57" s="91"/>
      <c r="AP57" s="95"/>
      <c r="AQ57" s="95"/>
      <c r="AR57" s="95"/>
      <c r="AS57" s="95"/>
      <c r="AT57" s="91"/>
      <c r="AU57" s="91"/>
      <c r="AV57" s="91"/>
      <c r="AW57" s="93"/>
    </row>
    <row r="58" spans="1:49" ht="15" customHeight="1" x14ac:dyDescent="0.25">
      <c r="A58" s="93"/>
      <c r="B58" s="94"/>
      <c r="C58" s="93"/>
      <c r="D58" s="91"/>
      <c r="E58" s="91"/>
      <c r="F58" s="91"/>
      <c r="G58" s="91"/>
      <c r="H58" s="91"/>
      <c r="I58" s="91"/>
      <c r="J58" s="92"/>
      <c r="K58" s="95"/>
      <c r="L58" s="95"/>
      <c r="M58" s="95"/>
      <c r="N58" s="95"/>
      <c r="O58" s="95"/>
      <c r="P58" s="96"/>
      <c r="Q58" s="96"/>
      <c r="R58" s="95"/>
      <c r="S58" s="95"/>
      <c r="T58" s="95"/>
      <c r="U58" s="95"/>
      <c r="V58" s="91"/>
      <c r="W58" s="91"/>
      <c r="X58" s="91"/>
      <c r="Y58" s="91"/>
      <c r="Z58" s="91"/>
      <c r="AA58" s="91"/>
      <c r="AB58" s="93"/>
      <c r="AC58" s="91"/>
      <c r="AD58" s="93"/>
      <c r="AE58" s="92"/>
      <c r="AF58" s="95"/>
      <c r="AG58" s="96"/>
      <c r="AH58" s="96"/>
      <c r="AI58" s="93"/>
      <c r="AJ58" s="93"/>
      <c r="AK58" s="93"/>
      <c r="AL58" s="91"/>
      <c r="AM58" s="91"/>
      <c r="AN58" s="91"/>
      <c r="AO58" s="91"/>
      <c r="AP58" s="95"/>
      <c r="AQ58" s="95"/>
      <c r="AR58" s="95"/>
      <c r="AS58" s="95"/>
      <c r="AT58" s="91"/>
      <c r="AU58" s="91"/>
      <c r="AV58" s="91"/>
      <c r="AW58" s="93"/>
    </row>
    <row r="59" spans="1:49" ht="15" customHeight="1" x14ac:dyDescent="0.25">
      <c r="A59" s="93"/>
      <c r="B59" s="94"/>
      <c r="C59" s="93"/>
      <c r="D59" s="91"/>
      <c r="E59" s="91"/>
      <c r="F59" s="91"/>
      <c r="G59" s="91"/>
      <c r="H59" s="91"/>
      <c r="I59" s="91"/>
      <c r="J59" s="92"/>
      <c r="K59" s="95"/>
      <c r="L59" s="95"/>
      <c r="M59" s="95"/>
      <c r="N59" s="95"/>
      <c r="O59" s="95"/>
      <c r="P59" s="96"/>
      <c r="Q59" s="96"/>
      <c r="R59" s="95"/>
      <c r="S59" s="95"/>
      <c r="T59" s="95"/>
      <c r="U59" s="95"/>
      <c r="V59" s="91"/>
      <c r="W59" s="91"/>
      <c r="X59" s="91"/>
      <c r="Y59" s="91"/>
      <c r="Z59" s="91"/>
      <c r="AA59" s="91"/>
      <c r="AB59" s="93"/>
      <c r="AC59" s="91"/>
      <c r="AD59" s="93"/>
      <c r="AE59" s="92"/>
      <c r="AF59" s="95"/>
      <c r="AG59" s="96"/>
      <c r="AH59" s="96"/>
      <c r="AI59" s="93"/>
      <c r="AJ59" s="93"/>
      <c r="AK59" s="93"/>
      <c r="AL59" s="91"/>
      <c r="AM59" s="91"/>
      <c r="AN59" s="91"/>
      <c r="AO59" s="91"/>
      <c r="AP59" s="95"/>
      <c r="AQ59" s="95"/>
      <c r="AR59" s="95"/>
      <c r="AS59" s="95"/>
      <c r="AT59" s="91"/>
      <c r="AU59" s="91"/>
      <c r="AV59" s="91"/>
      <c r="AW59" s="93"/>
    </row>
    <row r="60" spans="1:49" ht="15" customHeight="1" x14ac:dyDescent="0.25">
      <c r="A60" s="93"/>
      <c r="B60" s="94"/>
      <c r="C60" s="93"/>
      <c r="D60" s="91"/>
      <c r="E60" s="91"/>
      <c r="F60" s="91"/>
      <c r="G60" s="91"/>
      <c r="H60" s="91"/>
      <c r="I60" s="91"/>
      <c r="J60" s="92"/>
      <c r="K60" s="95"/>
      <c r="L60" s="95"/>
      <c r="M60" s="95"/>
      <c r="N60" s="95"/>
      <c r="O60" s="95"/>
      <c r="P60" s="96"/>
      <c r="Q60" s="96"/>
      <c r="R60" s="95"/>
      <c r="S60" s="95"/>
      <c r="T60" s="95"/>
      <c r="U60" s="95"/>
      <c r="V60" s="91"/>
      <c r="W60" s="91"/>
      <c r="X60" s="91"/>
      <c r="Y60" s="91"/>
      <c r="Z60" s="91"/>
      <c r="AA60" s="91"/>
      <c r="AB60" s="93"/>
      <c r="AC60" s="91"/>
      <c r="AD60" s="93"/>
      <c r="AE60" s="92"/>
      <c r="AF60" s="95"/>
      <c r="AG60" s="96"/>
      <c r="AH60" s="96"/>
      <c r="AI60" s="93"/>
      <c r="AJ60" s="93"/>
      <c r="AK60" s="93"/>
      <c r="AL60" s="91"/>
      <c r="AM60" s="91"/>
      <c r="AN60" s="91"/>
      <c r="AO60" s="91"/>
      <c r="AP60" s="95"/>
      <c r="AQ60" s="95"/>
      <c r="AR60" s="95"/>
      <c r="AS60" s="95"/>
      <c r="AT60" s="91"/>
      <c r="AU60" s="91"/>
      <c r="AV60" s="91"/>
      <c r="AW60" s="93"/>
    </row>
    <row r="61" spans="1:49" ht="15" customHeight="1" x14ac:dyDescent="0.25">
      <c r="A61" s="93"/>
      <c r="B61" s="94"/>
      <c r="C61" s="93"/>
      <c r="D61" s="91"/>
      <c r="E61" s="91"/>
      <c r="F61" s="91"/>
      <c r="G61" s="91"/>
      <c r="H61" s="91"/>
      <c r="I61" s="91"/>
      <c r="J61" s="92"/>
      <c r="K61" s="95"/>
      <c r="L61" s="95"/>
      <c r="M61" s="95"/>
      <c r="N61" s="95"/>
      <c r="O61" s="95"/>
      <c r="P61" s="96"/>
      <c r="Q61" s="96"/>
      <c r="R61" s="95"/>
      <c r="S61" s="95"/>
      <c r="T61" s="95"/>
      <c r="U61" s="95"/>
      <c r="V61" s="91"/>
      <c r="W61" s="91"/>
      <c r="X61" s="91"/>
      <c r="Y61" s="91"/>
      <c r="Z61" s="91"/>
      <c r="AA61" s="91"/>
      <c r="AB61" s="93"/>
      <c r="AC61" s="91"/>
      <c r="AD61" s="93"/>
      <c r="AE61" s="92"/>
      <c r="AF61" s="95"/>
      <c r="AG61" s="96"/>
      <c r="AH61" s="96"/>
      <c r="AI61" s="93"/>
      <c r="AJ61" s="93"/>
      <c r="AK61" s="93"/>
      <c r="AL61" s="91"/>
      <c r="AM61" s="91"/>
      <c r="AN61" s="91"/>
      <c r="AO61" s="91"/>
      <c r="AP61" s="95"/>
      <c r="AQ61" s="95"/>
      <c r="AR61" s="95"/>
      <c r="AS61" s="95"/>
      <c r="AT61" s="91"/>
      <c r="AU61" s="91"/>
      <c r="AV61" s="91"/>
      <c r="AW61" s="93"/>
    </row>
    <row r="62" spans="1:49" ht="15" customHeight="1" x14ac:dyDescent="0.25">
      <c r="A62" s="93"/>
      <c r="B62" s="94"/>
      <c r="C62" s="93"/>
      <c r="D62" s="91"/>
      <c r="E62" s="91"/>
      <c r="F62" s="91"/>
      <c r="G62" s="91"/>
      <c r="H62" s="91"/>
      <c r="I62" s="91"/>
      <c r="J62" s="92"/>
      <c r="K62" s="95"/>
      <c r="L62" s="95"/>
      <c r="M62" s="95"/>
      <c r="N62" s="95"/>
      <c r="O62" s="95"/>
      <c r="P62" s="96"/>
      <c r="Q62" s="96"/>
      <c r="R62" s="95"/>
      <c r="S62" s="95"/>
      <c r="T62" s="95"/>
      <c r="U62" s="95"/>
      <c r="V62" s="91"/>
      <c r="W62" s="91"/>
      <c r="X62" s="91"/>
      <c r="Y62" s="91"/>
      <c r="Z62" s="91"/>
      <c r="AA62" s="91"/>
      <c r="AB62" s="93"/>
      <c r="AC62" s="91"/>
      <c r="AD62" s="93"/>
      <c r="AE62" s="92"/>
      <c r="AF62" s="95"/>
      <c r="AG62" s="96"/>
      <c r="AH62" s="96"/>
      <c r="AI62" s="93"/>
      <c r="AJ62" s="93"/>
      <c r="AK62" s="93"/>
      <c r="AL62" s="91"/>
      <c r="AM62" s="91"/>
      <c r="AN62" s="91"/>
      <c r="AO62" s="91"/>
      <c r="AP62" s="95"/>
      <c r="AQ62" s="95"/>
      <c r="AR62" s="95"/>
      <c r="AS62" s="95"/>
      <c r="AT62" s="91"/>
      <c r="AU62" s="91"/>
      <c r="AV62" s="91"/>
      <c r="AW62" s="93"/>
    </row>
    <row r="63" spans="1:49" ht="15" customHeight="1" x14ac:dyDescent="0.25">
      <c r="A63" s="93"/>
      <c r="B63" s="94"/>
      <c r="C63" s="93"/>
      <c r="D63" s="91"/>
      <c r="E63" s="91"/>
      <c r="F63" s="91"/>
      <c r="G63" s="91"/>
      <c r="H63" s="91"/>
      <c r="I63" s="91"/>
      <c r="J63" s="92"/>
      <c r="K63" s="95"/>
      <c r="L63" s="95"/>
      <c r="M63" s="95"/>
      <c r="N63" s="95"/>
      <c r="O63" s="95"/>
      <c r="P63" s="96"/>
      <c r="Q63" s="96"/>
      <c r="R63" s="95"/>
      <c r="S63" s="95"/>
      <c r="T63" s="95"/>
      <c r="U63" s="95"/>
      <c r="V63" s="91"/>
      <c r="W63" s="91"/>
      <c r="X63" s="91"/>
      <c r="Y63" s="91"/>
      <c r="Z63" s="91"/>
      <c r="AA63" s="91"/>
      <c r="AB63" s="93"/>
      <c r="AC63" s="91"/>
      <c r="AD63" s="93"/>
      <c r="AE63" s="92"/>
      <c r="AF63" s="95"/>
      <c r="AG63" s="96"/>
      <c r="AH63" s="96"/>
      <c r="AI63" s="93"/>
      <c r="AJ63" s="93"/>
      <c r="AK63" s="93"/>
      <c r="AL63" s="91"/>
      <c r="AM63" s="91"/>
      <c r="AN63" s="91"/>
      <c r="AO63" s="91"/>
      <c r="AP63" s="95"/>
      <c r="AQ63" s="95"/>
      <c r="AR63" s="95"/>
      <c r="AS63" s="95"/>
      <c r="AT63" s="91"/>
      <c r="AU63" s="91"/>
      <c r="AV63" s="91"/>
      <c r="AW63" s="93"/>
    </row>
    <row r="64" spans="1:49" ht="15" customHeight="1" x14ac:dyDescent="0.25">
      <c r="A64" s="93"/>
      <c r="B64" s="94"/>
      <c r="C64" s="93"/>
      <c r="D64" s="91"/>
      <c r="E64" s="91"/>
      <c r="F64" s="91"/>
      <c r="G64" s="91"/>
      <c r="H64" s="91"/>
      <c r="I64" s="91"/>
      <c r="J64" s="92"/>
      <c r="K64" s="95"/>
      <c r="L64" s="95"/>
      <c r="M64" s="95"/>
      <c r="N64" s="95"/>
      <c r="O64" s="95"/>
      <c r="P64" s="96"/>
      <c r="Q64" s="96"/>
      <c r="R64" s="95"/>
      <c r="S64" s="95"/>
      <c r="T64" s="95"/>
      <c r="U64" s="95"/>
      <c r="V64" s="91"/>
      <c r="W64" s="91"/>
      <c r="X64" s="91"/>
      <c r="Y64" s="91"/>
      <c r="Z64" s="91"/>
      <c r="AA64" s="91"/>
      <c r="AB64" s="93"/>
      <c r="AC64" s="91"/>
      <c r="AD64" s="93"/>
      <c r="AE64" s="92"/>
      <c r="AF64" s="95"/>
      <c r="AG64" s="96"/>
      <c r="AH64" s="96"/>
      <c r="AI64" s="93"/>
      <c r="AJ64" s="93"/>
      <c r="AK64" s="93"/>
      <c r="AL64" s="91"/>
      <c r="AM64" s="91"/>
      <c r="AN64" s="91"/>
      <c r="AO64" s="91"/>
      <c r="AP64" s="95"/>
      <c r="AQ64" s="95"/>
      <c r="AR64" s="95"/>
      <c r="AS64" s="95"/>
      <c r="AT64" s="91"/>
      <c r="AU64" s="91"/>
      <c r="AV64" s="91"/>
      <c r="AW64" s="93"/>
    </row>
    <row r="65" spans="1:72" ht="15" customHeight="1" x14ac:dyDescent="0.25">
      <c r="A65" s="93"/>
      <c r="B65" s="94"/>
      <c r="C65" s="93"/>
      <c r="D65" s="91"/>
      <c r="E65" s="91"/>
      <c r="F65" s="91"/>
      <c r="G65" s="91"/>
      <c r="H65" s="91"/>
      <c r="I65" s="91"/>
      <c r="J65" s="92"/>
      <c r="K65" s="95"/>
      <c r="L65" s="95"/>
      <c r="M65" s="95"/>
      <c r="N65" s="95"/>
      <c r="O65" s="95"/>
      <c r="P65" s="96"/>
      <c r="Q65" s="96"/>
      <c r="R65" s="95"/>
      <c r="S65" s="95"/>
      <c r="T65" s="95"/>
      <c r="U65" s="95"/>
      <c r="V65" s="91"/>
      <c r="W65" s="91"/>
      <c r="X65" s="91"/>
      <c r="Y65" s="91"/>
      <c r="Z65" s="91"/>
      <c r="AA65" s="91"/>
      <c r="AB65" s="93"/>
      <c r="AC65" s="91"/>
      <c r="AD65" s="93"/>
      <c r="AE65" s="92"/>
      <c r="AF65" s="95"/>
      <c r="AG65" s="96"/>
      <c r="AH65" s="96"/>
      <c r="AI65" s="93"/>
      <c r="AJ65" s="93"/>
      <c r="AK65" s="93"/>
      <c r="AL65" s="91"/>
      <c r="AM65" s="91"/>
      <c r="AN65" s="91"/>
      <c r="AO65" s="91"/>
      <c r="AP65" s="95"/>
      <c r="AQ65" s="95"/>
      <c r="AR65" s="95"/>
      <c r="AS65" s="95"/>
      <c r="AT65" s="91"/>
      <c r="AU65" s="91"/>
      <c r="AV65" s="91"/>
      <c r="AW65" s="93"/>
    </row>
    <row r="66" spans="1:72" ht="15" customHeight="1" x14ac:dyDescent="0.25">
      <c r="A66" s="93"/>
      <c r="B66" s="94"/>
      <c r="C66" s="93"/>
      <c r="D66" s="91"/>
      <c r="E66" s="91"/>
      <c r="F66" s="91"/>
      <c r="G66" s="91"/>
      <c r="H66" s="91"/>
      <c r="I66" s="91"/>
      <c r="J66" s="92"/>
      <c r="K66" s="95"/>
      <c r="L66" s="95"/>
      <c r="M66" s="95"/>
      <c r="N66" s="95"/>
      <c r="O66" s="95"/>
      <c r="P66" s="96"/>
      <c r="Q66" s="96"/>
      <c r="R66" s="95"/>
      <c r="S66" s="95"/>
      <c r="T66" s="95"/>
      <c r="U66" s="95"/>
      <c r="V66" s="91"/>
      <c r="W66" s="91"/>
      <c r="X66" s="91"/>
      <c r="Y66" s="91"/>
      <c r="Z66" s="91"/>
      <c r="AA66" s="91"/>
      <c r="AB66" s="93"/>
      <c r="AC66" s="91"/>
      <c r="AD66" s="93"/>
      <c r="AE66" s="92"/>
      <c r="AF66" s="95"/>
      <c r="AG66" s="96"/>
      <c r="AH66" s="96"/>
      <c r="AI66" s="93"/>
      <c r="AJ66" s="93"/>
      <c r="AK66" s="93"/>
      <c r="AL66" s="91"/>
      <c r="AM66" s="91"/>
      <c r="AN66" s="91"/>
      <c r="AO66" s="91"/>
      <c r="AP66" s="95"/>
      <c r="AQ66" s="95"/>
      <c r="AR66" s="95"/>
      <c r="AS66" s="95"/>
      <c r="AT66" s="91"/>
      <c r="AU66" s="91"/>
      <c r="AV66" s="91"/>
      <c r="AW66" s="93"/>
    </row>
    <row r="67" spans="1:72" ht="15" customHeight="1" x14ac:dyDescent="0.25">
      <c r="A67" s="93"/>
      <c r="B67" s="94"/>
      <c r="C67" s="93"/>
      <c r="D67" s="91"/>
      <c r="E67" s="91"/>
      <c r="F67" s="91"/>
      <c r="G67" s="91"/>
      <c r="H67" s="91"/>
      <c r="I67" s="91"/>
      <c r="J67" s="92"/>
      <c r="K67" s="95"/>
      <c r="L67" s="95"/>
      <c r="M67" s="95"/>
      <c r="N67" s="95"/>
      <c r="O67" s="95"/>
      <c r="P67" s="96"/>
      <c r="Q67" s="96"/>
      <c r="R67" s="95"/>
      <c r="S67" s="95"/>
      <c r="T67" s="95"/>
      <c r="U67" s="95"/>
      <c r="V67" s="91"/>
      <c r="W67" s="91"/>
      <c r="X67" s="91"/>
      <c r="Y67" s="91"/>
      <c r="Z67" s="91"/>
      <c r="AA67" s="91"/>
      <c r="AB67" s="93"/>
      <c r="AC67" s="91"/>
      <c r="AD67" s="93"/>
      <c r="AE67" s="92"/>
      <c r="AF67" s="95"/>
      <c r="AG67" s="96"/>
      <c r="AH67" s="96"/>
      <c r="AI67" s="93"/>
      <c r="AJ67" s="93"/>
      <c r="AK67" s="93"/>
      <c r="AL67" s="91"/>
      <c r="AM67" s="91"/>
      <c r="AN67" s="91"/>
      <c r="AO67" s="91"/>
      <c r="AP67" s="95"/>
      <c r="AQ67" s="95"/>
      <c r="AR67" s="95"/>
      <c r="AS67" s="95"/>
      <c r="AT67" s="91"/>
      <c r="AU67" s="91"/>
      <c r="AV67" s="91"/>
      <c r="AW67" s="93"/>
    </row>
    <row r="68" spans="1:72" ht="15" customHeight="1" x14ac:dyDescent="0.25">
      <c r="A68" s="93"/>
      <c r="B68" s="94"/>
      <c r="C68" s="93"/>
      <c r="D68" s="91"/>
      <c r="E68" s="91"/>
      <c r="F68" s="91"/>
      <c r="G68" s="91"/>
      <c r="H68" s="91"/>
      <c r="I68" s="91"/>
      <c r="J68" s="92"/>
      <c r="K68" s="95"/>
      <c r="L68" s="95"/>
      <c r="M68" s="95"/>
      <c r="N68" s="95"/>
      <c r="O68" s="95"/>
      <c r="P68" s="96"/>
      <c r="Q68" s="96"/>
      <c r="R68" s="95"/>
      <c r="S68" s="95"/>
      <c r="T68" s="95"/>
      <c r="U68" s="95"/>
      <c r="V68" s="91"/>
      <c r="W68" s="91"/>
      <c r="X68" s="91"/>
      <c r="Y68" s="91"/>
      <c r="Z68" s="91"/>
      <c r="AA68" s="91"/>
      <c r="AB68" s="93"/>
      <c r="AC68" s="91"/>
      <c r="AD68" s="93"/>
      <c r="AE68" s="92"/>
      <c r="AF68" s="95"/>
      <c r="AG68" s="96"/>
      <c r="AH68" s="96"/>
      <c r="AI68" s="93"/>
      <c r="AJ68" s="93"/>
      <c r="AK68" s="93"/>
      <c r="AL68" s="91"/>
      <c r="AM68" s="91"/>
      <c r="AN68" s="91"/>
      <c r="AO68" s="91"/>
      <c r="AP68" s="95"/>
      <c r="AQ68" s="95"/>
      <c r="AR68" s="95"/>
      <c r="AS68" s="95"/>
      <c r="AT68" s="91"/>
      <c r="AU68" s="91"/>
      <c r="AV68" s="91"/>
      <c r="AW68" s="93"/>
    </row>
    <row r="69" spans="1:72" ht="15" customHeight="1" x14ac:dyDescent="0.25">
      <c r="A69" s="93"/>
      <c r="B69" s="94"/>
      <c r="C69" s="93"/>
      <c r="D69" s="91"/>
      <c r="E69" s="91"/>
      <c r="F69" s="91"/>
      <c r="G69" s="91"/>
      <c r="H69" s="91"/>
      <c r="I69" s="91"/>
      <c r="J69" s="92"/>
      <c r="K69" s="95"/>
      <c r="L69" s="95"/>
      <c r="M69" s="95"/>
      <c r="N69" s="95"/>
      <c r="O69" s="95"/>
      <c r="P69" s="96"/>
      <c r="Q69" s="96"/>
      <c r="R69" s="95"/>
      <c r="S69" s="95"/>
      <c r="T69" s="95"/>
      <c r="U69" s="95"/>
      <c r="V69" s="91"/>
      <c r="W69" s="91"/>
      <c r="X69" s="91"/>
      <c r="Y69" s="91"/>
      <c r="Z69" s="91"/>
      <c r="AA69" s="91"/>
      <c r="AB69" s="93"/>
      <c r="AC69" s="91"/>
      <c r="AD69" s="93"/>
      <c r="AE69" s="92"/>
      <c r="AF69" s="95"/>
      <c r="AG69" s="96"/>
      <c r="AH69" s="96"/>
      <c r="AI69" s="93"/>
      <c r="AJ69" s="93"/>
      <c r="AK69" s="93"/>
      <c r="AL69" s="91"/>
      <c r="AM69" s="91"/>
      <c r="AN69" s="91"/>
      <c r="AO69" s="91"/>
      <c r="AP69" s="95"/>
      <c r="AQ69" s="95"/>
      <c r="AR69" s="95"/>
      <c r="AS69" s="95"/>
      <c r="AT69" s="91"/>
      <c r="AU69" s="91"/>
      <c r="AV69" s="91"/>
      <c r="AW69" s="93"/>
    </row>
    <row r="70" spans="1:72" ht="15" customHeight="1" x14ac:dyDescent="0.25">
      <c r="A70" s="93"/>
      <c r="B70" s="94"/>
      <c r="C70" s="93"/>
      <c r="D70" s="91"/>
      <c r="E70" s="91"/>
      <c r="F70" s="91"/>
      <c r="G70" s="91"/>
      <c r="H70" s="91"/>
      <c r="I70" s="91"/>
      <c r="J70" s="92"/>
      <c r="K70" s="95"/>
      <c r="L70" s="95"/>
      <c r="M70" s="95"/>
      <c r="N70" s="95"/>
      <c r="O70" s="95"/>
      <c r="P70" s="96"/>
      <c r="Q70" s="96"/>
      <c r="R70" s="95"/>
      <c r="S70" s="95"/>
      <c r="T70" s="95"/>
      <c r="U70" s="95"/>
      <c r="V70" s="91"/>
      <c r="W70" s="91"/>
      <c r="X70" s="91"/>
      <c r="Y70" s="91"/>
      <c r="Z70" s="91"/>
      <c r="AA70" s="91"/>
      <c r="AB70" s="93"/>
      <c r="AC70" s="91"/>
      <c r="AD70" s="93"/>
      <c r="AE70" s="92"/>
      <c r="AF70" s="95"/>
      <c r="AG70" s="96"/>
      <c r="AH70" s="96"/>
      <c r="AI70" s="93"/>
      <c r="AJ70" s="93"/>
      <c r="AK70" s="93"/>
      <c r="AL70" s="91"/>
      <c r="AM70" s="91"/>
      <c r="AN70" s="91"/>
      <c r="AO70" s="91"/>
      <c r="AP70" s="95"/>
      <c r="AQ70" s="95"/>
      <c r="AR70" s="95"/>
      <c r="AS70" s="95"/>
      <c r="AT70" s="91"/>
      <c r="AU70" s="91"/>
      <c r="AV70" s="91"/>
      <c r="AW70" s="93"/>
    </row>
    <row r="71" spans="1:72" ht="15" customHeight="1" x14ac:dyDescent="0.25">
      <c r="A71" s="93"/>
      <c r="B71" s="94"/>
      <c r="C71" s="93"/>
      <c r="D71" s="91"/>
      <c r="E71" s="91"/>
      <c r="F71" s="91"/>
      <c r="G71" s="91"/>
      <c r="H71" s="91"/>
      <c r="I71" s="91"/>
      <c r="J71" s="92"/>
      <c r="K71" s="95"/>
      <c r="L71" s="95"/>
      <c r="M71" s="95"/>
      <c r="N71" s="95"/>
      <c r="O71" s="95"/>
      <c r="P71" s="96"/>
      <c r="Q71" s="96"/>
      <c r="R71" s="95"/>
      <c r="S71" s="95"/>
      <c r="T71" s="95"/>
      <c r="U71" s="95"/>
      <c r="V71" s="91"/>
      <c r="W71" s="91"/>
      <c r="X71" s="91"/>
      <c r="Y71" s="91"/>
      <c r="Z71" s="91"/>
      <c r="AA71" s="91"/>
      <c r="AB71" s="93"/>
      <c r="AC71" s="91"/>
      <c r="AD71" s="93"/>
      <c r="AE71" s="92"/>
      <c r="AF71" s="95"/>
      <c r="AG71" s="96"/>
      <c r="AH71" s="96"/>
      <c r="AI71" s="93"/>
      <c r="AJ71" s="93"/>
      <c r="AK71" s="93"/>
      <c r="AL71" s="91"/>
      <c r="AM71" s="91"/>
      <c r="AN71" s="91"/>
      <c r="AO71" s="91"/>
      <c r="AP71" s="95"/>
      <c r="AQ71" s="95"/>
      <c r="AR71" s="95"/>
      <c r="AS71" s="95"/>
      <c r="AT71" s="91"/>
      <c r="AU71" s="91"/>
      <c r="AV71" s="91"/>
      <c r="AW71" s="93"/>
    </row>
    <row r="72" spans="1:72" ht="15" customHeight="1" x14ac:dyDescent="0.25">
      <c r="A72" s="93"/>
      <c r="B72" s="94"/>
      <c r="C72" s="93"/>
      <c r="D72" s="91"/>
      <c r="E72" s="91"/>
      <c r="F72" s="91"/>
      <c r="G72" s="91"/>
      <c r="H72" s="91"/>
      <c r="I72" s="91"/>
      <c r="J72" s="92"/>
      <c r="K72" s="95"/>
      <c r="L72" s="95"/>
      <c r="M72" s="95"/>
      <c r="N72" s="95"/>
      <c r="O72" s="95"/>
      <c r="P72" s="96"/>
      <c r="Q72" s="96"/>
      <c r="R72" s="95"/>
      <c r="S72" s="95"/>
      <c r="T72" s="95"/>
      <c r="U72" s="95"/>
      <c r="V72" s="91"/>
      <c r="W72" s="91"/>
      <c r="X72" s="91"/>
      <c r="Y72" s="91"/>
      <c r="Z72" s="91"/>
      <c r="AA72" s="91"/>
      <c r="AB72" s="93"/>
      <c r="AC72" s="91"/>
      <c r="AD72" s="93"/>
      <c r="AE72" s="92"/>
      <c r="AF72" s="95"/>
      <c r="AG72" s="96"/>
      <c r="AH72" s="96"/>
      <c r="AI72" s="93"/>
      <c r="AJ72" s="93"/>
      <c r="AK72" s="93"/>
      <c r="AL72" s="91"/>
      <c r="AM72" s="91"/>
      <c r="AN72" s="91"/>
      <c r="AO72" s="91"/>
      <c r="AP72" s="95"/>
      <c r="AQ72" s="95"/>
      <c r="AR72" s="95"/>
      <c r="AS72" s="95"/>
      <c r="AT72" s="91"/>
      <c r="AU72" s="91"/>
      <c r="AV72" s="91"/>
      <c r="AW72" s="93"/>
    </row>
    <row r="73" spans="1:72" ht="15" customHeight="1" x14ac:dyDescent="0.25">
      <c r="A73" s="93"/>
      <c r="B73" s="94"/>
      <c r="C73" s="93"/>
      <c r="D73" s="91"/>
      <c r="E73" s="91"/>
      <c r="F73" s="91"/>
      <c r="G73" s="91"/>
      <c r="H73" s="91"/>
      <c r="I73" s="91"/>
      <c r="J73" s="92"/>
      <c r="K73" s="95"/>
      <c r="L73" s="95"/>
      <c r="M73" s="95"/>
      <c r="N73" s="95"/>
      <c r="O73" s="95"/>
      <c r="P73" s="96"/>
      <c r="Q73" s="96"/>
      <c r="R73" s="95"/>
      <c r="S73" s="95"/>
      <c r="T73" s="95"/>
      <c r="U73" s="95"/>
      <c r="V73" s="91"/>
      <c r="W73" s="91"/>
      <c r="X73" s="91"/>
      <c r="Y73" s="91"/>
      <c r="Z73" s="91"/>
      <c r="AA73" s="91"/>
      <c r="AB73" s="93"/>
      <c r="AC73" s="91"/>
      <c r="AD73" s="93"/>
      <c r="AE73" s="92"/>
      <c r="AF73" s="95"/>
      <c r="AG73" s="96"/>
      <c r="AH73" s="96"/>
      <c r="AI73" s="93"/>
      <c r="AJ73" s="93"/>
      <c r="AK73" s="93"/>
      <c r="AL73" s="91"/>
      <c r="AM73" s="91"/>
      <c r="AN73" s="91"/>
      <c r="AO73" s="91"/>
      <c r="AP73" s="95"/>
      <c r="AQ73" s="95"/>
      <c r="AR73" s="95"/>
      <c r="AS73" s="95"/>
      <c r="AT73" s="91"/>
      <c r="AU73" s="91"/>
      <c r="AV73" s="91"/>
      <c r="AW73" s="93"/>
    </row>
    <row r="74" spans="1:72" ht="15" customHeight="1" x14ac:dyDescent="0.25">
      <c r="A74" s="93"/>
      <c r="B74" s="94"/>
      <c r="C74" s="93"/>
      <c r="D74" s="91"/>
      <c r="E74" s="91"/>
      <c r="F74" s="91"/>
      <c r="G74" s="91"/>
      <c r="H74" s="91"/>
      <c r="I74" s="91"/>
      <c r="J74" s="92"/>
      <c r="K74" s="95"/>
      <c r="L74" s="95"/>
      <c r="M74" s="95"/>
      <c r="N74" s="95"/>
      <c r="O74" s="95"/>
      <c r="P74" s="96"/>
      <c r="Q74" s="96"/>
      <c r="R74" s="95"/>
      <c r="S74" s="95"/>
      <c r="T74" s="95"/>
      <c r="U74" s="95"/>
      <c r="V74" s="91"/>
      <c r="W74" s="91"/>
      <c r="X74" s="91"/>
      <c r="Y74" s="91"/>
      <c r="Z74" s="91"/>
      <c r="AA74" s="91"/>
      <c r="AB74" s="93"/>
      <c r="AC74" s="91"/>
      <c r="AD74" s="93"/>
      <c r="AE74" s="92"/>
      <c r="AF74" s="95"/>
      <c r="AG74" s="96"/>
      <c r="AH74" s="96"/>
      <c r="AI74" s="93"/>
      <c r="AJ74" s="93"/>
      <c r="AK74" s="93"/>
      <c r="AL74" s="91"/>
      <c r="AM74" s="91"/>
      <c r="AN74" s="91"/>
      <c r="AO74" s="91"/>
      <c r="AP74" s="95"/>
      <c r="AQ74" s="95"/>
      <c r="AR74" s="95"/>
      <c r="AS74" s="95"/>
      <c r="AT74" s="91"/>
      <c r="AU74" s="91"/>
      <c r="AV74" s="91"/>
      <c r="AW74" s="93"/>
    </row>
    <row r="75" spans="1:72" ht="15" customHeight="1" x14ac:dyDescent="0.25">
      <c r="A75" s="93"/>
      <c r="B75" s="94"/>
      <c r="C75" s="93"/>
      <c r="D75" s="91"/>
      <c r="E75" s="91"/>
      <c r="F75" s="91"/>
      <c r="G75" s="91"/>
      <c r="H75" s="91"/>
      <c r="I75" s="91"/>
      <c r="J75" s="92"/>
      <c r="K75" s="95"/>
      <c r="L75" s="95"/>
      <c r="M75" s="95"/>
      <c r="N75" s="95"/>
      <c r="O75" s="95"/>
      <c r="P75" s="96"/>
      <c r="Q75" s="96"/>
      <c r="R75" s="95"/>
      <c r="S75" s="95"/>
      <c r="T75" s="95"/>
      <c r="U75" s="95"/>
      <c r="V75" s="91"/>
      <c r="W75" s="91"/>
      <c r="X75" s="91"/>
      <c r="Y75" s="91"/>
      <c r="Z75" s="91"/>
      <c r="AA75" s="91"/>
      <c r="AB75" s="93"/>
      <c r="AC75" s="91"/>
      <c r="AD75" s="93"/>
      <c r="AE75" s="92"/>
      <c r="AF75" s="95"/>
      <c r="AG75" s="96"/>
      <c r="AH75" s="96"/>
      <c r="AI75" s="93"/>
      <c r="AJ75" s="93"/>
      <c r="AK75" s="93"/>
      <c r="AL75" s="91"/>
      <c r="AM75" s="91"/>
      <c r="AN75" s="91"/>
      <c r="AO75" s="91"/>
      <c r="AP75" s="95"/>
      <c r="AQ75" s="95"/>
      <c r="AR75" s="95"/>
      <c r="AS75" s="95"/>
      <c r="AT75" s="91"/>
      <c r="AU75" s="91"/>
      <c r="AV75" s="91"/>
      <c r="AW75" s="93"/>
    </row>
    <row r="76" spans="1:72" ht="15" customHeight="1" x14ac:dyDescent="0.25">
      <c r="A76" s="93"/>
      <c r="B76" s="94"/>
      <c r="C76" s="93"/>
      <c r="D76" s="91"/>
      <c r="E76" s="91"/>
      <c r="F76" s="91"/>
      <c r="G76" s="91"/>
      <c r="H76" s="91"/>
      <c r="I76" s="91"/>
      <c r="J76" s="92"/>
      <c r="K76" s="95"/>
      <c r="L76" s="95"/>
      <c r="M76" s="95"/>
      <c r="N76" s="95"/>
      <c r="O76" s="95"/>
      <c r="P76" s="96"/>
      <c r="Q76" s="96"/>
      <c r="R76" s="95"/>
      <c r="S76" s="95"/>
      <c r="T76" s="95"/>
      <c r="U76" s="95"/>
      <c r="V76" s="91"/>
      <c r="W76" s="91"/>
      <c r="X76" s="91"/>
      <c r="Y76" s="91"/>
      <c r="Z76" s="91"/>
      <c r="AA76" s="91"/>
      <c r="AB76" s="93"/>
      <c r="AC76" s="91"/>
      <c r="AD76" s="93"/>
      <c r="AE76" s="92"/>
      <c r="AF76" s="95"/>
      <c r="AG76" s="96"/>
      <c r="AH76" s="96"/>
      <c r="AI76" s="93"/>
      <c r="AJ76" s="93"/>
      <c r="AK76" s="93"/>
      <c r="AL76" s="91"/>
      <c r="AM76" s="91"/>
      <c r="AN76" s="91"/>
      <c r="AO76" s="91"/>
      <c r="AP76" s="95"/>
      <c r="AQ76" s="95"/>
      <c r="AR76" s="95"/>
      <c r="AS76" s="95"/>
      <c r="AT76" s="91"/>
      <c r="AU76" s="91"/>
      <c r="AV76" s="91"/>
      <c r="AW76" s="93"/>
    </row>
    <row r="77" spans="1:72" ht="15" customHeight="1" x14ac:dyDescent="0.25">
      <c r="A77" s="93"/>
      <c r="B77" s="94"/>
      <c r="C77" s="93"/>
      <c r="D77" s="91"/>
      <c r="E77" s="91"/>
      <c r="F77" s="91"/>
      <c r="G77" s="91"/>
      <c r="H77" s="91"/>
      <c r="I77" s="91"/>
      <c r="J77" s="92"/>
      <c r="K77" s="95"/>
      <c r="L77" s="95"/>
      <c r="M77" s="95"/>
      <c r="N77" s="95"/>
      <c r="O77" s="95"/>
      <c r="P77" s="96"/>
      <c r="Q77" s="96"/>
      <c r="R77" s="95"/>
      <c r="S77" s="95"/>
      <c r="T77" s="95"/>
      <c r="U77" s="95"/>
      <c r="V77" s="91"/>
      <c r="W77" s="91"/>
      <c r="X77" s="91"/>
      <c r="Y77" s="91"/>
      <c r="Z77" s="91"/>
      <c r="AA77" s="91"/>
      <c r="AB77" s="93"/>
      <c r="AC77" s="91"/>
      <c r="AD77" s="93"/>
      <c r="AE77" s="92"/>
      <c r="AF77" s="95"/>
      <c r="AG77" s="96"/>
      <c r="AH77" s="96"/>
      <c r="AI77" s="93"/>
      <c r="AJ77" s="93"/>
      <c r="AK77" s="93"/>
      <c r="AL77" s="91"/>
      <c r="AM77" s="91"/>
      <c r="AN77" s="91"/>
      <c r="AO77" s="91"/>
      <c r="AP77" s="95"/>
      <c r="AQ77" s="95"/>
      <c r="AR77" s="95"/>
      <c r="AS77" s="95"/>
      <c r="AT77" s="91"/>
      <c r="AU77" s="91"/>
      <c r="AV77" s="91"/>
      <c r="AW77" s="93"/>
    </row>
    <row r="78" spans="1:72" ht="15" customHeight="1" x14ac:dyDescent="0.25">
      <c r="A78" s="93"/>
      <c r="B78" s="94"/>
      <c r="C78" s="93"/>
      <c r="D78" s="91"/>
      <c r="E78" s="91"/>
      <c r="F78" s="91"/>
      <c r="G78" s="91"/>
      <c r="H78" s="91"/>
      <c r="I78" s="91"/>
      <c r="J78" s="92"/>
      <c r="K78" s="95"/>
      <c r="L78" s="95"/>
      <c r="M78" s="95"/>
      <c r="N78" s="95"/>
      <c r="O78" s="95"/>
      <c r="P78" s="96"/>
      <c r="Q78" s="96"/>
      <c r="R78" s="95"/>
      <c r="S78" s="95"/>
      <c r="T78" s="95"/>
      <c r="U78" s="95"/>
      <c r="V78" s="91"/>
      <c r="W78" s="91"/>
      <c r="X78" s="91"/>
      <c r="Y78" s="91"/>
      <c r="Z78" s="91"/>
      <c r="AA78" s="91"/>
      <c r="AB78" s="93"/>
      <c r="AC78" s="91"/>
      <c r="AD78" s="93"/>
      <c r="AE78" s="92"/>
      <c r="AF78" s="95"/>
      <c r="AG78" s="96"/>
      <c r="AH78" s="96"/>
      <c r="AI78" s="93"/>
      <c r="AJ78" s="93"/>
      <c r="AK78" s="93"/>
      <c r="AL78" s="91"/>
      <c r="AM78" s="91"/>
      <c r="AN78" s="91"/>
      <c r="AO78" s="91"/>
      <c r="AP78" s="95"/>
      <c r="AQ78" s="95"/>
      <c r="AR78" s="95"/>
      <c r="AS78" s="95"/>
      <c r="AT78" s="91"/>
      <c r="AU78" s="91"/>
      <c r="AV78" s="91"/>
      <c r="AW78" s="93"/>
    </row>
    <row r="80" spans="1:72" ht="15" customHeight="1" x14ac:dyDescent="0.25">
      <c r="A80" s="44" t="s">
        <v>1902</v>
      </c>
      <c r="B80" s="43"/>
      <c r="C80" s="43"/>
      <c r="D80" s="43"/>
      <c r="E80" s="43"/>
      <c r="F80" s="43"/>
      <c r="G80" s="43"/>
      <c r="H80" s="43"/>
      <c r="I80" s="43"/>
      <c r="J80" s="43"/>
      <c r="K80" s="43"/>
      <c r="L80" s="43"/>
      <c r="M80" s="43"/>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43"/>
      <c r="BL80" s="43"/>
      <c r="BM80" s="43"/>
      <c r="BN80" s="43"/>
      <c r="BO80" s="43"/>
      <c r="BP80" s="43"/>
      <c r="BQ80" s="43"/>
      <c r="BR80" s="43"/>
      <c r="BS80" s="43"/>
      <c r="BT80" s="43"/>
    </row>
    <row r="81" spans="1:72" ht="15" customHeight="1" x14ac:dyDescent="0.25">
      <c r="A81" s="146" t="s">
        <v>1769</v>
      </c>
      <c r="B81" s="146" t="s">
        <v>1770</v>
      </c>
      <c r="C81" s="146" t="s">
        <v>1771</v>
      </c>
      <c r="D81" s="141" t="s">
        <v>1818</v>
      </c>
      <c r="E81" s="141"/>
      <c r="F81" s="141"/>
      <c r="G81" s="141" t="s">
        <v>1819</v>
      </c>
      <c r="H81" s="141"/>
      <c r="I81" s="141"/>
      <c r="J81" s="89"/>
      <c r="K81" s="141" t="s">
        <v>1903</v>
      </c>
      <c r="L81" s="141"/>
      <c r="M81" s="141"/>
      <c r="N81" s="141"/>
      <c r="O81" s="141"/>
      <c r="P81" s="141"/>
      <c r="Q81" s="141"/>
      <c r="R81" s="141"/>
      <c r="S81" s="141"/>
      <c r="T81" s="141"/>
      <c r="U81" s="141"/>
      <c r="V81" s="141"/>
      <c r="W81" s="141"/>
      <c r="X81" s="141"/>
      <c r="Y81" s="141"/>
      <c r="Z81" s="141" t="s">
        <v>1904</v>
      </c>
      <c r="AA81" s="141"/>
      <c r="AB81" s="141"/>
      <c r="AC81" s="141"/>
      <c r="AD81" s="89"/>
      <c r="AE81" s="141" t="s">
        <v>1905</v>
      </c>
      <c r="AF81" s="141"/>
      <c r="AG81" s="141"/>
      <c r="AH81" s="141"/>
      <c r="AI81" s="141"/>
      <c r="AJ81" s="141"/>
      <c r="AK81" s="141"/>
      <c r="AL81" s="141"/>
      <c r="AM81" s="141"/>
      <c r="AN81" s="141"/>
      <c r="AO81" s="141"/>
      <c r="AP81" s="141"/>
      <c r="AQ81" s="141"/>
      <c r="AR81" s="141"/>
      <c r="AS81" s="89"/>
      <c r="AT81" s="141" t="s">
        <v>1906</v>
      </c>
      <c r="AU81" s="141"/>
      <c r="AV81" s="141"/>
      <c r="AW81" s="141"/>
      <c r="AX81" s="141"/>
      <c r="AY81" s="141"/>
      <c r="AZ81" s="141"/>
      <c r="BA81" s="141"/>
      <c r="BB81" s="141"/>
      <c r="BC81" s="141"/>
      <c r="BD81" s="141"/>
      <c r="BE81" s="141"/>
      <c r="BF81" s="141"/>
      <c r="BG81" s="141"/>
      <c r="BH81" s="141"/>
      <c r="BI81" s="141"/>
      <c r="BJ81" s="141"/>
      <c r="BK81" s="141"/>
      <c r="BL81" s="141"/>
      <c r="BM81" s="141"/>
      <c r="BN81" s="141"/>
      <c r="BO81" s="141"/>
      <c r="BP81" s="89"/>
      <c r="BQ81" s="141" t="s">
        <v>1775</v>
      </c>
      <c r="BR81" s="141"/>
      <c r="BS81" s="141"/>
      <c r="BT81" s="141"/>
    </row>
    <row r="82" spans="1:72" ht="15" customHeight="1" x14ac:dyDescent="0.25">
      <c r="A82" s="147"/>
      <c r="B82" s="147"/>
      <c r="C82" s="147"/>
      <c r="D82" s="141"/>
      <c r="E82" s="141"/>
      <c r="F82" s="141"/>
      <c r="G82" s="141"/>
      <c r="H82" s="141"/>
      <c r="I82" s="141"/>
      <c r="J82" s="89"/>
      <c r="K82" s="141" t="s">
        <v>1907</v>
      </c>
      <c r="L82" s="141"/>
      <c r="M82" s="141"/>
      <c r="N82" s="141"/>
      <c r="O82" s="141" t="s">
        <v>1908</v>
      </c>
      <c r="P82" s="141"/>
      <c r="Q82" s="141"/>
      <c r="R82" s="141"/>
      <c r="S82" s="141" t="s">
        <v>1909</v>
      </c>
      <c r="T82" s="141"/>
      <c r="U82" s="141"/>
      <c r="V82" s="141" t="s">
        <v>1910</v>
      </c>
      <c r="W82" s="141"/>
      <c r="X82" s="141"/>
      <c r="Y82" s="84"/>
      <c r="Z82" s="141"/>
      <c r="AA82" s="141"/>
      <c r="AB82" s="141"/>
      <c r="AC82" s="141"/>
      <c r="AD82" s="89"/>
      <c r="AE82" s="141" t="s">
        <v>1911</v>
      </c>
      <c r="AF82" s="141"/>
      <c r="AG82" s="141"/>
      <c r="AH82" s="141"/>
      <c r="AI82" s="141"/>
      <c r="AJ82" s="141"/>
      <c r="AK82" s="141" t="s">
        <v>1912</v>
      </c>
      <c r="AL82" s="141"/>
      <c r="AM82" s="141"/>
      <c r="AN82" s="141"/>
      <c r="AO82" s="141" t="s">
        <v>1913</v>
      </c>
      <c r="AP82" s="141"/>
      <c r="AQ82" s="141"/>
      <c r="AR82" s="141"/>
      <c r="AS82" s="89"/>
      <c r="AT82" s="141" t="s">
        <v>1914</v>
      </c>
      <c r="AU82" s="141"/>
      <c r="AV82" s="141"/>
      <c r="AW82" s="141"/>
      <c r="AX82" s="141"/>
      <c r="AY82" s="141"/>
      <c r="AZ82" s="141" t="s">
        <v>1992</v>
      </c>
      <c r="BA82" s="141"/>
      <c r="BB82" s="141"/>
      <c r="BC82" s="141" t="s">
        <v>1915</v>
      </c>
      <c r="BD82" s="141"/>
      <c r="BE82" s="141"/>
      <c r="BF82" s="141"/>
      <c r="BG82" s="141" t="s">
        <v>1912</v>
      </c>
      <c r="BH82" s="141"/>
      <c r="BI82" s="141"/>
      <c r="BJ82" s="141"/>
      <c r="BK82" s="84"/>
      <c r="BL82" s="141" t="s">
        <v>1913</v>
      </c>
      <c r="BM82" s="141"/>
      <c r="BN82" s="141"/>
      <c r="BO82" s="141"/>
      <c r="BP82" s="89"/>
      <c r="BQ82" s="141"/>
      <c r="BR82" s="141"/>
      <c r="BS82" s="141"/>
      <c r="BT82" s="141"/>
    </row>
    <row r="83" spans="1:72" ht="15" customHeight="1" x14ac:dyDescent="0.25">
      <c r="A83" s="148"/>
      <c r="B83" s="148"/>
      <c r="C83" s="148"/>
      <c r="D83" s="79" t="s">
        <v>1916</v>
      </c>
      <c r="E83" s="79" t="s">
        <v>1917</v>
      </c>
      <c r="F83" s="79" t="s">
        <v>1918</v>
      </c>
      <c r="G83" s="79" t="s">
        <v>1919</v>
      </c>
      <c r="H83" s="79" t="s">
        <v>1834</v>
      </c>
      <c r="I83" s="79" t="s">
        <v>1835</v>
      </c>
      <c r="J83" s="90"/>
      <c r="K83" s="79" t="s">
        <v>1920</v>
      </c>
      <c r="L83" s="79" t="s">
        <v>1921</v>
      </c>
      <c r="M83" s="79" t="s">
        <v>1922</v>
      </c>
      <c r="N83" s="79" t="s">
        <v>1923</v>
      </c>
      <c r="O83" s="79" t="s">
        <v>1924</v>
      </c>
      <c r="P83" s="79" t="s">
        <v>1925</v>
      </c>
      <c r="Q83" s="79" t="s">
        <v>1926</v>
      </c>
      <c r="R83" s="79" t="s">
        <v>1927</v>
      </c>
      <c r="S83" s="79" t="s">
        <v>1928</v>
      </c>
      <c r="T83" s="79" t="s">
        <v>1929</v>
      </c>
      <c r="U83" s="79" t="s">
        <v>1930</v>
      </c>
      <c r="V83" s="79" t="s">
        <v>1931</v>
      </c>
      <c r="W83" s="79" t="s">
        <v>1932</v>
      </c>
      <c r="X83" s="79" t="s">
        <v>1933</v>
      </c>
      <c r="Y83" s="79" t="s">
        <v>1934</v>
      </c>
      <c r="Z83" s="79" t="s">
        <v>1935</v>
      </c>
      <c r="AA83" s="79" t="s">
        <v>1936</v>
      </c>
      <c r="AB83" s="79" t="s">
        <v>1937</v>
      </c>
      <c r="AC83" s="79" t="s">
        <v>1938</v>
      </c>
      <c r="AD83" s="90"/>
      <c r="AE83" s="79" t="s">
        <v>1939</v>
      </c>
      <c r="AF83" s="79" t="s">
        <v>1940</v>
      </c>
      <c r="AG83" s="79" t="s">
        <v>1941</v>
      </c>
      <c r="AH83" s="79" t="s">
        <v>1942</v>
      </c>
      <c r="AI83" s="79" t="s">
        <v>1943</v>
      </c>
      <c r="AJ83" s="79" t="s">
        <v>1944</v>
      </c>
      <c r="AK83" s="79" t="s">
        <v>1945</v>
      </c>
      <c r="AL83" s="79" t="s">
        <v>1946</v>
      </c>
      <c r="AM83" s="79" t="s">
        <v>1947</v>
      </c>
      <c r="AN83" s="79" t="s">
        <v>1948</v>
      </c>
      <c r="AO83" s="79" t="s">
        <v>1949</v>
      </c>
      <c r="AP83" s="79" t="s">
        <v>1950</v>
      </c>
      <c r="AQ83" s="79" t="s">
        <v>1951</v>
      </c>
      <c r="AR83" s="79" t="s">
        <v>1952</v>
      </c>
      <c r="AS83" s="90"/>
      <c r="AT83" s="79" t="s">
        <v>1953</v>
      </c>
      <c r="AU83" s="79" t="s">
        <v>1851</v>
      </c>
      <c r="AV83" s="79" t="s">
        <v>1954</v>
      </c>
      <c r="AW83" s="79" t="s">
        <v>1955</v>
      </c>
      <c r="AX83" s="79" t="s">
        <v>1956</v>
      </c>
      <c r="AY83" s="79" t="s">
        <v>1957</v>
      </c>
      <c r="AZ83" s="79" t="s">
        <v>1958</v>
      </c>
      <c r="BA83" s="79" t="s">
        <v>1959</v>
      </c>
      <c r="BB83" s="79" t="s">
        <v>1960</v>
      </c>
      <c r="BC83" s="79" t="s">
        <v>1961</v>
      </c>
      <c r="BD83" s="79" t="s">
        <v>1962</v>
      </c>
      <c r="BE83" s="79" t="s">
        <v>1963</v>
      </c>
      <c r="BF83" s="79" t="s">
        <v>1964</v>
      </c>
      <c r="BG83" s="79" t="s">
        <v>1965</v>
      </c>
      <c r="BH83" s="79" t="s">
        <v>1966</v>
      </c>
      <c r="BI83" s="79" t="s">
        <v>1967</v>
      </c>
      <c r="BJ83" s="79" t="s">
        <v>1968</v>
      </c>
      <c r="BK83" s="79" t="s">
        <v>1969</v>
      </c>
      <c r="BL83" s="79" t="s">
        <v>1970</v>
      </c>
      <c r="BM83" s="79" t="s">
        <v>1971</v>
      </c>
      <c r="BN83" s="79" t="s">
        <v>1972</v>
      </c>
      <c r="BO83" s="79" t="s">
        <v>1973</v>
      </c>
      <c r="BP83" s="90"/>
      <c r="BQ83" s="79" t="s">
        <v>1974</v>
      </c>
      <c r="BR83" s="79" t="s">
        <v>1975</v>
      </c>
      <c r="BS83" s="79" t="s">
        <v>1976</v>
      </c>
      <c r="BT83" s="79" t="s">
        <v>1977</v>
      </c>
    </row>
    <row r="84" spans="1:72" ht="15" customHeight="1" x14ac:dyDescent="0.25">
      <c r="A84" s="149"/>
      <c r="B84" s="149"/>
      <c r="C84" s="149"/>
      <c r="D84" s="68" t="s">
        <v>1870</v>
      </c>
      <c r="E84" s="68" t="s">
        <v>1871</v>
      </c>
      <c r="F84" s="68" t="s">
        <v>1872</v>
      </c>
      <c r="G84" s="68" t="s">
        <v>1870</v>
      </c>
      <c r="H84" s="68" t="s">
        <v>1871</v>
      </c>
      <c r="I84" s="68" t="s">
        <v>1872</v>
      </c>
      <c r="J84" s="60"/>
      <c r="K84" s="68" t="s">
        <v>1993</v>
      </c>
      <c r="L84" s="68" t="s">
        <v>1994</v>
      </c>
      <c r="M84" s="68" t="s">
        <v>1995</v>
      </c>
      <c r="N84" s="68" t="s">
        <v>1996</v>
      </c>
      <c r="O84" s="68" t="s">
        <v>1879</v>
      </c>
      <c r="P84" s="68" t="s">
        <v>1995</v>
      </c>
      <c r="Q84" s="68" t="s">
        <v>1997</v>
      </c>
      <c r="R84" s="68" t="s">
        <v>1996</v>
      </c>
      <c r="S84" s="68" t="s">
        <v>1887</v>
      </c>
      <c r="T84" s="68" t="s">
        <v>1888</v>
      </c>
      <c r="U84" s="68" t="s">
        <v>1978</v>
      </c>
      <c r="V84" s="68" t="s">
        <v>1887</v>
      </c>
      <c r="W84" s="68" t="s">
        <v>1888</v>
      </c>
      <c r="X84" s="68" t="s">
        <v>1978</v>
      </c>
      <c r="Y84" s="68" t="s">
        <v>1979</v>
      </c>
      <c r="Z84" s="68" t="s">
        <v>1887</v>
      </c>
      <c r="AA84" s="68" t="s">
        <v>1888</v>
      </c>
      <c r="AB84" s="68" t="s">
        <v>1875</v>
      </c>
      <c r="AC84" s="68" t="s">
        <v>1877</v>
      </c>
      <c r="AD84" s="60"/>
      <c r="AE84" s="68" t="s">
        <v>1984</v>
      </c>
      <c r="AF84" s="68" t="s">
        <v>1980</v>
      </c>
      <c r="AG84" s="68" t="s">
        <v>505</v>
      </c>
      <c r="AH84" s="68" t="s">
        <v>1981</v>
      </c>
      <c r="AI84" s="68" t="s">
        <v>1985</v>
      </c>
      <c r="AJ84" s="68" t="s">
        <v>1982</v>
      </c>
      <c r="AK84" s="68" t="s">
        <v>1983</v>
      </c>
      <c r="AL84" s="68" t="s">
        <v>1988</v>
      </c>
      <c r="AM84" s="68" t="s">
        <v>1986</v>
      </c>
      <c r="AN84" s="68" t="s">
        <v>1987</v>
      </c>
      <c r="AO84" s="68" t="s">
        <v>1989</v>
      </c>
      <c r="AP84" s="68" t="s">
        <v>1990</v>
      </c>
      <c r="AQ84" s="68" t="s">
        <v>1991</v>
      </c>
      <c r="AR84" s="68" t="s">
        <v>1877</v>
      </c>
      <c r="AS84" s="60"/>
      <c r="AT84" s="68" t="s">
        <v>1998</v>
      </c>
      <c r="AU84" s="68" t="s">
        <v>1873</v>
      </c>
      <c r="AV84" s="68" t="s">
        <v>1999</v>
      </c>
      <c r="AW84" s="68" t="s">
        <v>2000</v>
      </c>
      <c r="AX84" s="68" t="s">
        <v>2001</v>
      </c>
      <c r="AY84" s="68" t="s">
        <v>2002</v>
      </c>
      <c r="AZ84" s="68" t="s">
        <v>2003</v>
      </c>
      <c r="BA84" s="68" t="s">
        <v>2004</v>
      </c>
      <c r="BB84" s="68" t="s">
        <v>2005</v>
      </c>
      <c r="BC84" s="68" t="s">
        <v>2006</v>
      </c>
      <c r="BD84" s="68" t="s">
        <v>2007</v>
      </c>
      <c r="BE84" s="68" t="s">
        <v>2008</v>
      </c>
      <c r="BF84" s="68" t="s">
        <v>2009</v>
      </c>
      <c r="BG84" s="68" t="s">
        <v>1983</v>
      </c>
      <c r="BH84" s="68" t="s">
        <v>1988</v>
      </c>
      <c r="BI84" s="68" t="s">
        <v>2010</v>
      </c>
      <c r="BJ84" s="68" t="s">
        <v>2011</v>
      </c>
      <c r="BK84" s="68" t="s">
        <v>1987</v>
      </c>
      <c r="BL84" s="68" t="s">
        <v>1989</v>
      </c>
      <c r="BM84" s="68" t="s">
        <v>1990</v>
      </c>
      <c r="BN84" s="68" t="s">
        <v>1991</v>
      </c>
      <c r="BO84" s="68" t="s">
        <v>1877</v>
      </c>
      <c r="BP84" s="60"/>
      <c r="BQ84" s="68" t="s">
        <v>2012</v>
      </c>
      <c r="BR84" s="68" t="s">
        <v>2013</v>
      </c>
      <c r="BS84" s="68" t="s">
        <v>2014</v>
      </c>
      <c r="BT84" s="68" t="s">
        <v>1877</v>
      </c>
    </row>
    <row r="85" spans="1:72" ht="15" customHeight="1" x14ac:dyDescent="0.25">
      <c r="A85" s="93">
        <v>1</v>
      </c>
      <c r="B85" s="94"/>
      <c r="C85" s="98" t="s">
        <v>1034</v>
      </c>
      <c r="D85" s="91"/>
      <c r="E85" s="91"/>
      <c r="F85" s="91"/>
      <c r="G85" s="91"/>
      <c r="H85" s="91"/>
      <c r="I85" s="91"/>
      <c r="J85" s="92"/>
      <c r="K85" s="91"/>
      <c r="L85" s="91"/>
      <c r="M85" s="91"/>
      <c r="N85" s="91"/>
      <c r="O85" s="91"/>
      <c r="P85" s="91"/>
      <c r="Q85" s="91"/>
      <c r="R85" s="91"/>
      <c r="S85" s="96"/>
      <c r="T85" s="96"/>
      <c r="U85" s="98"/>
      <c r="V85" s="96"/>
      <c r="W85" s="96"/>
      <c r="X85" s="98"/>
      <c r="Y85" s="98"/>
      <c r="Z85" s="96"/>
      <c r="AA85" s="96"/>
      <c r="AB85" s="93"/>
      <c r="AC85" s="98"/>
      <c r="AD85" s="92"/>
      <c r="AE85" s="91"/>
      <c r="AF85" s="93"/>
      <c r="AG85" s="93"/>
      <c r="AH85" s="93"/>
      <c r="AI85" s="91"/>
      <c r="AJ85" s="91"/>
      <c r="AK85" s="93"/>
      <c r="AL85" s="91"/>
      <c r="AM85" s="91"/>
      <c r="AN85" s="91"/>
      <c r="AO85" s="96"/>
      <c r="AP85" s="96"/>
      <c r="AQ85" s="91"/>
      <c r="AR85" s="98"/>
      <c r="AS85" s="92"/>
      <c r="AT85" s="91"/>
      <c r="AU85" s="91"/>
      <c r="AV85" s="91"/>
      <c r="AW85" s="91"/>
      <c r="AX85" s="91"/>
      <c r="AY85" s="91"/>
      <c r="AZ85" s="91"/>
      <c r="BA85" s="91"/>
      <c r="BB85" s="91"/>
      <c r="BC85" s="91"/>
      <c r="BD85" s="91"/>
      <c r="BE85" s="91"/>
      <c r="BF85" s="91"/>
      <c r="BG85" s="93"/>
      <c r="BH85" s="91"/>
      <c r="BI85" s="91"/>
      <c r="BJ85" s="91"/>
      <c r="BK85" s="91"/>
      <c r="BL85" s="96"/>
      <c r="BM85" s="96"/>
      <c r="BN85" s="91"/>
      <c r="BO85" s="98"/>
      <c r="BP85" s="92"/>
      <c r="BQ85" s="91"/>
      <c r="BR85" s="91"/>
      <c r="BS85" s="91"/>
      <c r="BT85" s="98"/>
    </row>
    <row r="86" spans="1:72" ht="15" customHeight="1" x14ac:dyDescent="0.25">
      <c r="A86" s="93"/>
      <c r="B86" s="94"/>
      <c r="C86" s="93"/>
      <c r="D86" s="91"/>
      <c r="E86" s="91"/>
      <c r="F86" s="91"/>
      <c r="G86" s="91"/>
      <c r="H86" s="91"/>
      <c r="I86" s="91"/>
      <c r="J86" s="92"/>
      <c r="K86" s="91"/>
      <c r="L86" s="91"/>
      <c r="M86" s="91"/>
      <c r="N86" s="91"/>
      <c r="O86" s="91"/>
      <c r="P86" s="91"/>
      <c r="Q86" s="91"/>
      <c r="R86" s="91"/>
      <c r="S86" s="96"/>
      <c r="T86" s="96"/>
      <c r="U86" s="93"/>
      <c r="V86" s="96"/>
      <c r="W86" s="96"/>
      <c r="X86" s="93"/>
      <c r="Y86" s="93"/>
      <c r="Z86" s="96"/>
      <c r="AA86" s="96"/>
      <c r="AB86" s="93"/>
      <c r="AC86" s="93"/>
      <c r="AD86" s="92"/>
      <c r="AE86" s="91"/>
      <c r="AF86" s="93"/>
      <c r="AG86" s="93"/>
      <c r="AH86" s="93"/>
      <c r="AI86" s="91"/>
      <c r="AJ86" s="91"/>
      <c r="AK86" s="93"/>
      <c r="AL86" s="91"/>
      <c r="AM86" s="91"/>
      <c r="AN86" s="91"/>
      <c r="AO86" s="96"/>
      <c r="AP86" s="96"/>
      <c r="AQ86" s="91"/>
      <c r="AR86" s="93"/>
      <c r="AS86" s="92"/>
      <c r="AT86" s="91"/>
      <c r="AU86" s="91"/>
      <c r="AV86" s="91"/>
      <c r="AW86" s="91"/>
      <c r="AX86" s="91"/>
      <c r="AY86" s="91"/>
      <c r="AZ86" s="91"/>
      <c r="BA86" s="91"/>
      <c r="BB86" s="91"/>
      <c r="BC86" s="91"/>
      <c r="BD86" s="91"/>
      <c r="BE86" s="91"/>
      <c r="BF86" s="91"/>
      <c r="BG86" s="93"/>
      <c r="BH86" s="91"/>
      <c r="BI86" s="91"/>
      <c r="BJ86" s="91"/>
      <c r="BK86" s="91"/>
      <c r="BL86" s="96"/>
      <c r="BM86" s="96"/>
      <c r="BN86" s="91"/>
      <c r="BO86" s="93"/>
      <c r="BP86" s="92"/>
      <c r="BQ86" s="91"/>
      <c r="BR86" s="91"/>
      <c r="BS86" s="91"/>
      <c r="BT86" s="93"/>
    </row>
    <row r="87" spans="1:72" ht="15" customHeight="1" x14ac:dyDescent="0.25">
      <c r="A87" s="93"/>
      <c r="B87" s="94"/>
      <c r="C87" s="93"/>
      <c r="D87" s="91"/>
      <c r="E87" s="91"/>
      <c r="F87" s="91"/>
      <c r="G87" s="91"/>
      <c r="H87" s="91"/>
      <c r="I87" s="91"/>
      <c r="J87" s="92"/>
      <c r="K87" s="91"/>
      <c r="L87" s="91"/>
      <c r="M87" s="91"/>
      <c r="N87" s="91"/>
      <c r="O87" s="91"/>
      <c r="P87" s="91"/>
      <c r="Q87" s="91"/>
      <c r="R87" s="91"/>
      <c r="S87" s="96"/>
      <c r="T87" s="96"/>
      <c r="U87" s="93"/>
      <c r="V87" s="96"/>
      <c r="W87" s="96"/>
      <c r="X87" s="93"/>
      <c r="Y87" s="93"/>
      <c r="Z87" s="96"/>
      <c r="AA87" s="96"/>
      <c r="AB87" s="93"/>
      <c r="AC87" s="93"/>
      <c r="AD87" s="92"/>
      <c r="AE87" s="91"/>
      <c r="AF87" s="93"/>
      <c r="AG87" s="93"/>
      <c r="AH87" s="93"/>
      <c r="AI87" s="91"/>
      <c r="AJ87" s="91"/>
      <c r="AK87" s="93"/>
      <c r="AL87" s="91"/>
      <c r="AM87" s="91"/>
      <c r="AN87" s="91"/>
      <c r="AO87" s="96"/>
      <c r="AP87" s="96"/>
      <c r="AQ87" s="91"/>
      <c r="AR87" s="93"/>
      <c r="AS87" s="92"/>
      <c r="AT87" s="91"/>
      <c r="AU87" s="91"/>
      <c r="AV87" s="91"/>
      <c r="AW87" s="91"/>
      <c r="AX87" s="91"/>
      <c r="AY87" s="91"/>
      <c r="AZ87" s="91"/>
      <c r="BA87" s="91"/>
      <c r="BB87" s="91"/>
      <c r="BC87" s="91"/>
      <c r="BD87" s="91"/>
      <c r="BE87" s="91"/>
      <c r="BF87" s="91"/>
      <c r="BG87" s="93"/>
      <c r="BH87" s="91"/>
      <c r="BI87" s="91"/>
      <c r="BJ87" s="91"/>
      <c r="BK87" s="91"/>
      <c r="BL87" s="96"/>
      <c r="BM87" s="96"/>
      <c r="BN87" s="91"/>
      <c r="BO87" s="93"/>
      <c r="BP87" s="92"/>
      <c r="BQ87" s="91"/>
      <c r="BR87" s="91"/>
      <c r="BS87" s="91"/>
      <c r="BT87" s="93"/>
    </row>
    <row r="88" spans="1:72" ht="15" customHeight="1" x14ac:dyDescent="0.25">
      <c r="A88" s="93"/>
      <c r="B88" s="94"/>
      <c r="C88" s="93"/>
      <c r="D88" s="91"/>
      <c r="E88" s="91"/>
      <c r="F88" s="91"/>
      <c r="G88" s="91"/>
      <c r="H88" s="91"/>
      <c r="I88" s="91"/>
      <c r="J88" s="92"/>
      <c r="K88" s="91"/>
      <c r="L88" s="91"/>
      <c r="M88" s="91"/>
      <c r="N88" s="91"/>
      <c r="O88" s="91"/>
      <c r="P88" s="91"/>
      <c r="Q88" s="91"/>
      <c r="R88" s="91"/>
      <c r="S88" s="96"/>
      <c r="T88" s="96"/>
      <c r="U88" s="93"/>
      <c r="V88" s="96"/>
      <c r="W88" s="96"/>
      <c r="X88" s="93"/>
      <c r="Y88" s="93"/>
      <c r="Z88" s="96"/>
      <c r="AA88" s="96"/>
      <c r="AB88" s="93"/>
      <c r="AC88" s="93"/>
      <c r="AD88" s="92"/>
      <c r="AE88" s="91"/>
      <c r="AF88" s="93"/>
      <c r="AG88" s="93"/>
      <c r="AH88" s="93"/>
      <c r="AI88" s="91"/>
      <c r="AJ88" s="91"/>
      <c r="AK88" s="93"/>
      <c r="AL88" s="91"/>
      <c r="AM88" s="91"/>
      <c r="AN88" s="91"/>
      <c r="AO88" s="96"/>
      <c r="AP88" s="96"/>
      <c r="AQ88" s="91"/>
      <c r="AR88" s="93"/>
      <c r="AS88" s="92"/>
      <c r="AT88" s="91"/>
      <c r="AU88" s="91"/>
      <c r="AV88" s="91"/>
      <c r="AW88" s="91"/>
      <c r="AX88" s="91"/>
      <c r="AY88" s="91"/>
      <c r="AZ88" s="91"/>
      <c r="BA88" s="91"/>
      <c r="BB88" s="91"/>
      <c r="BC88" s="91"/>
      <c r="BD88" s="91"/>
      <c r="BE88" s="91"/>
      <c r="BF88" s="91"/>
      <c r="BG88" s="93"/>
      <c r="BH88" s="91"/>
      <c r="BI88" s="91"/>
      <c r="BJ88" s="91"/>
      <c r="BK88" s="91"/>
      <c r="BL88" s="96"/>
      <c r="BM88" s="96"/>
      <c r="BN88" s="91"/>
      <c r="BO88" s="93"/>
      <c r="BP88" s="92"/>
      <c r="BQ88" s="91"/>
      <c r="BR88" s="91"/>
      <c r="BS88" s="91"/>
      <c r="BT88" s="93"/>
    </row>
    <row r="89" spans="1:72" ht="15" customHeight="1" x14ac:dyDescent="0.25">
      <c r="A89" s="93"/>
      <c r="B89" s="94"/>
      <c r="C89" s="93"/>
      <c r="D89" s="91"/>
      <c r="E89" s="91"/>
      <c r="F89" s="91"/>
      <c r="G89" s="91"/>
      <c r="H89" s="91"/>
      <c r="I89" s="91"/>
      <c r="J89" s="92"/>
      <c r="K89" s="91"/>
      <c r="L89" s="91"/>
      <c r="M89" s="91"/>
      <c r="N89" s="91"/>
      <c r="O89" s="91"/>
      <c r="P89" s="91"/>
      <c r="Q89" s="91"/>
      <c r="R89" s="91"/>
      <c r="S89" s="96"/>
      <c r="T89" s="96"/>
      <c r="U89" s="93"/>
      <c r="V89" s="96"/>
      <c r="W89" s="96"/>
      <c r="X89" s="93"/>
      <c r="Y89" s="93"/>
      <c r="Z89" s="96"/>
      <c r="AA89" s="96"/>
      <c r="AB89" s="93"/>
      <c r="AC89" s="93"/>
      <c r="AD89" s="92"/>
      <c r="AE89" s="91"/>
      <c r="AF89" s="93"/>
      <c r="AG89" s="93"/>
      <c r="AH89" s="93"/>
      <c r="AI89" s="91"/>
      <c r="AJ89" s="91"/>
      <c r="AK89" s="93"/>
      <c r="AL89" s="91"/>
      <c r="AM89" s="91"/>
      <c r="AN89" s="91"/>
      <c r="AO89" s="96"/>
      <c r="AP89" s="96"/>
      <c r="AQ89" s="91"/>
      <c r="AR89" s="93"/>
      <c r="AS89" s="92"/>
      <c r="AT89" s="91"/>
      <c r="AU89" s="91"/>
      <c r="AV89" s="91"/>
      <c r="AW89" s="91"/>
      <c r="AX89" s="91"/>
      <c r="AY89" s="91"/>
      <c r="AZ89" s="91"/>
      <c r="BA89" s="91"/>
      <c r="BB89" s="91"/>
      <c r="BC89" s="91"/>
      <c r="BD89" s="91"/>
      <c r="BE89" s="91"/>
      <c r="BF89" s="91"/>
      <c r="BG89" s="93"/>
      <c r="BH89" s="91"/>
      <c r="BI89" s="91"/>
      <c r="BJ89" s="91"/>
      <c r="BK89" s="91"/>
      <c r="BL89" s="96"/>
      <c r="BM89" s="96"/>
      <c r="BN89" s="91"/>
      <c r="BO89" s="93"/>
      <c r="BP89" s="92"/>
      <c r="BQ89" s="91"/>
      <c r="BR89" s="91"/>
      <c r="BS89" s="91"/>
      <c r="BT89" s="93"/>
    </row>
    <row r="90" spans="1:72" ht="15" customHeight="1" x14ac:dyDescent="0.25">
      <c r="A90" s="93"/>
      <c r="B90" s="94"/>
      <c r="C90" s="93"/>
      <c r="D90" s="91"/>
      <c r="E90" s="91"/>
      <c r="F90" s="91"/>
      <c r="G90" s="91"/>
      <c r="H90" s="91"/>
      <c r="I90" s="91"/>
      <c r="J90" s="92"/>
      <c r="K90" s="91"/>
      <c r="L90" s="91"/>
      <c r="M90" s="91"/>
      <c r="N90" s="91"/>
      <c r="O90" s="91"/>
      <c r="P90" s="91"/>
      <c r="Q90" s="91"/>
      <c r="R90" s="91"/>
      <c r="S90" s="96"/>
      <c r="T90" s="96"/>
      <c r="U90" s="93"/>
      <c r="V90" s="96"/>
      <c r="W90" s="96"/>
      <c r="X90" s="93"/>
      <c r="Y90" s="93"/>
      <c r="Z90" s="96"/>
      <c r="AA90" s="96"/>
      <c r="AB90" s="93"/>
      <c r="AC90" s="93"/>
      <c r="AD90" s="92"/>
      <c r="AE90" s="91"/>
      <c r="AF90" s="93"/>
      <c r="AG90" s="93"/>
      <c r="AH90" s="93"/>
      <c r="AI90" s="91"/>
      <c r="AJ90" s="91"/>
      <c r="AK90" s="93"/>
      <c r="AL90" s="91"/>
      <c r="AM90" s="91"/>
      <c r="AN90" s="91"/>
      <c r="AO90" s="96"/>
      <c r="AP90" s="96"/>
      <c r="AQ90" s="91"/>
      <c r="AR90" s="93"/>
      <c r="AS90" s="92"/>
      <c r="AT90" s="91"/>
      <c r="AU90" s="91"/>
      <c r="AV90" s="91"/>
      <c r="AW90" s="91"/>
      <c r="AX90" s="91"/>
      <c r="AY90" s="91"/>
      <c r="AZ90" s="91"/>
      <c r="BA90" s="91"/>
      <c r="BB90" s="91"/>
      <c r="BC90" s="91"/>
      <c r="BD90" s="91"/>
      <c r="BE90" s="91"/>
      <c r="BF90" s="91"/>
      <c r="BG90" s="93"/>
      <c r="BH90" s="91"/>
      <c r="BI90" s="91"/>
      <c r="BJ90" s="91"/>
      <c r="BK90" s="91"/>
      <c r="BL90" s="96"/>
      <c r="BM90" s="96"/>
      <c r="BN90" s="91"/>
      <c r="BO90" s="93"/>
      <c r="BP90" s="92"/>
      <c r="BQ90" s="91"/>
      <c r="BR90" s="91"/>
      <c r="BS90" s="91"/>
      <c r="BT90" s="93"/>
    </row>
    <row r="91" spans="1:72" ht="15" customHeight="1" x14ac:dyDescent="0.25">
      <c r="A91" s="93"/>
      <c r="B91" s="94"/>
      <c r="C91" s="93"/>
      <c r="D91" s="91"/>
      <c r="E91" s="91"/>
      <c r="F91" s="91"/>
      <c r="G91" s="91"/>
      <c r="H91" s="91"/>
      <c r="I91" s="91"/>
      <c r="J91" s="92"/>
      <c r="K91" s="91"/>
      <c r="L91" s="91"/>
      <c r="M91" s="91"/>
      <c r="N91" s="91"/>
      <c r="O91" s="91"/>
      <c r="P91" s="91"/>
      <c r="Q91" s="91"/>
      <c r="R91" s="91"/>
      <c r="S91" s="96"/>
      <c r="T91" s="96"/>
      <c r="U91" s="93"/>
      <c r="V91" s="96"/>
      <c r="W91" s="96"/>
      <c r="X91" s="93"/>
      <c r="Y91" s="93"/>
      <c r="Z91" s="96"/>
      <c r="AA91" s="96"/>
      <c r="AB91" s="93"/>
      <c r="AC91" s="93"/>
      <c r="AD91" s="92"/>
      <c r="AE91" s="91"/>
      <c r="AF91" s="93"/>
      <c r="AG91" s="93"/>
      <c r="AH91" s="93"/>
      <c r="AI91" s="91"/>
      <c r="AJ91" s="91"/>
      <c r="AK91" s="93"/>
      <c r="AL91" s="91"/>
      <c r="AM91" s="91"/>
      <c r="AN91" s="91"/>
      <c r="AO91" s="96"/>
      <c r="AP91" s="96"/>
      <c r="AQ91" s="91"/>
      <c r="AR91" s="93"/>
      <c r="AS91" s="92"/>
      <c r="AT91" s="91"/>
      <c r="AU91" s="91"/>
      <c r="AV91" s="91"/>
      <c r="AW91" s="91"/>
      <c r="AX91" s="91"/>
      <c r="AY91" s="91"/>
      <c r="AZ91" s="91"/>
      <c r="BA91" s="91"/>
      <c r="BB91" s="91"/>
      <c r="BC91" s="91"/>
      <c r="BD91" s="91"/>
      <c r="BE91" s="91"/>
      <c r="BF91" s="91"/>
      <c r="BG91" s="93"/>
      <c r="BH91" s="91"/>
      <c r="BI91" s="91"/>
      <c r="BJ91" s="91"/>
      <c r="BK91" s="91"/>
      <c r="BL91" s="96"/>
      <c r="BM91" s="96"/>
      <c r="BN91" s="91"/>
      <c r="BO91" s="93"/>
      <c r="BP91" s="92"/>
      <c r="BQ91" s="91"/>
      <c r="BR91" s="91"/>
      <c r="BS91" s="91"/>
      <c r="BT91" s="93"/>
    </row>
    <row r="92" spans="1:72" ht="15" customHeight="1" x14ac:dyDescent="0.25">
      <c r="A92" s="93"/>
      <c r="B92" s="94"/>
      <c r="C92" s="93"/>
      <c r="D92" s="91"/>
      <c r="E92" s="91"/>
      <c r="F92" s="91"/>
      <c r="G92" s="91"/>
      <c r="H92" s="91"/>
      <c r="I92" s="91"/>
      <c r="J92" s="92"/>
      <c r="K92" s="91"/>
      <c r="L92" s="91"/>
      <c r="M92" s="91"/>
      <c r="N92" s="91"/>
      <c r="O92" s="91"/>
      <c r="P92" s="91"/>
      <c r="Q92" s="91"/>
      <c r="R92" s="91"/>
      <c r="S92" s="96"/>
      <c r="T92" s="96"/>
      <c r="U92" s="93"/>
      <c r="V92" s="96"/>
      <c r="W92" s="96"/>
      <c r="X92" s="93"/>
      <c r="Y92" s="93"/>
      <c r="Z92" s="96"/>
      <c r="AA92" s="96"/>
      <c r="AB92" s="93"/>
      <c r="AC92" s="93"/>
      <c r="AD92" s="92"/>
      <c r="AE92" s="91"/>
      <c r="AF92" s="93"/>
      <c r="AG92" s="93"/>
      <c r="AH92" s="93"/>
      <c r="AI92" s="91"/>
      <c r="AJ92" s="91"/>
      <c r="AK92" s="93"/>
      <c r="AL92" s="91"/>
      <c r="AM92" s="91"/>
      <c r="AN92" s="91"/>
      <c r="AO92" s="96"/>
      <c r="AP92" s="96"/>
      <c r="AQ92" s="91"/>
      <c r="AR92" s="93"/>
      <c r="AS92" s="92"/>
      <c r="AT92" s="91"/>
      <c r="AU92" s="91"/>
      <c r="AV92" s="91"/>
      <c r="AW92" s="91"/>
      <c r="AX92" s="91"/>
      <c r="AY92" s="91"/>
      <c r="AZ92" s="91"/>
      <c r="BA92" s="91"/>
      <c r="BB92" s="91"/>
      <c r="BC92" s="91"/>
      <c r="BD92" s="91"/>
      <c r="BE92" s="91"/>
      <c r="BF92" s="91"/>
      <c r="BG92" s="93"/>
      <c r="BH92" s="91"/>
      <c r="BI92" s="91"/>
      <c r="BJ92" s="91"/>
      <c r="BK92" s="91"/>
      <c r="BL92" s="96"/>
      <c r="BM92" s="96"/>
      <c r="BN92" s="91"/>
      <c r="BO92" s="93"/>
      <c r="BP92" s="92"/>
      <c r="BQ92" s="91"/>
      <c r="BR92" s="91"/>
      <c r="BS92" s="91"/>
      <c r="BT92" s="93"/>
    </row>
    <row r="93" spans="1:72" ht="15" customHeight="1" x14ac:dyDescent="0.25">
      <c r="A93" s="93"/>
      <c r="B93" s="94"/>
      <c r="C93" s="93"/>
      <c r="D93" s="91"/>
      <c r="E93" s="91"/>
      <c r="F93" s="91"/>
      <c r="G93" s="91"/>
      <c r="H93" s="91"/>
      <c r="I93" s="91"/>
      <c r="J93" s="92"/>
      <c r="K93" s="91"/>
      <c r="L93" s="91"/>
      <c r="M93" s="91"/>
      <c r="N93" s="91"/>
      <c r="O93" s="91"/>
      <c r="P93" s="91"/>
      <c r="Q93" s="91"/>
      <c r="R93" s="91"/>
      <c r="S93" s="96"/>
      <c r="T93" s="96"/>
      <c r="U93" s="93"/>
      <c r="V93" s="96"/>
      <c r="W93" s="96"/>
      <c r="X93" s="93"/>
      <c r="Y93" s="93"/>
      <c r="Z93" s="96"/>
      <c r="AA93" s="96"/>
      <c r="AB93" s="93"/>
      <c r="AC93" s="93"/>
      <c r="AD93" s="92"/>
      <c r="AE93" s="91"/>
      <c r="AF93" s="93"/>
      <c r="AG93" s="93"/>
      <c r="AH93" s="93"/>
      <c r="AI93" s="91"/>
      <c r="AJ93" s="91"/>
      <c r="AK93" s="93"/>
      <c r="AL93" s="91"/>
      <c r="AM93" s="91"/>
      <c r="AN93" s="91"/>
      <c r="AO93" s="96"/>
      <c r="AP93" s="96"/>
      <c r="AQ93" s="91"/>
      <c r="AR93" s="93"/>
      <c r="AS93" s="92"/>
      <c r="AT93" s="91"/>
      <c r="AU93" s="91"/>
      <c r="AV93" s="91"/>
      <c r="AW93" s="91"/>
      <c r="AX93" s="91"/>
      <c r="AY93" s="91"/>
      <c r="AZ93" s="91"/>
      <c r="BA93" s="91"/>
      <c r="BB93" s="91"/>
      <c r="BC93" s="91"/>
      <c r="BD93" s="91"/>
      <c r="BE93" s="91"/>
      <c r="BF93" s="91"/>
      <c r="BG93" s="93"/>
      <c r="BH93" s="91"/>
      <c r="BI93" s="91"/>
      <c r="BJ93" s="91"/>
      <c r="BK93" s="91"/>
      <c r="BL93" s="96"/>
      <c r="BM93" s="96"/>
      <c r="BN93" s="91"/>
      <c r="BO93" s="93"/>
      <c r="BP93" s="92"/>
      <c r="BQ93" s="91"/>
      <c r="BR93" s="91"/>
      <c r="BS93" s="91"/>
      <c r="BT93" s="93"/>
    </row>
    <row r="94" spans="1:72" ht="15" customHeight="1" x14ac:dyDescent="0.25">
      <c r="A94" s="93"/>
      <c r="B94" s="94"/>
      <c r="C94" s="93"/>
      <c r="D94" s="91"/>
      <c r="E94" s="91"/>
      <c r="F94" s="91"/>
      <c r="G94" s="91"/>
      <c r="H94" s="91"/>
      <c r="I94" s="91"/>
      <c r="J94" s="92"/>
      <c r="K94" s="91"/>
      <c r="L94" s="91"/>
      <c r="M94" s="91"/>
      <c r="N94" s="91"/>
      <c r="O94" s="91"/>
      <c r="P94" s="91"/>
      <c r="Q94" s="91"/>
      <c r="R94" s="91"/>
      <c r="S94" s="96"/>
      <c r="T94" s="96"/>
      <c r="U94" s="93"/>
      <c r="V94" s="96"/>
      <c r="W94" s="96"/>
      <c r="X94" s="93"/>
      <c r="Y94" s="93"/>
      <c r="Z94" s="96"/>
      <c r="AA94" s="96"/>
      <c r="AB94" s="93"/>
      <c r="AC94" s="93"/>
      <c r="AD94" s="92"/>
      <c r="AE94" s="91"/>
      <c r="AF94" s="93"/>
      <c r="AG94" s="93"/>
      <c r="AH94" s="93"/>
      <c r="AI94" s="91"/>
      <c r="AJ94" s="91"/>
      <c r="AK94" s="93"/>
      <c r="AL94" s="91"/>
      <c r="AM94" s="91"/>
      <c r="AN94" s="91"/>
      <c r="AO94" s="96"/>
      <c r="AP94" s="96"/>
      <c r="AQ94" s="91"/>
      <c r="AR94" s="93"/>
      <c r="AS94" s="92"/>
      <c r="AT94" s="91"/>
      <c r="AU94" s="91"/>
      <c r="AV94" s="91"/>
      <c r="AW94" s="91"/>
      <c r="AX94" s="91"/>
      <c r="AY94" s="91"/>
      <c r="AZ94" s="91"/>
      <c r="BA94" s="91"/>
      <c r="BB94" s="91"/>
      <c r="BC94" s="91"/>
      <c r="BD94" s="91"/>
      <c r="BE94" s="91"/>
      <c r="BF94" s="91"/>
      <c r="BG94" s="93"/>
      <c r="BH94" s="91"/>
      <c r="BI94" s="91"/>
      <c r="BJ94" s="91"/>
      <c r="BK94" s="91"/>
      <c r="BL94" s="96"/>
      <c r="BM94" s="96"/>
      <c r="BN94" s="91"/>
      <c r="BO94" s="93"/>
      <c r="BP94" s="92"/>
      <c r="BQ94" s="91"/>
      <c r="BR94" s="91"/>
      <c r="BS94" s="91"/>
      <c r="BT94" s="93"/>
    </row>
    <row r="95" spans="1:72" ht="15" customHeight="1" x14ac:dyDescent="0.25">
      <c r="A95" s="93"/>
      <c r="B95" s="94"/>
      <c r="C95" s="93"/>
      <c r="D95" s="91"/>
      <c r="E95" s="91"/>
      <c r="F95" s="91"/>
      <c r="G95" s="91"/>
      <c r="H95" s="91"/>
      <c r="I95" s="91"/>
      <c r="J95" s="92"/>
      <c r="K95" s="91"/>
      <c r="L95" s="91"/>
      <c r="M95" s="91"/>
      <c r="N95" s="91"/>
      <c r="O95" s="91"/>
      <c r="P95" s="91"/>
      <c r="Q95" s="91"/>
      <c r="R95" s="91"/>
      <c r="S95" s="96"/>
      <c r="T95" s="96"/>
      <c r="U95" s="93"/>
      <c r="V95" s="96"/>
      <c r="W95" s="96"/>
      <c r="X95" s="93"/>
      <c r="Y95" s="93"/>
      <c r="Z95" s="96"/>
      <c r="AA95" s="96"/>
      <c r="AB95" s="93"/>
      <c r="AC95" s="93"/>
      <c r="AD95" s="92"/>
      <c r="AE95" s="91"/>
      <c r="AF95" s="93"/>
      <c r="AG95" s="93"/>
      <c r="AH95" s="93"/>
      <c r="AI95" s="91"/>
      <c r="AJ95" s="91"/>
      <c r="AK95" s="93"/>
      <c r="AL95" s="91"/>
      <c r="AM95" s="91"/>
      <c r="AN95" s="91"/>
      <c r="AO95" s="96"/>
      <c r="AP95" s="96"/>
      <c r="AQ95" s="91"/>
      <c r="AR95" s="93"/>
      <c r="AS95" s="92"/>
      <c r="AT95" s="91"/>
      <c r="AU95" s="91"/>
      <c r="AV95" s="91"/>
      <c r="AW95" s="91"/>
      <c r="AX95" s="91"/>
      <c r="AY95" s="91"/>
      <c r="AZ95" s="91"/>
      <c r="BA95" s="91"/>
      <c r="BB95" s="91"/>
      <c r="BC95" s="91"/>
      <c r="BD95" s="91"/>
      <c r="BE95" s="91"/>
      <c r="BF95" s="91"/>
      <c r="BG95" s="93"/>
      <c r="BH95" s="91"/>
      <c r="BI95" s="91"/>
      <c r="BJ95" s="91"/>
      <c r="BK95" s="91"/>
      <c r="BL95" s="96"/>
      <c r="BM95" s="96"/>
      <c r="BN95" s="91"/>
      <c r="BO95" s="93"/>
      <c r="BP95" s="92"/>
      <c r="BQ95" s="91"/>
      <c r="BR95" s="91"/>
      <c r="BS95" s="91"/>
      <c r="BT95" s="93"/>
    </row>
    <row r="96" spans="1:72" ht="15" customHeight="1" x14ac:dyDescent="0.25">
      <c r="A96" s="93"/>
      <c r="B96" s="94"/>
      <c r="C96" s="93"/>
      <c r="D96" s="91"/>
      <c r="E96" s="91"/>
      <c r="F96" s="91"/>
      <c r="G96" s="91"/>
      <c r="H96" s="91"/>
      <c r="I96" s="91"/>
      <c r="J96" s="92"/>
      <c r="K96" s="91"/>
      <c r="L96" s="91"/>
      <c r="M96" s="91"/>
      <c r="N96" s="91"/>
      <c r="O96" s="91"/>
      <c r="P96" s="91"/>
      <c r="Q96" s="91"/>
      <c r="R96" s="91"/>
      <c r="S96" s="96"/>
      <c r="T96" s="96"/>
      <c r="U96" s="93"/>
      <c r="V96" s="96"/>
      <c r="W96" s="96"/>
      <c r="X96" s="93"/>
      <c r="Y96" s="93"/>
      <c r="Z96" s="96"/>
      <c r="AA96" s="96"/>
      <c r="AB96" s="93"/>
      <c r="AC96" s="93"/>
      <c r="AD96" s="92"/>
      <c r="AE96" s="91"/>
      <c r="AF96" s="93"/>
      <c r="AG96" s="93"/>
      <c r="AH96" s="93"/>
      <c r="AI96" s="91"/>
      <c r="AJ96" s="91"/>
      <c r="AK96" s="93"/>
      <c r="AL96" s="91"/>
      <c r="AM96" s="91"/>
      <c r="AN96" s="91"/>
      <c r="AO96" s="96"/>
      <c r="AP96" s="96"/>
      <c r="AQ96" s="91"/>
      <c r="AR96" s="93"/>
      <c r="AS96" s="92"/>
      <c r="AT96" s="91"/>
      <c r="AU96" s="91"/>
      <c r="AV96" s="91"/>
      <c r="AW96" s="91"/>
      <c r="AX96" s="91"/>
      <c r="AY96" s="91"/>
      <c r="AZ96" s="91"/>
      <c r="BA96" s="91"/>
      <c r="BB96" s="91"/>
      <c r="BC96" s="91"/>
      <c r="BD96" s="91"/>
      <c r="BE96" s="91"/>
      <c r="BF96" s="91"/>
      <c r="BG96" s="93"/>
      <c r="BH96" s="91"/>
      <c r="BI96" s="91"/>
      <c r="BJ96" s="91"/>
      <c r="BK96" s="91"/>
      <c r="BL96" s="96"/>
      <c r="BM96" s="96"/>
      <c r="BN96" s="91"/>
      <c r="BO96" s="93"/>
      <c r="BP96" s="92"/>
      <c r="BQ96" s="91"/>
      <c r="BR96" s="91"/>
      <c r="BS96" s="91"/>
      <c r="BT96" s="93"/>
    </row>
    <row r="97" spans="1:72" ht="15" customHeight="1" x14ac:dyDescent="0.25">
      <c r="A97" s="93"/>
      <c r="B97" s="94"/>
      <c r="C97" s="93"/>
      <c r="D97" s="91"/>
      <c r="E97" s="91"/>
      <c r="F97" s="91"/>
      <c r="G97" s="91"/>
      <c r="H97" s="91"/>
      <c r="I97" s="91"/>
      <c r="J97" s="92"/>
      <c r="K97" s="91"/>
      <c r="L97" s="91"/>
      <c r="M97" s="91"/>
      <c r="N97" s="91"/>
      <c r="O97" s="91"/>
      <c r="P97" s="91"/>
      <c r="Q97" s="91"/>
      <c r="R97" s="91"/>
      <c r="S97" s="96"/>
      <c r="T97" s="96"/>
      <c r="U97" s="93"/>
      <c r="V97" s="96"/>
      <c r="W97" s="96"/>
      <c r="X97" s="93"/>
      <c r="Y97" s="93"/>
      <c r="Z97" s="96"/>
      <c r="AA97" s="96"/>
      <c r="AB97" s="93"/>
      <c r="AC97" s="93"/>
      <c r="AD97" s="92"/>
      <c r="AE97" s="91"/>
      <c r="AF97" s="93"/>
      <c r="AG97" s="93"/>
      <c r="AH97" s="93"/>
      <c r="AI97" s="91"/>
      <c r="AJ97" s="91"/>
      <c r="AK97" s="93"/>
      <c r="AL97" s="91"/>
      <c r="AM97" s="91"/>
      <c r="AN97" s="91"/>
      <c r="AO97" s="96"/>
      <c r="AP97" s="96"/>
      <c r="AQ97" s="91"/>
      <c r="AR97" s="93"/>
      <c r="AS97" s="92"/>
      <c r="AT97" s="91"/>
      <c r="AU97" s="91"/>
      <c r="AV97" s="91"/>
      <c r="AW97" s="91"/>
      <c r="AX97" s="91"/>
      <c r="AY97" s="91"/>
      <c r="AZ97" s="91"/>
      <c r="BA97" s="91"/>
      <c r="BB97" s="91"/>
      <c r="BC97" s="91"/>
      <c r="BD97" s="91"/>
      <c r="BE97" s="91"/>
      <c r="BF97" s="91"/>
      <c r="BG97" s="93"/>
      <c r="BH97" s="91"/>
      <c r="BI97" s="91"/>
      <c r="BJ97" s="91"/>
      <c r="BK97" s="91"/>
      <c r="BL97" s="96"/>
      <c r="BM97" s="96"/>
      <c r="BN97" s="91"/>
      <c r="BO97" s="93"/>
      <c r="BP97" s="92"/>
      <c r="BQ97" s="91"/>
      <c r="BR97" s="91"/>
      <c r="BS97" s="91"/>
      <c r="BT97" s="93"/>
    </row>
    <row r="98" spans="1:72" ht="15" customHeight="1" x14ac:dyDescent="0.25">
      <c r="A98" s="93"/>
      <c r="B98" s="94"/>
      <c r="C98" s="93"/>
      <c r="D98" s="91"/>
      <c r="E98" s="91"/>
      <c r="F98" s="91"/>
      <c r="G98" s="91"/>
      <c r="H98" s="91"/>
      <c r="I98" s="91"/>
      <c r="J98" s="92"/>
      <c r="K98" s="91"/>
      <c r="L98" s="91"/>
      <c r="M98" s="91"/>
      <c r="N98" s="91"/>
      <c r="O98" s="91"/>
      <c r="P98" s="91"/>
      <c r="Q98" s="91"/>
      <c r="R98" s="91"/>
      <c r="S98" s="96"/>
      <c r="T98" s="96"/>
      <c r="U98" s="93"/>
      <c r="V98" s="96"/>
      <c r="W98" s="96"/>
      <c r="X98" s="93"/>
      <c r="Y98" s="93"/>
      <c r="Z98" s="96"/>
      <c r="AA98" s="96"/>
      <c r="AB98" s="93"/>
      <c r="AC98" s="93"/>
      <c r="AD98" s="92"/>
      <c r="AE98" s="91"/>
      <c r="AF98" s="93"/>
      <c r="AG98" s="93"/>
      <c r="AH98" s="93"/>
      <c r="AI98" s="91"/>
      <c r="AJ98" s="91"/>
      <c r="AK98" s="93"/>
      <c r="AL98" s="91"/>
      <c r="AM98" s="91"/>
      <c r="AN98" s="91"/>
      <c r="AO98" s="96"/>
      <c r="AP98" s="96"/>
      <c r="AQ98" s="91"/>
      <c r="AR98" s="93"/>
      <c r="AS98" s="92"/>
      <c r="AT98" s="91"/>
      <c r="AU98" s="91"/>
      <c r="AV98" s="91"/>
      <c r="AW98" s="91"/>
      <c r="AX98" s="91"/>
      <c r="AY98" s="91"/>
      <c r="AZ98" s="91"/>
      <c r="BA98" s="91"/>
      <c r="BB98" s="91"/>
      <c r="BC98" s="91"/>
      <c r="BD98" s="91"/>
      <c r="BE98" s="91"/>
      <c r="BF98" s="91"/>
      <c r="BG98" s="93"/>
      <c r="BH98" s="91"/>
      <c r="BI98" s="91"/>
      <c r="BJ98" s="91"/>
      <c r="BK98" s="91"/>
      <c r="BL98" s="96"/>
      <c r="BM98" s="96"/>
      <c r="BN98" s="91"/>
      <c r="BO98" s="93"/>
      <c r="BP98" s="92"/>
      <c r="BQ98" s="91"/>
      <c r="BR98" s="91"/>
      <c r="BS98" s="91"/>
      <c r="BT98" s="93"/>
    </row>
    <row r="99" spans="1:72" ht="15" customHeight="1" x14ac:dyDescent="0.25">
      <c r="A99" s="93"/>
      <c r="B99" s="94"/>
      <c r="C99" s="93"/>
      <c r="D99" s="91"/>
      <c r="E99" s="91"/>
      <c r="F99" s="91"/>
      <c r="G99" s="91"/>
      <c r="H99" s="91"/>
      <c r="I99" s="91"/>
      <c r="J99" s="92"/>
      <c r="K99" s="91"/>
      <c r="L99" s="91"/>
      <c r="M99" s="91"/>
      <c r="N99" s="91"/>
      <c r="O99" s="91"/>
      <c r="P99" s="91"/>
      <c r="Q99" s="91"/>
      <c r="R99" s="91"/>
      <c r="S99" s="96"/>
      <c r="T99" s="96"/>
      <c r="U99" s="93"/>
      <c r="V99" s="96"/>
      <c r="W99" s="96"/>
      <c r="X99" s="93"/>
      <c r="Y99" s="93"/>
      <c r="Z99" s="96"/>
      <c r="AA99" s="96"/>
      <c r="AB99" s="93"/>
      <c r="AC99" s="93"/>
      <c r="AD99" s="92"/>
      <c r="AE99" s="91"/>
      <c r="AF99" s="93"/>
      <c r="AG99" s="93"/>
      <c r="AH99" s="93"/>
      <c r="AI99" s="91"/>
      <c r="AJ99" s="91"/>
      <c r="AK99" s="93"/>
      <c r="AL99" s="91"/>
      <c r="AM99" s="91"/>
      <c r="AN99" s="91"/>
      <c r="AO99" s="96"/>
      <c r="AP99" s="96"/>
      <c r="AQ99" s="91"/>
      <c r="AR99" s="93"/>
      <c r="AS99" s="92"/>
      <c r="AT99" s="91"/>
      <c r="AU99" s="91"/>
      <c r="AV99" s="91"/>
      <c r="AW99" s="91"/>
      <c r="AX99" s="91"/>
      <c r="AY99" s="91"/>
      <c r="AZ99" s="91"/>
      <c r="BA99" s="91"/>
      <c r="BB99" s="91"/>
      <c r="BC99" s="91"/>
      <c r="BD99" s="91"/>
      <c r="BE99" s="91"/>
      <c r="BF99" s="91"/>
      <c r="BG99" s="93"/>
      <c r="BH99" s="91"/>
      <c r="BI99" s="91"/>
      <c r="BJ99" s="91"/>
      <c r="BK99" s="91"/>
      <c r="BL99" s="96"/>
      <c r="BM99" s="96"/>
      <c r="BN99" s="91"/>
      <c r="BO99" s="93"/>
      <c r="BP99" s="92"/>
      <c r="BQ99" s="91"/>
      <c r="BR99" s="91"/>
      <c r="BS99" s="91"/>
      <c r="BT99" s="93"/>
    </row>
    <row r="100" spans="1:72" ht="15" customHeight="1" x14ac:dyDescent="0.25">
      <c r="A100" s="93"/>
      <c r="B100" s="94"/>
      <c r="C100" s="93"/>
      <c r="D100" s="91"/>
      <c r="E100" s="91"/>
      <c r="F100" s="91"/>
      <c r="G100" s="91"/>
      <c r="H100" s="91"/>
      <c r="I100" s="91"/>
      <c r="J100" s="92"/>
      <c r="K100" s="91"/>
      <c r="L100" s="91"/>
      <c r="M100" s="91"/>
      <c r="N100" s="91"/>
      <c r="O100" s="91"/>
      <c r="P100" s="91"/>
      <c r="Q100" s="91"/>
      <c r="R100" s="91"/>
      <c r="S100" s="96"/>
      <c r="T100" s="96"/>
      <c r="U100" s="93"/>
      <c r="V100" s="96"/>
      <c r="W100" s="96"/>
      <c r="X100" s="93"/>
      <c r="Y100" s="93"/>
      <c r="Z100" s="96"/>
      <c r="AA100" s="96"/>
      <c r="AB100" s="93"/>
      <c r="AC100" s="93"/>
      <c r="AD100" s="92"/>
      <c r="AE100" s="91"/>
      <c r="AF100" s="93"/>
      <c r="AG100" s="93"/>
      <c r="AH100" s="93"/>
      <c r="AI100" s="91"/>
      <c r="AJ100" s="91"/>
      <c r="AK100" s="93"/>
      <c r="AL100" s="91"/>
      <c r="AM100" s="91"/>
      <c r="AN100" s="91"/>
      <c r="AO100" s="96"/>
      <c r="AP100" s="96"/>
      <c r="AQ100" s="91"/>
      <c r="AR100" s="93"/>
      <c r="AS100" s="92"/>
      <c r="AT100" s="91"/>
      <c r="AU100" s="91"/>
      <c r="AV100" s="91"/>
      <c r="AW100" s="91"/>
      <c r="AX100" s="91"/>
      <c r="AY100" s="91"/>
      <c r="AZ100" s="91"/>
      <c r="BA100" s="91"/>
      <c r="BB100" s="91"/>
      <c r="BC100" s="91"/>
      <c r="BD100" s="91"/>
      <c r="BE100" s="91"/>
      <c r="BF100" s="91"/>
      <c r="BG100" s="93"/>
      <c r="BH100" s="91"/>
      <c r="BI100" s="91"/>
      <c r="BJ100" s="91"/>
      <c r="BK100" s="91"/>
      <c r="BL100" s="96"/>
      <c r="BM100" s="96"/>
      <c r="BN100" s="91"/>
      <c r="BO100" s="93"/>
      <c r="BP100" s="92"/>
      <c r="BQ100" s="91"/>
      <c r="BR100" s="91"/>
      <c r="BS100" s="91"/>
      <c r="BT100" s="93"/>
    </row>
    <row r="101" spans="1:72" ht="15" customHeight="1" x14ac:dyDescent="0.25">
      <c r="A101" s="93"/>
      <c r="B101" s="94"/>
      <c r="C101" s="93"/>
      <c r="D101" s="91"/>
      <c r="E101" s="91"/>
      <c r="F101" s="91"/>
      <c r="G101" s="91"/>
      <c r="H101" s="91"/>
      <c r="I101" s="91"/>
      <c r="J101" s="92"/>
      <c r="K101" s="91"/>
      <c r="L101" s="91"/>
      <c r="M101" s="91"/>
      <c r="N101" s="91"/>
      <c r="O101" s="91"/>
      <c r="P101" s="91"/>
      <c r="Q101" s="91"/>
      <c r="R101" s="91"/>
      <c r="S101" s="96"/>
      <c r="T101" s="96"/>
      <c r="U101" s="93"/>
      <c r="V101" s="96"/>
      <c r="W101" s="96"/>
      <c r="X101" s="93"/>
      <c r="Y101" s="93"/>
      <c r="Z101" s="96"/>
      <c r="AA101" s="96"/>
      <c r="AB101" s="93"/>
      <c r="AC101" s="93"/>
      <c r="AD101" s="92"/>
      <c r="AE101" s="91"/>
      <c r="AF101" s="93"/>
      <c r="AG101" s="93"/>
      <c r="AH101" s="93"/>
      <c r="AI101" s="91"/>
      <c r="AJ101" s="91"/>
      <c r="AK101" s="93"/>
      <c r="AL101" s="91"/>
      <c r="AM101" s="91"/>
      <c r="AN101" s="91"/>
      <c r="AO101" s="96"/>
      <c r="AP101" s="96"/>
      <c r="AQ101" s="91"/>
      <c r="AR101" s="93"/>
      <c r="AS101" s="92"/>
      <c r="AT101" s="91"/>
      <c r="AU101" s="91"/>
      <c r="AV101" s="91"/>
      <c r="AW101" s="91"/>
      <c r="AX101" s="91"/>
      <c r="AY101" s="91"/>
      <c r="AZ101" s="91"/>
      <c r="BA101" s="91"/>
      <c r="BB101" s="91"/>
      <c r="BC101" s="91"/>
      <c r="BD101" s="91"/>
      <c r="BE101" s="91"/>
      <c r="BF101" s="91"/>
      <c r="BG101" s="93"/>
      <c r="BH101" s="91"/>
      <c r="BI101" s="91"/>
      <c r="BJ101" s="91"/>
      <c r="BK101" s="91"/>
      <c r="BL101" s="96"/>
      <c r="BM101" s="96"/>
      <c r="BN101" s="91"/>
      <c r="BO101" s="93"/>
      <c r="BP101" s="92"/>
      <c r="BQ101" s="91"/>
      <c r="BR101" s="91"/>
      <c r="BS101" s="91"/>
      <c r="BT101" s="93"/>
    </row>
    <row r="102" spans="1:72" ht="15" customHeight="1" x14ac:dyDescent="0.25">
      <c r="A102" s="93"/>
      <c r="B102" s="94"/>
      <c r="C102" s="93"/>
      <c r="D102" s="91"/>
      <c r="E102" s="91"/>
      <c r="F102" s="91"/>
      <c r="G102" s="91"/>
      <c r="H102" s="91"/>
      <c r="I102" s="91"/>
      <c r="J102" s="92"/>
      <c r="K102" s="91"/>
      <c r="L102" s="91"/>
      <c r="M102" s="91"/>
      <c r="N102" s="91"/>
      <c r="O102" s="91"/>
      <c r="P102" s="91"/>
      <c r="Q102" s="91"/>
      <c r="R102" s="91"/>
      <c r="S102" s="96"/>
      <c r="T102" s="96"/>
      <c r="U102" s="93"/>
      <c r="V102" s="96"/>
      <c r="W102" s="96"/>
      <c r="X102" s="93"/>
      <c r="Y102" s="93"/>
      <c r="Z102" s="96"/>
      <c r="AA102" s="96"/>
      <c r="AB102" s="93"/>
      <c r="AC102" s="93"/>
      <c r="AD102" s="92"/>
      <c r="AE102" s="91"/>
      <c r="AF102" s="93"/>
      <c r="AG102" s="93"/>
      <c r="AH102" s="93"/>
      <c r="AI102" s="91"/>
      <c r="AJ102" s="91"/>
      <c r="AK102" s="93"/>
      <c r="AL102" s="91"/>
      <c r="AM102" s="91"/>
      <c r="AN102" s="91"/>
      <c r="AO102" s="96"/>
      <c r="AP102" s="96"/>
      <c r="AQ102" s="91"/>
      <c r="AR102" s="93"/>
      <c r="AS102" s="92"/>
      <c r="AT102" s="91"/>
      <c r="AU102" s="91"/>
      <c r="AV102" s="91"/>
      <c r="AW102" s="91"/>
      <c r="AX102" s="91"/>
      <c r="AY102" s="91"/>
      <c r="AZ102" s="91"/>
      <c r="BA102" s="91"/>
      <c r="BB102" s="91"/>
      <c r="BC102" s="91"/>
      <c r="BD102" s="91"/>
      <c r="BE102" s="91"/>
      <c r="BF102" s="91"/>
      <c r="BG102" s="93"/>
      <c r="BH102" s="91"/>
      <c r="BI102" s="91"/>
      <c r="BJ102" s="91"/>
      <c r="BK102" s="91"/>
      <c r="BL102" s="96"/>
      <c r="BM102" s="96"/>
      <c r="BN102" s="91"/>
      <c r="BO102" s="93"/>
      <c r="BP102" s="92"/>
      <c r="BQ102" s="91"/>
      <c r="BR102" s="91"/>
      <c r="BS102" s="91"/>
      <c r="BT102" s="93"/>
    </row>
    <row r="103" spans="1:72" ht="15" customHeight="1" x14ac:dyDescent="0.25">
      <c r="A103" s="93"/>
      <c r="B103" s="94"/>
      <c r="C103" s="93"/>
      <c r="D103" s="91"/>
      <c r="E103" s="91"/>
      <c r="F103" s="91"/>
      <c r="G103" s="91"/>
      <c r="H103" s="91"/>
      <c r="I103" s="91"/>
      <c r="J103" s="92"/>
      <c r="K103" s="91"/>
      <c r="L103" s="91"/>
      <c r="M103" s="91"/>
      <c r="N103" s="91"/>
      <c r="O103" s="91"/>
      <c r="P103" s="91"/>
      <c r="Q103" s="91"/>
      <c r="R103" s="91"/>
      <c r="S103" s="96"/>
      <c r="T103" s="96"/>
      <c r="U103" s="93"/>
      <c r="V103" s="96"/>
      <c r="W103" s="96"/>
      <c r="X103" s="93"/>
      <c r="Y103" s="93"/>
      <c r="Z103" s="96"/>
      <c r="AA103" s="96"/>
      <c r="AB103" s="93"/>
      <c r="AC103" s="93"/>
      <c r="AD103" s="92"/>
      <c r="AE103" s="91"/>
      <c r="AF103" s="93"/>
      <c r="AG103" s="93"/>
      <c r="AH103" s="93"/>
      <c r="AI103" s="91"/>
      <c r="AJ103" s="91"/>
      <c r="AK103" s="93"/>
      <c r="AL103" s="91"/>
      <c r="AM103" s="91"/>
      <c r="AN103" s="91"/>
      <c r="AO103" s="96"/>
      <c r="AP103" s="96"/>
      <c r="AQ103" s="91"/>
      <c r="AR103" s="93"/>
      <c r="AS103" s="92"/>
      <c r="AT103" s="91"/>
      <c r="AU103" s="91"/>
      <c r="AV103" s="91"/>
      <c r="AW103" s="91"/>
      <c r="AX103" s="91"/>
      <c r="AY103" s="91"/>
      <c r="AZ103" s="91"/>
      <c r="BA103" s="91"/>
      <c r="BB103" s="91"/>
      <c r="BC103" s="91"/>
      <c r="BD103" s="91"/>
      <c r="BE103" s="91"/>
      <c r="BF103" s="91"/>
      <c r="BG103" s="93"/>
      <c r="BH103" s="91"/>
      <c r="BI103" s="91"/>
      <c r="BJ103" s="91"/>
      <c r="BK103" s="91"/>
      <c r="BL103" s="96"/>
      <c r="BM103" s="96"/>
      <c r="BN103" s="91"/>
      <c r="BO103" s="93"/>
      <c r="BP103" s="92"/>
      <c r="BQ103" s="91"/>
      <c r="BR103" s="91"/>
      <c r="BS103" s="91"/>
      <c r="BT103" s="93"/>
    </row>
    <row r="104" spans="1:72" ht="15" customHeight="1" x14ac:dyDescent="0.25">
      <c r="A104" s="93"/>
      <c r="B104" s="94"/>
      <c r="C104" s="93"/>
      <c r="D104" s="91"/>
      <c r="E104" s="91"/>
      <c r="F104" s="91"/>
      <c r="G104" s="91"/>
      <c r="H104" s="91"/>
      <c r="I104" s="91"/>
      <c r="J104" s="92"/>
      <c r="K104" s="91"/>
      <c r="L104" s="91"/>
      <c r="M104" s="91"/>
      <c r="N104" s="91"/>
      <c r="O104" s="91"/>
      <c r="P104" s="91"/>
      <c r="Q104" s="91"/>
      <c r="R104" s="91"/>
      <c r="S104" s="96"/>
      <c r="T104" s="96"/>
      <c r="U104" s="93"/>
      <c r="V104" s="96"/>
      <c r="W104" s="96"/>
      <c r="X104" s="93"/>
      <c r="Y104" s="93"/>
      <c r="Z104" s="96"/>
      <c r="AA104" s="96"/>
      <c r="AB104" s="93"/>
      <c r="AC104" s="93"/>
      <c r="AD104" s="92"/>
      <c r="AE104" s="91"/>
      <c r="AF104" s="93"/>
      <c r="AG104" s="93"/>
      <c r="AH104" s="93"/>
      <c r="AI104" s="91"/>
      <c r="AJ104" s="91"/>
      <c r="AK104" s="93"/>
      <c r="AL104" s="91"/>
      <c r="AM104" s="91"/>
      <c r="AN104" s="91"/>
      <c r="AO104" s="96"/>
      <c r="AP104" s="96"/>
      <c r="AQ104" s="91"/>
      <c r="AR104" s="93"/>
      <c r="AS104" s="92"/>
      <c r="AT104" s="91"/>
      <c r="AU104" s="91"/>
      <c r="AV104" s="91"/>
      <c r="AW104" s="91"/>
      <c r="AX104" s="91"/>
      <c r="AY104" s="91"/>
      <c r="AZ104" s="91"/>
      <c r="BA104" s="91"/>
      <c r="BB104" s="91"/>
      <c r="BC104" s="91"/>
      <c r="BD104" s="91"/>
      <c r="BE104" s="91"/>
      <c r="BF104" s="91"/>
      <c r="BG104" s="93"/>
      <c r="BH104" s="91"/>
      <c r="BI104" s="91"/>
      <c r="BJ104" s="91"/>
      <c r="BK104" s="91"/>
      <c r="BL104" s="96"/>
      <c r="BM104" s="96"/>
      <c r="BN104" s="91"/>
      <c r="BO104" s="93"/>
      <c r="BP104" s="92"/>
      <c r="BQ104" s="91"/>
      <c r="BR104" s="91"/>
      <c r="BS104" s="91"/>
      <c r="BT104" s="93"/>
    </row>
    <row r="105" spans="1:72" ht="15" customHeight="1" x14ac:dyDescent="0.25">
      <c r="A105" s="93"/>
      <c r="B105" s="94"/>
      <c r="C105" s="93"/>
      <c r="D105" s="91"/>
      <c r="E105" s="91"/>
      <c r="F105" s="91"/>
      <c r="G105" s="91"/>
      <c r="H105" s="91"/>
      <c r="I105" s="91"/>
      <c r="J105" s="92"/>
      <c r="K105" s="91"/>
      <c r="L105" s="91"/>
      <c r="M105" s="91"/>
      <c r="N105" s="91"/>
      <c r="O105" s="91"/>
      <c r="P105" s="91"/>
      <c r="Q105" s="91"/>
      <c r="R105" s="91"/>
      <c r="S105" s="96"/>
      <c r="T105" s="96"/>
      <c r="U105" s="93"/>
      <c r="V105" s="96"/>
      <c r="W105" s="96"/>
      <c r="X105" s="93"/>
      <c r="Y105" s="93"/>
      <c r="Z105" s="96"/>
      <c r="AA105" s="96"/>
      <c r="AB105" s="93"/>
      <c r="AC105" s="93"/>
      <c r="AD105" s="92"/>
      <c r="AE105" s="91"/>
      <c r="AF105" s="93"/>
      <c r="AG105" s="93"/>
      <c r="AH105" s="93"/>
      <c r="AI105" s="91"/>
      <c r="AJ105" s="91"/>
      <c r="AK105" s="93"/>
      <c r="AL105" s="91"/>
      <c r="AM105" s="91"/>
      <c r="AN105" s="91"/>
      <c r="AO105" s="96"/>
      <c r="AP105" s="96"/>
      <c r="AQ105" s="91"/>
      <c r="AR105" s="93"/>
      <c r="AS105" s="92"/>
      <c r="AT105" s="91"/>
      <c r="AU105" s="91"/>
      <c r="AV105" s="91"/>
      <c r="AW105" s="91"/>
      <c r="AX105" s="91"/>
      <c r="AY105" s="91"/>
      <c r="AZ105" s="91"/>
      <c r="BA105" s="91"/>
      <c r="BB105" s="91"/>
      <c r="BC105" s="91"/>
      <c r="BD105" s="91"/>
      <c r="BE105" s="91"/>
      <c r="BF105" s="91"/>
      <c r="BG105" s="93"/>
      <c r="BH105" s="91"/>
      <c r="BI105" s="91"/>
      <c r="BJ105" s="91"/>
      <c r="BK105" s="91"/>
      <c r="BL105" s="96"/>
      <c r="BM105" s="96"/>
      <c r="BN105" s="91"/>
      <c r="BO105" s="93"/>
      <c r="BP105" s="92"/>
      <c r="BQ105" s="91"/>
      <c r="BR105" s="91"/>
      <c r="BS105" s="91"/>
      <c r="BT105" s="93"/>
    </row>
    <row r="106" spans="1:72" ht="15" customHeight="1" x14ac:dyDescent="0.25">
      <c r="A106" s="93"/>
      <c r="B106" s="94"/>
      <c r="C106" s="93"/>
      <c r="D106" s="91"/>
      <c r="E106" s="91"/>
      <c r="F106" s="91"/>
      <c r="G106" s="91"/>
      <c r="H106" s="91"/>
      <c r="I106" s="91"/>
      <c r="J106" s="92"/>
      <c r="K106" s="91"/>
      <c r="L106" s="91"/>
      <c r="M106" s="91"/>
      <c r="N106" s="91"/>
      <c r="O106" s="91"/>
      <c r="P106" s="91"/>
      <c r="Q106" s="91"/>
      <c r="R106" s="91"/>
      <c r="S106" s="96"/>
      <c r="T106" s="96"/>
      <c r="U106" s="93"/>
      <c r="V106" s="96"/>
      <c r="W106" s="96"/>
      <c r="X106" s="93"/>
      <c r="Y106" s="93"/>
      <c r="Z106" s="96"/>
      <c r="AA106" s="96"/>
      <c r="AB106" s="93"/>
      <c r="AC106" s="93"/>
      <c r="AD106" s="92"/>
      <c r="AE106" s="91"/>
      <c r="AF106" s="93"/>
      <c r="AG106" s="93"/>
      <c r="AH106" s="93"/>
      <c r="AI106" s="91"/>
      <c r="AJ106" s="91"/>
      <c r="AK106" s="93"/>
      <c r="AL106" s="91"/>
      <c r="AM106" s="91"/>
      <c r="AN106" s="91"/>
      <c r="AO106" s="96"/>
      <c r="AP106" s="96"/>
      <c r="AQ106" s="91"/>
      <c r="AR106" s="93"/>
      <c r="AS106" s="92"/>
      <c r="AT106" s="91"/>
      <c r="AU106" s="91"/>
      <c r="AV106" s="91"/>
      <c r="AW106" s="91"/>
      <c r="AX106" s="91"/>
      <c r="AY106" s="91"/>
      <c r="AZ106" s="91"/>
      <c r="BA106" s="91"/>
      <c r="BB106" s="91"/>
      <c r="BC106" s="91"/>
      <c r="BD106" s="91"/>
      <c r="BE106" s="91"/>
      <c r="BF106" s="91"/>
      <c r="BG106" s="93"/>
      <c r="BH106" s="91"/>
      <c r="BI106" s="91"/>
      <c r="BJ106" s="91"/>
      <c r="BK106" s="91"/>
      <c r="BL106" s="96"/>
      <c r="BM106" s="96"/>
      <c r="BN106" s="91"/>
      <c r="BO106" s="93"/>
      <c r="BP106" s="92"/>
      <c r="BQ106" s="91"/>
      <c r="BR106" s="91"/>
      <c r="BS106" s="91"/>
      <c r="BT106" s="93"/>
    </row>
    <row r="107" spans="1:72" ht="15" customHeight="1" x14ac:dyDescent="0.25">
      <c r="A107" s="93"/>
      <c r="B107" s="94"/>
      <c r="C107" s="93"/>
      <c r="D107" s="91"/>
      <c r="E107" s="91"/>
      <c r="F107" s="91"/>
      <c r="G107" s="91"/>
      <c r="H107" s="91"/>
      <c r="I107" s="91"/>
      <c r="J107" s="92"/>
      <c r="K107" s="91"/>
      <c r="L107" s="91"/>
      <c r="M107" s="91"/>
      <c r="N107" s="91"/>
      <c r="O107" s="91"/>
      <c r="P107" s="91"/>
      <c r="Q107" s="91"/>
      <c r="R107" s="91"/>
      <c r="S107" s="96"/>
      <c r="T107" s="96"/>
      <c r="U107" s="93"/>
      <c r="V107" s="96"/>
      <c r="W107" s="96"/>
      <c r="X107" s="93"/>
      <c r="Y107" s="93"/>
      <c r="Z107" s="96"/>
      <c r="AA107" s="96"/>
      <c r="AB107" s="93"/>
      <c r="AC107" s="93"/>
      <c r="AD107" s="92"/>
      <c r="AE107" s="91"/>
      <c r="AF107" s="93"/>
      <c r="AG107" s="93"/>
      <c r="AH107" s="93"/>
      <c r="AI107" s="91"/>
      <c r="AJ107" s="91"/>
      <c r="AK107" s="93"/>
      <c r="AL107" s="91"/>
      <c r="AM107" s="91"/>
      <c r="AN107" s="91"/>
      <c r="AO107" s="96"/>
      <c r="AP107" s="96"/>
      <c r="AQ107" s="91"/>
      <c r="AR107" s="93"/>
      <c r="AS107" s="92"/>
      <c r="AT107" s="91"/>
      <c r="AU107" s="91"/>
      <c r="AV107" s="91"/>
      <c r="AW107" s="91"/>
      <c r="AX107" s="91"/>
      <c r="AY107" s="91"/>
      <c r="AZ107" s="91"/>
      <c r="BA107" s="91"/>
      <c r="BB107" s="91"/>
      <c r="BC107" s="91"/>
      <c r="BD107" s="91"/>
      <c r="BE107" s="91"/>
      <c r="BF107" s="91"/>
      <c r="BG107" s="93"/>
      <c r="BH107" s="91"/>
      <c r="BI107" s="91"/>
      <c r="BJ107" s="91"/>
      <c r="BK107" s="91"/>
      <c r="BL107" s="96"/>
      <c r="BM107" s="96"/>
      <c r="BN107" s="91"/>
      <c r="BO107" s="93"/>
      <c r="BP107" s="92"/>
      <c r="BQ107" s="91"/>
      <c r="BR107" s="91"/>
      <c r="BS107" s="91"/>
      <c r="BT107" s="93"/>
    </row>
    <row r="108" spans="1:72" ht="15" customHeight="1" x14ac:dyDescent="0.25">
      <c r="A108" s="93"/>
      <c r="B108" s="94"/>
      <c r="C108" s="93"/>
      <c r="D108" s="91"/>
      <c r="E108" s="91"/>
      <c r="F108" s="91"/>
      <c r="G108" s="91"/>
      <c r="H108" s="91"/>
      <c r="I108" s="91"/>
      <c r="J108" s="92"/>
      <c r="K108" s="91"/>
      <c r="L108" s="91"/>
      <c r="M108" s="91"/>
      <c r="N108" s="91"/>
      <c r="O108" s="91"/>
      <c r="P108" s="91"/>
      <c r="Q108" s="91"/>
      <c r="R108" s="91"/>
      <c r="S108" s="96"/>
      <c r="T108" s="96"/>
      <c r="U108" s="93"/>
      <c r="V108" s="96"/>
      <c r="W108" s="96"/>
      <c r="X108" s="93"/>
      <c r="Y108" s="93"/>
      <c r="Z108" s="96"/>
      <c r="AA108" s="96"/>
      <c r="AB108" s="93"/>
      <c r="AC108" s="93"/>
      <c r="AD108" s="92"/>
      <c r="AE108" s="91"/>
      <c r="AF108" s="93"/>
      <c r="AG108" s="93"/>
      <c r="AH108" s="93"/>
      <c r="AI108" s="91"/>
      <c r="AJ108" s="91"/>
      <c r="AK108" s="93"/>
      <c r="AL108" s="91"/>
      <c r="AM108" s="91"/>
      <c r="AN108" s="91"/>
      <c r="AO108" s="96"/>
      <c r="AP108" s="96"/>
      <c r="AQ108" s="91"/>
      <c r="AR108" s="93"/>
      <c r="AS108" s="92"/>
      <c r="AT108" s="91"/>
      <c r="AU108" s="91"/>
      <c r="AV108" s="91"/>
      <c r="AW108" s="91"/>
      <c r="AX108" s="91"/>
      <c r="AY108" s="91"/>
      <c r="AZ108" s="91"/>
      <c r="BA108" s="91"/>
      <c r="BB108" s="91"/>
      <c r="BC108" s="91"/>
      <c r="BD108" s="91"/>
      <c r="BE108" s="91"/>
      <c r="BF108" s="91"/>
      <c r="BG108" s="93"/>
      <c r="BH108" s="91"/>
      <c r="BI108" s="91"/>
      <c r="BJ108" s="91"/>
      <c r="BK108" s="91"/>
      <c r="BL108" s="96"/>
      <c r="BM108" s="96"/>
      <c r="BN108" s="91"/>
      <c r="BO108" s="93"/>
      <c r="BP108" s="92"/>
      <c r="BQ108" s="91"/>
      <c r="BR108" s="91"/>
      <c r="BS108" s="91"/>
      <c r="BT108" s="93"/>
    </row>
    <row r="109" spans="1:72" ht="15" customHeight="1" x14ac:dyDescent="0.25">
      <c r="A109" s="93"/>
      <c r="B109" s="94"/>
      <c r="C109" s="93"/>
      <c r="D109" s="91"/>
      <c r="E109" s="91"/>
      <c r="F109" s="91"/>
      <c r="G109" s="91"/>
      <c r="H109" s="91"/>
      <c r="I109" s="91"/>
      <c r="J109" s="92"/>
      <c r="K109" s="91"/>
      <c r="L109" s="91"/>
      <c r="M109" s="91"/>
      <c r="N109" s="91"/>
      <c r="O109" s="91"/>
      <c r="P109" s="91"/>
      <c r="Q109" s="91"/>
      <c r="R109" s="91"/>
      <c r="S109" s="96"/>
      <c r="T109" s="96"/>
      <c r="U109" s="93"/>
      <c r="V109" s="96"/>
      <c r="W109" s="96"/>
      <c r="X109" s="93"/>
      <c r="Y109" s="93"/>
      <c r="Z109" s="96"/>
      <c r="AA109" s="96"/>
      <c r="AB109" s="93"/>
      <c r="AC109" s="93"/>
      <c r="AD109" s="92"/>
      <c r="AE109" s="91"/>
      <c r="AF109" s="93"/>
      <c r="AG109" s="93"/>
      <c r="AH109" s="93"/>
      <c r="AI109" s="91"/>
      <c r="AJ109" s="91"/>
      <c r="AK109" s="93"/>
      <c r="AL109" s="91"/>
      <c r="AM109" s="91"/>
      <c r="AN109" s="91"/>
      <c r="AO109" s="96"/>
      <c r="AP109" s="96"/>
      <c r="AQ109" s="91"/>
      <c r="AR109" s="93"/>
      <c r="AS109" s="92"/>
      <c r="AT109" s="91"/>
      <c r="AU109" s="91"/>
      <c r="AV109" s="91"/>
      <c r="AW109" s="91"/>
      <c r="AX109" s="91"/>
      <c r="AY109" s="91"/>
      <c r="AZ109" s="91"/>
      <c r="BA109" s="91"/>
      <c r="BB109" s="91"/>
      <c r="BC109" s="91"/>
      <c r="BD109" s="91"/>
      <c r="BE109" s="91"/>
      <c r="BF109" s="91"/>
      <c r="BG109" s="93"/>
      <c r="BH109" s="91"/>
      <c r="BI109" s="91"/>
      <c r="BJ109" s="91"/>
      <c r="BK109" s="91"/>
      <c r="BL109" s="96"/>
      <c r="BM109" s="96"/>
      <c r="BN109" s="91"/>
      <c r="BO109" s="93"/>
      <c r="BP109" s="92"/>
      <c r="BQ109" s="91"/>
      <c r="BR109" s="91"/>
      <c r="BS109" s="91"/>
      <c r="BT109" s="93"/>
    </row>
    <row r="110" spans="1:72" ht="15" customHeight="1" x14ac:dyDescent="0.25">
      <c r="A110" s="93"/>
      <c r="B110" s="94"/>
      <c r="C110" s="93"/>
      <c r="D110" s="91"/>
      <c r="E110" s="91"/>
      <c r="F110" s="91"/>
      <c r="G110" s="91"/>
      <c r="H110" s="91"/>
      <c r="I110" s="91"/>
      <c r="J110" s="92"/>
      <c r="K110" s="91"/>
      <c r="L110" s="91"/>
      <c r="M110" s="91"/>
      <c r="N110" s="91"/>
      <c r="O110" s="91"/>
      <c r="P110" s="91"/>
      <c r="Q110" s="91"/>
      <c r="R110" s="91"/>
      <c r="S110" s="96"/>
      <c r="T110" s="96"/>
      <c r="U110" s="93"/>
      <c r="V110" s="96"/>
      <c r="W110" s="96"/>
      <c r="X110" s="93"/>
      <c r="Y110" s="93"/>
      <c r="Z110" s="96"/>
      <c r="AA110" s="96"/>
      <c r="AB110" s="93"/>
      <c r="AC110" s="93"/>
      <c r="AD110" s="92"/>
      <c r="AE110" s="91"/>
      <c r="AF110" s="93"/>
      <c r="AG110" s="93"/>
      <c r="AH110" s="93"/>
      <c r="AI110" s="91"/>
      <c r="AJ110" s="91"/>
      <c r="AK110" s="93"/>
      <c r="AL110" s="91"/>
      <c r="AM110" s="91"/>
      <c r="AN110" s="91"/>
      <c r="AO110" s="96"/>
      <c r="AP110" s="96"/>
      <c r="AQ110" s="91"/>
      <c r="AR110" s="93"/>
      <c r="AS110" s="92"/>
      <c r="AT110" s="91"/>
      <c r="AU110" s="91"/>
      <c r="AV110" s="91"/>
      <c r="AW110" s="91"/>
      <c r="AX110" s="91"/>
      <c r="AY110" s="91"/>
      <c r="AZ110" s="91"/>
      <c r="BA110" s="91"/>
      <c r="BB110" s="91"/>
      <c r="BC110" s="91"/>
      <c r="BD110" s="91"/>
      <c r="BE110" s="91"/>
      <c r="BF110" s="91"/>
      <c r="BG110" s="93"/>
      <c r="BH110" s="91"/>
      <c r="BI110" s="91"/>
      <c r="BJ110" s="91"/>
      <c r="BK110" s="91"/>
      <c r="BL110" s="96"/>
      <c r="BM110" s="96"/>
      <c r="BN110" s="91"/>
      <c r="BO110" s="93"/>
      <c r="BP110" s="92"/>
      <c r="BQ110" s="91"/>
      <c r="BR110" s="91"/>
      <c r="BS110" s="91"/>
      <c r="BT110" s="93"/>
    </row>
    <row r="111" spans="1:72" ht="15" customHeight="1" x14ac:dyDescent="0.25">
      <c r="A111" s="93"/>
      <c r="B111" s="94"/>
      <c r="C111" s="93"/>
      <c r="D111" s="91"/>
      <c r="E111" s="91"/>
      <c r="F111" s="91"/>
      <c r="G111" s="91"/>
      <c r="H111" s="91"/>
      <c r="I111" s="91"/>
      <c r="J111" s="92"/>
      <c r="K111" s="91"/>
      <c r="L111" s="91"/>
      <c r="M111" s="91"/>
      <c r="N111" s="91"/>
      <c r="O111" s="91"/>
      <c r="P111" s="91"/>
      <c r="Q111" s="91"/>
      <c r="R111" s="91"/>
      <c r="S111" s="96"/>
      <c r="T111" s="96"/>
      <c r="U111" s="93"/>
      <c r="V111" s="96"/>
      <c r="W111" s="96"/>
      <c r="X111" s="93"/>
      <c r="Y111" s="93"/>
      <c r="Z111" s="96"/>
      <c r="AA111" s="96"/>
      <c r="AB111" s="93"/>
      <c r="AC111" s="93"/>
      <c r="AD111" s="92"/>
      <c r="AE111" s="91"/>
      <c r="AF111" s="93"/>
      <c r="AG111" s="93"/>
      <c r="AH111" s="93"/>
      <c r="AI111" s="91"/>
      <c r="AJ111" s="91"/>
      <c r="AK111" s="93"/>
      <c r="AL111" s="91"/>
      <c r="AM111" s="91"/>
      <c r="AN111" s="91"/>
      <c r="AO111" s="96"/>
      <c r="AP111" s="96"/>
      <c r="AQ111" s="91"/>
      <c r="AR111" s="93"/>
      <c r="AS111" s="92"/>
      <c r="AT111" s="91"/>
      <c r="AU111" s="91"/>
      <c r="AV111" s="91"/>
      <c r="AW111" s="91"/>
      <c r="AX111" s="91"/>
      <c r="AY111" s="91"/>
      <c r="AZ111" s="91"/>
      <c r="BA111" s="91"/>
      <c r="BB111" s="91"/>
      <c r="BC111" s="91"/>
      <c r="BD111" s="91"/>
      <c r="BE111" s="91"/>
      <c r="BF111" s="91"/>
      <c r="BG111" s="93"/>
      <c r="BH111" s="91"/>
      <c r="BI111" s="91"/>
      <c r="BJ111" s="91"/>
      <c r="BK111" s="91"/>
      <c r="BL111" s="96"/>
      <c r="BM111" s="96"/>
      <c r="BN111" s="91"/>
      <c r="BO111" s="93"/>
      <c r="BP111" s="92"/>
      <c r="BQ111" s="91"/>
      <c r="BR111" s="91"/>
      <c r="BS111" s="91"/>
      <c r="BT111" s="93"/>
    </row>
    <row r="112" spans="1:72" ht="15" customHeight="1" x14ac:dyDescent="0.25">
      <c r="A112" s="93"/>
      <c r="B112" s="94"/>
      <c r="C112" s="93"/>
      <c r="D112" s="91"/>
      <c r="E112" s="91"/>
      <c r="F112" s="91"/>
      <c r="G112" s="91"/>
      <c r="H112" s="91"/>
      <c r="I112" s="91"/>
      <c r="J112" s="92"/>
      <c r="K112" s="91"/>
      <c r="L112" s="91"/>
      <c r="M112" s="91"/>
      <c r="N112" s="91"/>
      <c r="O112" s="91"/>
      <c r="P112" s="91"/>
      <c r="Q112" s="91"/>
      <c r="R112" s="91"/>
      <c r="S112" s="96"/>
      <c r="T112" s="96"/>
      <c r="U112" s="93"/>
      <c r="V112" s="96"/>
      <c r="W112" s="96"/>
      <c r="X112" s="93"/>
      <c r="Y112" s="93"/>
      <c r="Z112" s="96"/>
      <c r="AA112" s="96"/>
      <c r="AB112" s="93"/>
      <c r="AC112" s="93"/>
      <c r="AD112" s="92"/>
      <c r="AE112" s="91"/>
      <c r="AF112" s="93"/>
      <c r="AG112" s="93"/>
      <c r="AH112" s="93"/>
      <c r="AI112" s="91"/>
      <c r="AJ112" s="91"/>
      <c r="AK112" s="93"/>
      <c r="AL112" s="91"/>
      <c r="AM112" s="91"/>
      <c r="AN112" s="91"/>
      <c r="AO112" s="96"/>
      <c r="AP112" s="96"/>
      <c r="AQ112" s="91"/>
      <c r="AR112" s="93"/>
      <c r="AS112" s="92"/>
      <c r="AT112" s="91"/>
      <c r="AU112" s="91"/>
      <c r="AV112" s="91"/>
      <c r="AW112" s="91"/>
      <c r="AX112" s="91"/>
      <c r="AY112" s="91"/>
      <c r="AZ112" s="91"/>
      <c r="BA112" s="91"/>
      <c r="BB112" s="91"/>
      <c r="BC112" s="91"/>
      <c r="BD112" s="91"/>
      <c r="BE112" s="91"/>
      <c r="BF112" s="91"/>
      <c r="BG112" s="93"/>
      <c r="BH112" s="91"/>
      <c r="BI112" s="91"/>
      <c r="BJ112" s="91"/>
      <c r="BK112" s="91"/>
      <c r="BL112" s="96"/>
      <c r="BM112" s="96"/>
      <c r="BN112" s="91"/>
      <c r="BO112" s="93"/>
      <c r="BP112" s="92"/>
      <c r="BQ112" s="91"/>
      <c r="BR112" s="91"/>
      <c r="BS112" s="91"/>
      <c r="BT112" s="93"/>
    </row>
    <row r="113" spans="1:90" ht="15" customHeight="1" x14ac:dyDescent="0.25">
      <c r="A113" s="93"/>
      <c r="B113" s="94"/>
      <c r="C113" s="93"/>
      <c r="D113" s="91"/>
      <c r="E113" s="91"/>
      <c r="F113" s="91"/>
      <c r="G113" s="91"/>
      <c r="H113" s="91"/>
      <c r="I113" s="91"/>
      <c r="J113" s="92"/>
      <c r="K113" s="91"/>
      <c r="L113" s="91"/>
      <c r="M113" s="91"/>
      <c r="N113" s="91"/>
      <c r="O113" s="91"/>
      <c r="P113" s="91"/>
      <c r="Q113" s="91"/>
      <c r="R113" s="91"/>
      <c r="S113" s="96"/>
      <c r="T113" s="96"/>
      <c r="U113" s="93"/>
      <c r="V113" s="96"/>
      <c r="W113" s="96"/>
      <c r="X113" s="93"/>
      <c r="Y113" s="93"/>
      <c r="Z113" s="96"/>
      <c r="AA113" s="96"/>
      <c r="AB113" s="93"/>
      <c r="AC113" s="93"/>
      <c r="AD113" s="92"/>
      <c r="AE113" s="91"/>
      <c r="AF113" s="93"/>
      <c r="AG113" s="93"/>
      <c r="AH113" s="93"/>
      <c r="AI113" s="91"/>
      <c r="AJ113" s="91"/>
      <c r="AK113" s="93"/>
      <c r="AL113" s="91"/>
      <c r="AM113" s="91"/>
      <c r="AN113" s="91"/>
      <c r="AO113" s="96"/>
      <c r="AP113" s="96"/>
      <c r="AQ113" s="91"/>
      <c r="AR113" s="93"/>
      <c r="AS113" s="92"/>
      <c r="AT113" s="91"/>
      <c r="AU113" s="91"/>
      <c r="AV113" s="91"/>
      <c r="AW113" s="91"/>
      <c r="AX113" s="91"/>
      <c r="AY113" s="91"/>
      <c r="AZ113" s="91"/>
      <c r="BA113" s="91"/>
      <c r="BB113" s="91"/>
      <c r="BC113" s="91"/>
      <c r="BD113" s="91"/>
      <c r="BE113" s="91"/>
      <c r="BF113" s="91"/>
      <c r="BG113" s="93"/>
      <c r="BH113" s="91"/>
      <c r="BI113" s="91"/>
      <c r="BJ113" s="91"/>
      <c r="BK113" s="91"/>
      <c r="BL113" s="96"/>
      <c r="BM113" s="96"/>
      <c r="BN113" s="91"/>
      <c r="BO113" s="93"/>
      <c r="BP113" s="92"/>
      <c r="BQ113" s="91"/>
      <c r="BR113" s="91"/>
      <c r="BS113" s="91"/>
      <c r="BT113" s="93"/>
    </row>
    <row r="114" spans="1:90" ht="15" customHeight="1" x14ac:dyDescent="0.25">
      <c r="A114" s="93"/>
      <c r="B114" s="94"/>
      <c r="C114" s="93"/>
      <c r="D114" s="91"/>
      <c r="E114" s="91"/>
      <c r="F114" s="91"/>
      <c r="G114" s="91"/>
      <c r="H114" s="91"/>
      <c r="I114" s="91"/>
      <c r="J114" s="92"/>
      <c r="K114" s="91"/>
      <c r="L114" s="91"/>
      <c r="M114" s="91"/>
      <c r="N114" s="91"/>
      <c r="O114" s="91"/>
      <c r="P114" s="91"/>
      <c r="Q114" s="91"/>
      <c r="R114" s="91"/>
      <c r="S114" s="96"/>
      <c r="T114" s="96"/>
      <c r="U114" s="93"/>
      <c r="V114" s="96"/>
      <c r="W114" s="96"/>
      <c r="X114" s="93"/>
      <c r="Y114" s="93"/>
      <c r="Z114" s="96"/>
      <c r="AA114" s="96"/>
      <c r="AB114" s="93"/>
      <c r="AC114" s="93"/>
      <c r="AD114" s="92"/>
      <c r="AE114" s="91"/>
      <c r="AF114" s="93"/>
      <c r="AG114" s="93"/>
      <c r="AH114" s="93"/>
      <c r="AI114" s="91"/>
      <c r="AJ114" s="91"/>
      <c r="AK114" s="93"/>
      <c r="AL114" s="91"/>
      <c r="AM114" s="91"/>
      <c r="AN114" s="91"/>
      <c r="AO114" s="96"/>
      <c r="AP114" s="96"/>
      <c r="AQ114" s="91"/>
      <c r="AR114" s="93"/>
      <c r="AS114" s="92"/>
      <c r="AT114" s="91"/>
      <c r="AU114" s="91"/>
      <c r="AV114" s="91"/>
      <c r="AW114" s="91"/>
      <c r="AX114" s="91"/>
      <c r="AY114" s="91"/>
      <c r="AZ114" s="91"/>
      <c r="BA114" s="91"/>
      <c r="BB114" s="91"/>
      <c r="BC114" s="91"/>
      <c r="BD114" s="91"/>
      <c r="BE114" s="91"/>
      <c r="BF114" s="91"/>
      <c r="BG114" s="93"/>
      <c r="BH114" s="91"/>
      <c r="BI114" s="91"/>
      <c r="BJ114" s="91"/>
      <c r="BK114" s="91"/>
      <c r="BL114" s="96"/>
      <c r="BM114" s="96"/>
      <c r="BN114" s="91"/>
      <c r="BO114" s="93"/>
      <c r="BP114" s="92"/>
      <c r="BQ114" s="91"/>
      <c r="BR114" s="91"/>
      <c r="BS114" s="91"/>
      <c r="BT114" s="93"/>
    </row>
    <row r="116" spans="1:90" ht="15" customHeight="1" x14ac:dyDescent="0.25">
      <c r="A116" s="44" t="s">
        <v>945</v>
      </c>
      <c r="B116" s="43"/>
      <c r="C116" s="43"/>
      <c r="D116" s="43"/>
      <c r="E116" s="43"/>
      <c r="F116" s="43"/>
      <c r="G116" s="43"/>
      <c r="H116" s="43"/>
      <c r="I116" s="43"/>
      <c r="J116" s="43"/>
      <c r="K116" s="43"/>
      <c r="L116" s="43"/>
      <c r="M116" s="43"/>
      <c r="N116" s="43"/>
      <c r="O116" s="43"/>
      <c r="P116" s="43"/>
      <c r="Q116" s="43"/>
      <c r="R116" s="43"/>
      <c r="S116" s="43"/>
      <c r="T116" s="43"/>
      <c r="U116" s="43"/>
      <c r="V116" s="43"/>
      <c r="W116" s="43"/>
      <c r="X116" s="43"/>
      <c r="Y116" s="43"/>
      <c r="Z116" s="43"/>
      <c r="AA116" s="43"/>
      <c r="AB116" s="43"/>
      <c r="AC116" s="43"/>
      <c r="AD116" s="43"/>
      <c r="AE116" s="43"/>
      <c r="AF116" s="43"/>
      <c r="AG116" s="43"/>
      <c r="AH116" s="43"/>
      <c r="AI116" s="43"/>
      <c r="AJ116" s="43"/>
      <c r="AK116" s="43"/>
      <c r="AL116" s="43"/>
      <c r="AM116" s="43"/>
      <c r="AN116" s="43"/>
      <c r="AO116" s="43"/>
      <c r="AP116" s="43"/>
      <c r="AQ116" s="43"/>
      <c r="AR116" s="43"/>
      <c r="AS116" s="43"/>
      <c r="AT116" s="43"/>
      <c r="AU116" s="43"/>
      <c r="AV116" s="43"/>
      <c r="AW116" s="43"/>
      <c r="AX116" s="43"/>
      <c r="AY116" s="43"/>
      <c r="AZ116" s="43"/>
      <c r="BA116" s="43"/>
      <c r="BB116" s="43"/>
      <c r="BC116" s="43"/>
      <c r="BD116" s="43"/>
      <c r="BE116" s="43"/>
      <c r="BF116" s="43"/>
      <c r="BG116" s="43"/>
      <c r="BH116" s="43"/>
      <c r="BI116" s="43"/>
      <c r="BJ116" s="43"/>
      <c r="BK116" s="43"/>
      <c r="BL116" s="43"/>
      <c r="BM116" s="43"/>
      <c r="BN116" s="43"/>
      <c r="BO116" s="43"/>
      <c r="BP116" s="43"/>
      <c r="BQ116" s="43"/>
      <c r="BR116" s="43"/>
      <c r="BS116" s="43"/>
      <c r="BT116" s="43"/>
      <c r="BU116" s="43"/>
      <c r="BV116" s="43"/>
      <c r="BW116" s="43"/>
      <c r="BX116" s="43"/>
      <c r="BY116" s="43"/>
      <c r="BZ116" s="43"/>
      <c r="CA116" s="43"/>
      <c r="CB116" s="43"/>
      <c r="CC116" s="43"/>
      <c r="CD116" s="43"/>
      <c r="CE116" s="43"/>
      <c r="CF116" s="43"/>
    </row>
    <row r="117" spans="1:90" ht="15" customHeight="1" x14ac:dyDescent="0.25">
      <c r="A117" s="140" t="s">
        <v>2015</v>
      </c>
      <c r="B117" s="140"/>
      <c r="C117" s="140"/>
      <c r="D117" s="140"/>
      <c r="E117" s="140"/>
      <c r="F117" s="140"/>
      <c r="G117" s="140"/>
      <c r="H117" s="140"/>
      <c r="I117" s="140"/>
      <c r="J117" s="140"/>
      <c r="K117" s="140"/>
      <c r="L117" s="140"/>
      <c r="M117" s="140"/>
      <c r="N117" s="140"/>
      <c r="O117" s="100"/>
      <c r="P117" s="140" t="s">
        <v>2017</v>
      </c>
      <c r="Q117" s="140"/>
      <c r="R117" s="140"/>
      <c r="S117" s="140"/>
      <c r="T117" s="140"/>
      <c r="U117" s="140"/>
      <c r="V117" s="140"/>
      <c r="W117" s="140"/>
      <c r="X117" s="140"/>
      <c r="Y117" s="140"/>
      <c r="Z117" s="140"/>
      <c r="AA117" s="140"/>
      <c r="AB117" s="100"/>
      <c r="AC117" s="140" t="s">
        <v>2022</v>
      </c>
      <c r="AD117" s="140"/>
      <c r="AE117" s="140"/>
      <c r="AF117" s="140"/>
      <c r="AG117" s="140"/>
      <c r="AH117" s="140"/>
      <c r="AI117" s="140"/>
      <c r="AJ117" s="140"/>
      <c r="AK117" s="140"/>
      <c r="AL117" s="140"/>
      <c r="AM117" s="140"/>
      <c r="AN117" s="140"/>
      <c r="AO117" s="140"/>
      <c r="AP117" s="140"/>
      <c r="AQ117" s="140"/>
      <c r="AR117" s="140"/>
      <c r="AS117" s="140"/>
      <c r="AT117" s="140"/>
      <c r="AU117" s="140"/>
      <c r="AV117" s="140"/>
      <c r="AW117" s="140"/>
      <c r="AX117" s="140"/>
      <c r="AY117" s="140"/>
      <c r="AZ117" s="140"/>
      <c r="BA117" s="140"/>
      <c r="BB117" s="140"/>
      <c r="BC117" s="140"/>
      <c r="BD117" s="140"/>
      <c r="BE117" s="140"/>
      <c r="BF117" s="140"/>
      <c r="BG117" s="140"/>
      <c r="BH117" s="100"/>
      <c r="BI117" s="140" t="s">
        <v>2029</v>
      </c>
      <c r="BJ117" s="140"/>
      <c r="BK117" s="140"/>
      <c r="BL117" s="140"/>
      <c r="BM117" s="140"/>
      <c r="BN117" s="140"/>
      <c r="BO117" s="140"/>
      <c r="BP117" s="140"/>
      <c r="BQ117" s="140"/>
      <c r="BR117" s="140"/>
      <c r="BS117" s="140"/>
      <c r="BT117" s="140"/>
      <c r="BU117" s="140"/>
      <c r="BV117" s="140"/>
      <c r="BW117" s="140"/>
      <c r="BX117" s="140"/>
      <c r="BY117" s="140"/>
      <c r="BZ117" s="140"/>
      <c r="CA117" s="140"/>
      <c r="CB117" s="140"/>
      <c r="CC117" s="140"/>
      <c r="CD117" s="140"/>
      <c r="CE117" s="140"/>
      <c r="CF117" s="140"/>
      <c r="CG117" s="58"/>
      <c r="CH117" s="58"/>
      <c r="CI117" s="58"/>
      <c r="CJ117" s="58"/>
      <c r="CK117" s="58"/>
      <c r="CL117" s="58"/>
    </row>
    <row r="118" spans="1:90" ht="15" customHeight="1" x14ac:dyDescent="0.25">
      <c r="A118" s="140" t="s">
        <v>1769</v>
      </c>
      <c r="B118" s="140" t="s">
        <v>1770</v>
      </c>
      <c r="C118" s="140" t="s">
        <v>1771</v>
      </c>
      <c r="D118" s="140" t="s">
        <v>2016</v>
      </c>
      <c r="E118" s="140"/>
      <c r="F118" s="140"/>
      <c r="G118" s="140"/>
      <c r="H118" s="140"/>
      <c r="I118" s="140" t="s">
        <v>1818</v>
      </c>
      <c r="J118" s="140"/>
      <c r="K118" s="140"/>
      <c r="L118" s="140" t="s">
        <v>1819</v>
      </c>
      <c r="M118" s="140"/>
      <c r="N118" s="140"/>
      <c r="O118" s="100"/>
      <c r="P118" s="140" t="s">
        <v>2018</v>
      </c>
      <c r="Q118" s="140"/>
      <c r="R118" s="140"/>
      <c r="S118" s="140"/>
      <c r="T118" s="140"/>
      <c r="U118" s="140"/>
      <c r="V118" s="140" t="s">
        <v>2021</v>
      </c>
      <c r="W118" s="140"/>
      <c r="X118" s="140"/>
      <c r="Y118" s="140"/>
      <c r="Z118" s="140"/>
      <c r="AA118" s="140"/>
      <c r="AB118" s="100"/>
      <c r="AC118" s="140" t="s">
        <v>2023</v>
      </c>
      <c r="AD118" s="140" t="s">
        <v>2024</v>
      </c>
      <c r="AE118" s="140"/>
      <c r="AF118" s="140"/>
      <c r="AG118" s="140"/>
      <c r="AH118" s="140"/>
      <c r="AI118" s="140"/>
      <c r="AJ118" s="140"/>
      <c r="AK118" s="140"/>
      <c r="AL118" s="140"/>
      <c r="AM118" s="140"/>
      <c r="AN118" s="140"/>
      <c r="AO118" s="140"/>
      <c r="AP118" s="140"/>
      <c r="AQ118" s="140"/>
      <c r="AR118" s="140"/>
      <c r="AS118" s="140" t="s">
        <v>2028</v>
      </c>
      <c r="AT118" s="140"/>
      <c r="AU118" s="140"/>
      <c r="AV118" s="140"/>
      <c r="AW118" s="140"/>
      <c r="AX118" s="140"/>
      <c r="AY118" s="140"/>
      <c r="AZ118" s="140"/>
      <c r="BA118" s="140"/>
      <c r="BB118" s="140"/>
      <c r="BC118" s="140"/>
      <c r="BD118" s="140"/>
      <c r="BE118" s="140"/>
      <c r="BF118" s="140"/>
      <c r="BG118" s="140"/>
      <c r="BH118" s="100"/>
      <c r="BI118" s="140" t="s">
        <v>2024</v>
      </c>
      <c r="BJ118" s="140"/>
      <c r="BK118" s="140"/>
      <c r="BL118" s="140"/>
      <c r="BM118" s="140"/>
      <c r="BN118" s="140"/>
      <c r="BO118" s="140"/>
      <c r="BP118" s="140"/>
      <c r="BQ118" s="140"/>
      <c r="BR118" s="140"/>
      <c r="BS118" s="140"/>
      <c r="BT118" s="140"/>
      <c r="BU118" s="140" t="s">
        <v>2028</v>
      </c>
      <c r="BV118" s="140"/>
      <c r="BW118" s="140"/>
      <c r="BX118" s="140"/>
      <c r="BY118" s="140"/>
      <c r="BZ118" s="140"/>
      <c r="CA118" s="140"/>
      <c r="CB118" s="140"/>
      <c r="CC118" s="140"/>
      <c r="CD118" s="140"/>
      <c r="CE118" s="140"/>
      <c r="CF118" s="140"/>
      <c r="CG118" s="58"/>
      <c r="CH118" s="58"/>
      <c r="CI118" s="58"/>
      <c r="CJ118" s="58"/>
      <c r="CK118" s="58"/>
      <c r="CL118" s="58"/>
    </row>
    <row r="119" spans="1:90" ht="15" customHeight="1" x14ac:dyDescent="0.25">
      <c r="A119" s="140"/>
      <c r="B119" s="140"/>
      <c r="C119" s="140"/>
      <c r="D119" s="140"/>
      <c r="E119" s="140"/>
      <c r="F119" s="140"/>
      <c r="G119" s="140"/>
      <c r="H119" s="140"/>
      <c r="I119" s="140"/>
      <c r="J119" s="140"/>
      <c r="K119" s="140"/>
      <c r="L119" s="140"/>
      <c r="M119" s="140"/>
      <c r="N119" s="140"/>
      <c r="O119" s="100"/>
      <c r="P119" s="140" t="s">
        <v>2019</v>
      </c>
      <c r="Q119" s="140"/>
      <c r="R119" s="140"/>
      <c r="S119" s="140" t="s">
        <v>2020</v>
      </c>
      <c r="T119" s="140"/>
      <c r="U119" s="140"/>
      <c r="V119" s="140"/>
      <c r="W119" s="140"/>
      <c r="X119" s="140"/>
      <c r="Y119" s="140"/>
      <c r="Z119" s="140"/>
      <c r="AA119" s="140"/>
      <c r="AB119" s="100"/>
      <c r="AC119" s="140"/>
      <c r="AD119" s="140" t="s">
        <v>2025</v>
      </c>
      <c r="AE119" s="140"/>
      <c r="AF119" s="140"/>
      <c r="AG119" s="140" t="s">
        <v>2026</v>
      </c>
      <c r="AH119" s="140"/>
      <c r="AI119" s="140"/>
      <c r="AJ119" s="140"/>
      <c r="AK119" s="140"/>
      <c r="AL119" s="140"/>
      <c r="AM119" s="140" t="s">
        <v>2027</v>
      </c>
      <c r="AN119" s="140"/>
      <c r="AO119" s="140"/>
      <c r="AP119" s="140"/>
      <c r="AQ119" s="140"/>
      <c r="AR119" s="140"/>
      <c r="AS119" s="140" t="s">
        <v>2025</v>
      </c>
      <c r="AT119" s="140"/>
      <c r="AU119" s="140"/>
      <c r="AV119" s="140" t="s">
        <v>2026</v>
      </c>
      <c r="AW119" s="140"/>
      <c r="AX119" s="140"/>
      <c r="AY119" s="140"/>
      <c r="AZ119" s="140"/>
      <c r="BA119" s="140"/>
      <c r="BB119" s="140" t="s">
        <v>2027</v>
      </c>
      <c r="BC119" s="140"/>
      <c r="BD119" s="140"/>
      <c r="BE119" s="140"/>
      <c r="BF119" s="140"/>
      <c r="BG119" s="140"/>
      <c r="BH119" s="100"/>
      <c r="BI119" s="140"/>
      <c r="BJ119" s="140"/>
      <c r="BK119" s="140"/>
      <c r="BL119" s="140"/>
      <c r="BM119" s="140"/>
      <c r="BN119" s="140"/>
      <c r="BO119" s="140"/>
      <c r="BP119" s="140"/>
      <c r="BQ119" s="140"/>
      <c r="BR119" s="140"/>
      <c r="BS119" s="140"/>
      <c r="BT119" s="140"/>
      <c r="BU119" s="140"/>
      <c r="BV119" s="140"/>
      <c r="BW119" s="140"/>
      <c r="BX119" s="140"/>
      <c r="BY119" s="140"/>
      <c r="BZ119" s="140"/>
      <c r="CA119" s="140"/>
      <c r="CB119" s="140"/>
      <c r="CC119" s="140"/>
      <c r="CD119" s="140"/>
      <c r="CE119" s="140"/>
      <c r="CF119" s="140"/>
      <c r="CG119" s="58"/>
      <c r="CH119" s="58"/>
      <c r="CI119" s="58"/>
      <c r="CJ119" s="58"/>
      <c r="CK119" s="58"/>
      <c r="CL119" s="58"/>
    </row>
    <row r="120" spans="1:90" ht="15" customHeight="1" x14ac:dyDescent="0.25">
      <c r="A120" s="150"/>
      <c r="B120" s="150"/>
      <c r="C120" s="150"/>
      <c r="D120" s="101" t="s">
        <v>2030</v>
      </c>
      <c r="E120" s="101" t="s">
        <v>2031</v>
      </c>
      <c r="F120" s="101" t="s">
        <v>2032</v>
      </c>
      <c r="G120" s="101" t="s">
        <v>2033</v>
      </c>
      <c r="H120" s="101" t="s">
        <v>2034</v>
      </c>
      <c r="I120" s="101" t="s">
        <v>2035</v>
      </c>
      <c r="J120" s="101" t="s">
        <v>2036</v>
      </c>
      <c r="K120" s="101" t="s">
        <v>2037</v>
      </c>
      <c r="L120" s="101" t="s">
        <v>2038</v>
      </c>
      <c r="M120" s="101" t="s">
        <v>2039</v>
      </c>
      <c r="N120" s="101" t="s">
        <v>2040</v>
      </c>
      <c r="O120" s="102"/>
      <c r="P120" s="101" t="s">
        <v>2041</v>
      </c>
      <c r="Q120" s="101" t="s">
        <v>2042</v>
      </c>
      <c r="R120" s="101" t="s">
        <v>2043</v>
      </c>
      <c r="S120" s="101" t="s">
        <v>2044</v>
      </c>
      <c r="T120" s="101" t="s">
        <v>2045</v>
      </c>
      <c r="U120" s="101" t="s">
        <v>2046</v>
      </c>
      <c r="V120" s="101" t="s">
        <v>2047</v>
      </c>
      <c r="W120" s="101" t="s">
        <v>2048</v>
      </c>
      <c r="X120" s="101" t="s">
        <v>2049</v>
      </c>
      <c r="Y120" s="101" t="s">
        <v>2050</v>
      </c>
      <c r="Z120" s="101" t="s">
        <v>2051</v>
      </c>
      <c r="AA120" s="101" t="s">
        <v>2052</v>
      </c>
      <c r="AB120" s="102"/>
      <c r="AC120" s="150"/>
      <c r="AD120" s="101" t="s">
        <v>2053</v>
      </c>
      <c r="AE120" s="101" t="s">
        <v>2054</v>
      </c>
      <c r="AF120" s="101" t="s">
        <v>2055</v>
      </c>
      <c r="AG120" s="101" t="s">
        <v>2056</v>
      </c>
      <c r="AH120" s="101" t="s">
        <v>2057</v>
      </c>
      <c r="AI120" s="101" t="s">
        <v>2058</v>
      </c>
      <c r="AJ120" s="101" t="s">
        <v>2059</v>
      </c>
      <c r="AK120" s="101" t="s">
        <v>2060</v>
      </c>
      <c r="AL120" s="101" t="s">
        <v>2061</v>
      </c>
      <c r="AM120" s="101" t="s">
        <v>2062</v>
      </c>
      <c r="AN120" s="101" t="s">
        <v>2063</v>
      </c>
      <c r="AO120" s="101" t="s">
        <v>2064</v>
      </c>
      <c r="AP120" s="101" t="s">
        <v>2065</v>
      </c>
      <c r="AQ120" s="101" t="s">
        <v>2066</v>
      </c>
      <c r="AR120" s="101" t="s">
        <v>2067</v>
      </c>
      <c r="AS120" s="101" t="s">
        <v>2053</v>
      </c>
      <c r="AT120" s="101" t="s">
        <v>2054</v>
      </c>
      <c r="AU120" s="101" t="s">
        <v>2055</v>
      </c>
      <c r="AV120" s="101" t="s">
        <v>2056</v>
      </c>
      <c r="AW120" s="101" t="s">
        <v>2057</v>
      </c>
      <c r="AX120" s="101" t="s">
        <v>2058</v>
      </c>
      <c r="AY120" s="101" t="s">
        <v>2059</v>
      </c>
      <c r="AZ120" s="101" t="s">
        <v>2060</v>
      </c>
      <c r="BA120" s="101" t="s">
        <v>2061</v>
      </c>
      <c r="BB120" s="101" t="s">
        <v>2062</v>
      </c>
      <c r="BC120" s="101" t="s">
        <v>2063</v>
      </c>
      <c r="BD120" s="101" t="s">
        <v>2064</v>
      </c>
      <c r="BE120" s="101" t="s">
        <v>2065</v>
      </c>
      <c r="BF120" s="101" t="s">
        <v>2066</v>
      </c>
      <c r="BG120" s="101" t="s">
        <v>2067</v>
      </c>
      <c r="BH120" s="102"/>
      <c r="BI120" s="101" t="s">
        <v>2068</v>
      </c>
      <c r="BJ120" s="101" t="s">
        <v>2053</v>
      </c>
      <c r="BK120" s="101" t="s">
        <v>2054</v>
      </c>
      <c r="BL120" s="101" t="s">
        <v>2058</v>
      </c>
      <c r="BM120" s="101" t="s">
        <v>2069</v>
      </c>
      <c r="BN120" s="101" t="s">
        <v>2070</v>
      </c>
      <c r="BO120" s="101" t="s">
        <v>2071</v>
      </c>
      <c r="BP120" s="101" t="s">
        <v>2072</v>
      </c>
      <c r="BQ120" s="101" t="s">
        <v>2073</v>
      </c>
      <c r="BR120" s="101" t="s">
        <v>2059</v>
      </c>
      <c r="BS120" s="101" t="s">
        <v>2074</v>
      </c>
      <c r="BT120" s="101" t="s">
        <v>2075</v>
      </c>
      <c r="BU120" s="101" t="s">
        <v>2068</v>
      </c>
      <c r="BV120" s="101" t="s">
        <v>2053</v>
      </c>
      <c r="BW120" s="101" t="s">
        <v>2054</v>
      </c>
      <c r="BX120" s="101" t="s">
        <v>2058</v>
      </c>
      <c r="BY120" s="101" t="s">
        <v>2069</v>
      </c>
      <c r="BZ120" s="101" t="s">
        <v>2070</v>
      </c>
      <c r="CA120" s="101" t="s">
        <v>2071</v>
      </c>
      <c r="CB120" s="101" t="s">
        <v>2072</v>
      </c>
      <c r="CC120" s="101" t="s">
        <v>2073</v>
      </c>
      <c r="CD120" s="101" t="s">
        <v>2059</v>
      </c>
      <c r="CE120" s="101" t="s">
        <v>2074</v>
      </c>
      <c r="CF120" s="101" t="s">
        <v>2075</v>
      </c>
      <c r="CG120" s="58"/>
      <c r="CH120" s="58"/>
      <c r="CI120" s="58"/>
      <c r="CJ120" s="58"/>
      <c r="CK120" s="58"/>
      <c r="CL120" s="58"/>
    </row>
    <row r="121" spans="1:90" ht="15" customHeight="1" x14ac:dyDescent="0.25">
      <c r="A121" s="142"/>
      <c r="B121" s="142"/>
      <c r="C121" s="142"/>
      <c r="D121" s="69" t="s">
        <v>2076</v>
      </c>
      <c r="E121" s="69" t="s">
        <v>2077</v>
      </c>
      <c r="F121" s="69" t="s">
        <v>1870</v>
      </c>
      <c r="G121" s="69" t="s">
        <v>2089</v>
      </c>
      <c r="H121" s="69" t="s">
        <v>2090</v>
      </c>
      <c r="I121" s="69" t="s">
        <v>1870</v>
      </c>
      <c r="J121" s="69" t="s">
        <v>1871</v>
      </c>
      <c r="K121" s="69" t="s">
        <v>1872</v>
      </c>
      <c r="L121" s="69" t="s">
        <v>1870</v>
      </c>
      <c r="M121" s="69" t="s">
        <v>1871</v>
      </c>
      <c r="N121" s="69" t="s">
        <v>1872</v>
      </c>
      <c r="O121" s="99"/>
      <c r="P121" s="69" t="s">
        <v>1870</v>
      </c>
      <c r="Q121" s="69" t="s">
        <v>2089</v>
      </c>
      <c r="R121" s="69" t="s">
        <v>2090</v>
      </c>
      <c r="S121" s="69" t="s">
        <v>2078</v>
      </c>
      <c r="T121" s="69" t="s">
        <v>2091</v>
      </c>
      <c r="U121" s="69" t="s">
        <v>2092</v>
      </c>
      <c r="V121" s="69" t="s">
        <v>2079</v>
      </c>
      <c r="W121" s="69" t="s">
        <v>2080</v>
      </c>
      <c r="X121" s="69" t="s">
        <v>2081</v>
      </c>
      <c r="Y121" s="69" t="s">
        <v>2082</v>
      </c>
      <c r="Z121" s="69" t="s">
        <v>2093</v>
      </c>
      <c r="AA121" s="69" t="s">
        <v>2094</v>
      </c>
      <c r="AB121" s="99"/>
      <c r="AC121" s="69" t="s">
        <v>2095</v>
      </c>
      <c r="AD121" s="69" t="s">
        <v>2096</v>
      </c>
      <c r="AE121" s="69" t="s">
        <v>2097</v>
      </c>
      <c r="AF121" s="69" t="s">
        <v>2083</v>
      </c>
      <c r="AG121" s="69" t="s">
        <v>2098</v>
      </c>
      <c r="AH121" s="69" t="s">
        <v>2084</v>
      </c>
      <c r="AI121" s="69" t="s">
        <v>2099</v>
      </c>
      <c r="AJ121" s="69" t="s">
        <v>2085</v>
      </c>
      <c r="AK121" s="69" t="s">
        <v>2100</v>
      </c>
      <c r="AL121" s="69" t="s">
        <v>1877</v>
      </c>
      <c r="AM121" s="69" t="s">
        <v>2101</v>
      </c>
      <c r="AN121" s="69" t="s">
        <v>2102</v>
      </c>
      <c r="AO121" s="69" t="s">
        <v>2086</v>
      </c>
      <c r="AP121" s="69" t="s">
        <v>1896</v>
      </c>
      <c r="AQ121" s="69" t="s">
        <v>2103</v>
      </c>
      <c r="AR121" s="69" t="s">
        <v>1877</v>
      </c>
      <c r="AS121" s="69" t="s">
        <v>2096</v>
      </c>
      <c r="AT121" s="69" t="s">
        <v>2097</v>
      </c>
      <c r="AU121" s="69" t="s">
        <v>2083</v>
      </c>
      <c r="AV121" s="69" t="s">
        <v>2098</v>
      </c>
      <c r="AW121" s="69" t="s">
        <v>2084</v>
      </c>
      <c r="AX121" s="69" t="s">
        <v>2099</v>
      </c>
      <c r="AY121" s="69" t="s">
        <v>2085</v>
      </c>
      <c r="AZ121" s="69" t="s">
        <v>2100</v>
      </c>
      <c r="BA121" s="69" t="s">
        <v>1877</v>
      </c>
      <c r="BB121" s="69" t="s">
        <v>2101</v>
      </c>
      <c r="BC121" s="69" t="s">
        <v>2102</v>
      </c>
      <c r="BD121" s="69" t="s">
        <v>2086</v>
      </c>
      <c r="BE121" s="69" t="s">
        <v>1896</v>
      </c>
      <c r="BF121" s="69" t="s">
        <v>2103</v>
      </c>
      <c r="BG121" s="69" t="s">
        <v>1877</v>
      </c>
      <c r="BH121" s="99"/>
      <c r="BI121" s="69" t="s">
        <v>2104</v>
      </c>
      <c r="BJ121" s="69" t="s">
        <v>2105</v>
      </c>
      <c r="BK121" s="69" t="s">
        <v>2106</v>
      </c>
      <c r="BL121" s="69" t="s">
        <v>2099</v>
      </c>
      <c r="BM121" s="69" t="s">
        <v>2107</v>
      </c>
      <c r="BN121" s="69" t="s">
        <v>2108</v>
      </c>
      <c r="BO121" s="69" t="s">
        <v>2109</v>
      </c>
      <c r="BP121" s="69" t="s">
        <v>2087</v>
      </c>
      <c r="BQ121" s="69" t="s">
        <v>2098</v>
      </c>
      <c r="BR121" s="69" t="s">
        <v>2085</v>
      </c>
      <c r="BS121" s="69" t="s">
        <v>2110</v>
      </c>
      <c r="BT121" s="69" t="s">
        <v>1877</v>
      </c>
      <c r="BU121" s="69" t="s">
        <v>2104</v>
      </c>
      <c r="BV121" s="69" t="s">
        <v>2105</v>
      </c>
      <c r="BW121" s="69" t="s">
        <v>2106</v>
      </c>
      <c r="BX121" s="69" t="s">
        <v>2099</v>
      </c>
      <c r="BY121" s="69" t="s">
        <v>2107</v>
      </c>
      <c r="BZ121" s="69" t="s">
        <v>2108</v>
      </c>
      <c r="CA121" s="69" t="s">
        <v>2109</v>
      </c>
      <c r="CB121" s="69" t="s">
        <v>2087</v>
      </c>
      <c r="CC121" s="69" t="s">
        <v>2098</v>
      </c>
      <c r="CD121" s="69" t="s">
        <v>2085</v>
      </c>
      <c r="CE121" s="69" t="s">
        <v>2110</v>
      </c>
      <c r="CF121" s="69" t="s">
        <v>1877</v>
      </c>
      <c r="CG121" s="58"/>
      <c r="CH121" s="58"/>
      <c r="CI121" s="58"/>
      <c r="CJ121" s="58"/>
      <c r="CK121" s="58"/>
      <c r="CL121" s="58"/>
    </row>
    <row r="122" spans="1:90" ht="15" customHeight="1" x14ac:dyDescent="0.25">
      <c r="A122" s="104">
        <v>1</v>
      </c>
      <c r="B122" s="105" t="s">
        <v>2088</v>
      </c>
      <c r="C122" s="106" t="s">
        <v>1022</v>
      </c>
      <c r="D122" s="88">
        <v>1.4764953385429089</v>
      </c>
      <c r="E122" s="88">
        <v>1.4385612124297862</v>
      </c>
      <c r="F122" s="88">
        <v>100</v>
      </c>
      <c r="G122" s="88">
        <v>19.825824690859612</v>
      </c>
      <c r="H122" s="88">
        <v>11.862121656348494</v>
      </c>
      <c r="I122" s="88">
        <v>100</v>
      </c>
      <c r="J122" s="88">
        <v>21.979347772207557</v>
      </c>
      <c r="K122" s="88">
        <v>7.1190958956222374</v>
      </c>
      <c r="L122" s="88">
        <v>100</v>
      </c>
      <c r="M122" s="88">
        <v>21.840166406277831</v>
      </c>
      <c r="N122" s="88">
        <v>5.0932337915340193</v>
      </c>
      <c r="O122" s="103"/>
      <c r="P122" s="88">
        <v>100</v>
      </c>
      <c r="Q122" s="88">
        <v>9.4276243028473647</v>
      </c>
      <c r="R122" s="88">
        <v>4.2458233642438534</v>
      </c>
      <c r="S122" s="88">
        <v>0</v>
      </c>
      <c r="T122" s="88">
        <v>0</v>
      </c>
      <c r="U122" s="88">
        <v>0</v>
      </c>
      <c r="V122" s="88">
        <v>0.59930506215598511</v>
      </c>
      <c r="W122" s="88">
        <v>0.59930506215598511</v>
      </c>
      <c r="X122" s="88">
        <v>0.15384808063471986</v>
      </c>
      <c r="Y122" s="88">
        <v>0.15011347214445989</v>
      </c>
      <c r="Z122" s="88">
        <v>16</v>
      </c>
      <c r="AA122" s="88">
        <v>16</v>
      </c>
      <c r="AB122" s="103"/>
      <c r="AC122" s="88">
        <v>1</v>
      </c>
      <c r="AD122" s="88">
        <v>0.04</v>
      </c>
      <c r="AE122" s="88">
        <v>0.13427624302847366</v>
      </c>
      <c r="AF122" s="88">
        <v>7.746499528129494E-2</v>
      </c>
      <c r="AG122" s="88">
        <v>309.86564172021781</v>
      </c>
      <c r="AH122" s="88">
        <v>0.22405324351077263</v>
      </c>
      <c r="AI122" s="88">
        <v>1</v>
      </c>
      <c r="AJ122" s="88">
        <v>1.4764953385429089</v>
      </c>
      <c r="AK122" s="88">
        <v>2.1690594920415247</v>
      </c>
      <c r="AL122" s="107" t="s">
        <v>1022</v>
      </c>
      <c r="AM122" s="88"/>
      <c r="AN122" s="88"/>
      <c r="AO122" s="88"/>
      <c r="AP122" s="88"/>
      <c r="AQ122" s="88"/>
      <c r="AR122" s="108" t="s">
        <v>1034</v>
      </c>
      <c r="AS122" s="88">
        <v>0.04</v>
      </c>
      <c r="AT122" s="88">
        <v>8.2458233642438525E-2</v>
      </c>
      <c r="AU122" s="88">
        <v>7.0620977539954319E-2</v>
      </c>
      <c r="AV122" s="88">
        <v>328.0183408057548</v>
      </c>
      <c r="AW122" s="88">
        <v>0.13758974994437237</v>
      </c>
      <c r="AX122" s="88">
        <v>1</v>
      </c>
      <c r="AY122" s="88">
        <v>1.4385612124297862</v>
      </c>
      <c r="AZ122" s="88">
        <v>2.2961283856402832</v>
      </c>
      <c r="BA122" s="107" t="s">
        <v>1022</v>
      </c>
      <c r="BB122" s="88"/>
      <c r="BC122" s="88"/>
      <c r="BD122" s="88"/>
      <c r="BE122" s="88"/>
      <c r="BF122" s="88"/>
      <c r="BG122" s="108" t="s">
        <v>1034</v>
      </c>
      <c r="BH122" s="103"/>
      <c r="BI122" s="88"/>
      <c r="BJ122" s="88"/>
      <c r="BK122" s="88"/>
      <c r="BL122" s="88"/>
      <c r="BM122" s="88"/>
      <c r="BN122" s="88"/>
      <c r="BO122" s="88"/>
      <c r="BP122" s="88"/>
      <c r="BQ122" s="88"/>
      <c r="BR122" s="88"/>
      <c r="BS122" s="88"/>
      <c r="BT122" s="108" t="s">
        <v>1034</v>
      </c>
      <c r="BU122" s="88"/>
      <c r="BV122" s="88"/>
      <c r="BW122" s="88"/>
      <c r="BX122" s="88"/>
      <c r="BY122" s="88"/>
      <c r="BZ122" s="88"/>
      <c r="CA122" s="88"/>
      <c r="CB122" s="88"/>
      <c r="CC122" s="88"/>
      <c r="CD122" s="88"/>
      <c r="CE122" s="88"/>
      <c r="CF122" s="108" t="s">
        <v>1034</v>
      </c>
      <c r="CG122" s="58"/>
      <c r="CH122" s="58"/>
      <c r="CI122" s="58"/>
      <c r="CJ122" s="58"/>
      <c r="CK122" s="58"/>
      <c r="CL122" s="58"/>
    </row>
    <row r="123" spans="1:90" ht="15" customHeight="1" x14ac:dyDescent="0.25">
      <c r="A123" s="104"/>
      <c r="B123" s="105"/>
      <c r="C123" s="104"/>
      <c r="D123" s="88"/>
      <c r="E123" s="88"/>
      <c r="F123" s="88"/>
      <c r="G123" s="88"/>
      <c r="H123" s="88"/>
      <c r="I123" s="88"/>
      <c r="J123" s="88"/>
      <c r="K123" s="88"/>
      <c r="L123" s="88"/>
      <c r="M123" s="88"/>
      <c r="N123" s="88"/>
      <c r="O123" s="103"/>
      <c r="P123" s="88"/>
      <c r="Q123" s="88"/>
      <c r="R123" s="88"/>
      <c r="S123" s="88"/>
      <c r="T123" s="88"/>
      <c r="U123" s="88"/>
      <c r="V123" s="88"/>
      <c r="W123" s="88"/>
      <c r="X123" s="88"/>
      <c r="Y123" s="88"/>
      <c r="Z123" s="88"/>
      <c r="AA123" s="88"/>
      <c r="AB123" s="103"/>
      <c r="AC123" s="88"/>
      <c r="AD123" s="88"/>
      <c r="AE123" s="88"/>
      <c r="AF123" s="88"/>
      <c r="AG123" s="88"/>
      <c r="AH123" s="88"/>
      <c r="AI123" s="88"/>
      <c r="AJ123" s="88"/>
      <c r="AK123" s="88"/>
      <c r="AL123" s="88"/>
      <c r="AM123" s="88"/>
      <c r="AN123" s="88"/>
      <c r="AO123" s="88"/>
      <c r="AP123" s="88"/>
      <c r="AQ123" s="88"/>
      <c r="AR123" s="88"/>
      <c r="AS123" s="88"/>
      <c r="AT123" s="88"/>
      <c r="AU123" s="88"/>
      <c r="AV123" s="88"/>
      <c r="AW123" s="88"/>
      <c r="AX123" s="88"/>
      <c r="AY123" s="88"/>
      <c r="AZ123" s="88"/>
      <c r="BA123" s="88"/>
      <c r="BB123" s="88"/>
      <c r="BC123" s="88"/>
      <c r="BD123" s="88"/>
      <c r="BE123" s="88"/>
      <c r="BF123" s="88"/>
      <c r="BG123" s="88"/>
      <c r="BH123" s="103"/>
      <c r="BI123" s="88"/>
      <c r="BJ123" s="88"/>
      <c r="BK123" s="88"/>
      <c r="BL123" s="88"/>
      <c r="BM123" s="88"/>
      <c r="BN123" s="88"/>
      <c r="BO123" s="88"/>
      <c r="BP123" s="88"/>
      <c r="BQ123" s="88"/>
      <c r="BR123" s="88"/>
      <c r="BS123" s="88"/>
      <c r="BT123" s="88"/>
      <c r="BU123" s="88"/>
      <c r="BV123" s="88"/>
      <c r="BW123" s="88"/>
      <c r="BX123" s="88"/>
      <c r="BY123" s="88"/>
      <c r="BZ123" s="88"/>
      <c r="CA123" s="88"/>
      <c r="CB123" s="88"/>
      <c r="CC123" s="88"/>
      <c r="CD123" s="88"/>
      <c r="CE123" s="88"/>
      <c r="CF123" s="88"/>
      <c r="CG123" s="58"/>
      <c r="CH123" s="58"/>
      <c r="CI123" s="58"/>
      <c r="CJ123" s="58"/>
      <c r="CK123" s="58"/>
      <c r="CL123" s="58"/>
    </row>
    <row r="124" spans="1:90" ht="15" customHeight="1" x14ac:dyDescent="0.25">
      <c r="A124" s="104"/>
      <c r="B124" s="105"/>
      <c r="C124" s="104"/>
      <c r="D124" s="88"/>
      <c r="E124" s="88"/>
      <c r="F124" s="88"/>
      <c r="G124" s="88"/>
      <c r="H124" s="88"/>
      <c r="I124" s="88"/>
      <c r="J124" s="88"/>
      <c r="K124" s="88"/>
      <c r="L124" s="88"/>
      <c r="M124" s="88"/>
      <c r="N124" s="88"/>
      <c r="O124" s="103"/>
      <c r="P124" s="88"/>
      <c r="Q124" s="88"/>
      <c r="R124" s="88"/>
      <c r="S124" s="88"/>
      <c r="T124" s="88"/>
      <c r="U124" s="88"/>
      <c r="V124" s="88"/>
      <c r="W124" s="88"/>
      <c r="X124" s="88"/>
      <c r="Y124" s="88"/>
      <c r="Z124" s="88"/>
      <c r="AA124" s="88"/>
      <c r="AB124" s="103"/>
      <c r="AC124" s="88"/>
      <c r="AD124" s="88"/>
      <c r="AE124" s="88"/>
      <c r="AF124" s="88"/>
      <c r="AG124" s="88"/>
      <c r="AH124" s="88"/>
      <c r="AI124" s="88"/>
      <c r="AJ124" s="88"/>
      <c r="AK124" s="88"/>
      <c r="AL124" s="88"/>
      <c r="AM124" s="88"/>
      <c r="AN124" s="88"/>
      <c r="AO124" s="88"/>
      <c r="AP124" s="88"/>
      <c r="AQ124" s="88"/>
      <c r="AR124" s="88"/>
      <c r="AS124" s="88"/>
      <c r="AT124" s="88"/>
      <c r="AU124" s="88"/>
      <c r="AV124" s="88"/>
      <c r="AW124" s="88"/>
      <c r="AX124" s="88"/>
      <c r="AY124" s="88"/>
      <c r="AZ124" s="88"/>
      <c r="BA124" s="88"/>
      <c r="BB124" s="88"/>
      <c r="BC124" s="88"/>
      <c r="BD124" s="88"/>
      <c r="BE124" s="88"/>
      <c r="BF124" s="88"/>
      <c r="BG124" s="88"/>
      <c r="BH124" s="103"/>
      <c r="BI124" s="88"/>
      <c r="BJ124" s="88"/>
      <c r="BK124" s="88"/>
      <c r="BL124" s="88"/>
      <c r="BM124" s="88"/>
      <c r="BN124" s="88"/>
      <c r="BO124" s="88"/>
      <c r="BP124" s="88"/>
      <c r="BQ124" s="88"/>
      <c r="BR124" s="88"/>
      <c r="BS124" s="88"/>
      <c r="BT124" s="88"/>
      <c r="BU124" s="88"/>
      <c r="BV124" s="88"/>
      <c r="BW124" s="88"/>
      <c r="BX124" s="88"/>
      <c r="BY124" s="88"/>
      <c r="BZ124" s="88"/>
      <c r="CA124" s="88"/>
      <c r="CB124" s="88"/>
      <c r="CC124" s="88"/>
      <c r="CD124" s="88"/>
      <c r="CE124" s="88"/>
      <c r="CF124" s="88"/>
      <c r="CG124" s="58"/>
      <c r="CH124" s="58"/>
      <c r="CI124" s="58"/>
      <c r="CJ124" s="58"/>
      <c r="CK124" s="58"/>
      <c r="CL124" s="58"/>
    </row>
    <row r="125" spans="1:90" ht="15" customHeight="1" x14ac:dyDescent="0.25">
      <c r="A125" s="104"/>
      <c r="B125" s="105"/>
      <c r="C125" s="104"/>
      <c r="D125" s="88"/>
      <c r="E125" s="88"/>
      <c r="F125" s="88"/>
      <c r="G125" s="88"/>
      <c r="H125" s="88"/>
      <c r="I125" s="88"/>
      <c r="J125" s="88"/>
      <c r="K125" s="88"/>
      <c r="L125" s="88"/>
      <c r="M125" s="88"/>
      <c r="N125" s="88"/>
      <c r="O125" s="103"/>
      <c r="P125" s="88"/>
      <c r="Q125" s="88"/>
      <c r="R125" s="88"/>
      <c r="S125" s="88"/>
      <c r="T125" s="88"/>
      <c r="U125" s="88"/>
      <c r="V125" s="88"/>
      <c r="W125" s="88"/>
      <c r="X125" s="88"/>
      <c r="Y125" s="88"/>
      <c r="Z125" s="88"/>
      <c r="AA125" s="88"/>
      <c r="AB125" s="103"/>
      <c r="AC125" s="88"/>
      <c r="AD125" s="88"/>
      <c r="AE125" s="88"/>
      <c r="AF125" s="88"/>
      <c r="AG125" s="88"/>
      <c r="AH125" s="88"/>
      <c r="AI125" s="88"/>
      <c r="AJ125" s="88"/>
      <c r="AK125" s="88"/>
      <c r="AL125" s="88"/>
      <c r="AM125" s="88"/>
      <c r="AN125" s="88"/>
      <c r="AO125" s="88"/>
      <c r="AP125" s="88"/>
      <c r="AQ125" s="88"/>
      <c r="AR125" s="88"/>
      <c r="AS125" s="88"/>
      <c r="AT125" s="88"/>
      <c r="AU125" s="88"/>
      <c r="AV125" s="88"/>
      <c r="AW125" s="88"/>
      <c r="AX125" s="88"/>
      <c r="AY125" s="88"/>
      <c r="AZ125" s="88"/>
      <c r="BA125" s="88"/>
      <c r="BB125" s="88"/>
      <c r="BC125" s="88"/>
      <c r="BD125" s="88"/>
      <c r="BE125" s="88"/>
      <c r="BF125" s="88"/>
      <c r="BG125" s="88"/>
      <c r="BH125" s="103"/>
      <c r="BI125" s="88"/>
      <c r="BJ125" s="88"/>
      <c r="BK125" s="88"/>
      <c r="BL125" s="88"/>
      <c r="BM125" s="88"/>
      <c r="BN125" s="88"/>
      <c r="BO125" s="88"/>
      <c r="BP125" s="88"/>
      <c r="BQ125" s="88"/>
      <c r="BR125" s="88"/>
      <c r="BS125" s="88"/>
      <c r="BT125" s="88"/>
      <c r="BU125" s="88"/>
      <c r="BV125" s="88"/>
      <c r="BW125" s="88"/>
      <c r="BX125" s="88"/>
      <c r="BY125" s="88"/>
      <c r="BZ125" s="88"/>
      <c r="CA125" s="88"/>
      <c r="CB125" s="88"/>
      <c r="CC125" s="88"/>
      <c r="CD125" s="88"/>
      <c r="CE125" s="88"/>
      <c r="CF125" s="88"/>
      <c r="CG125" s="58"/>
      <c r="CH125" s="58"/>
      <c r="CI125" s="58"/>
      <c r="CJ125" s="58"/>
      <c r="CK125" s="58"/>
      <c r="CL125" s="58"/>
    </row>
    <row r="126" spans="1:90" ht="15" customHeight="1" x14ac:dyDescent="0.25">
      <c r="A126" s="104"/>
      <c r="B126" s="105"/>
      <c r="C126" s="104"/>
      <c r="D126" s="88"/>
      <c r="E126" s="88"/>
      <c r="F126" s="88"/>
      <c r="G126" s="88"/>
      <c r="H126" s="88"/>
      <c r="I126" s="88"/>
      <c r="J126" s="88"/>
      <c r="K126" s="88"/>
      <c r="L126" s="88"/>
      <c r="M126" s="88"/>
      <c r="N126" s="88"/>
      <c r="O126" s="103"/>
      <c r="P126" s="88"/>
      <c r="Q126" s="88"/>
      <c r="R126" s="88"/>
      <c r="S126" s="88"/>
      <c r="T126" s="88"/>
      <c r="U126" s="88"/>
      <c r="V126" s="88"/>
      <c r="W126" s="88"/>
      <c r="X126" s="88"/>
      <c r="Y126" s="88"/>
      <c r="Z126" s="88"/>
      <c r="AA126" s="88"/>
      <c r="AB126" s="103"/>
      <c r="AC126" s="88"/>
      <c r="AD126" s="88"/>
      <c r="AE126" s="88"/>
      <c r="AF126" s="88"/>
      <c r="AG126" s="88"/>
      <c r="AH126" s="88"/>
      <c r="AI126" s="88"/>
      <c r="AJ126" s="88"/>
      <c r="AK126" s="88"/>
      <c r="AL126" s="88"/>
      <c r="AM126" s="88"/>
      <c r="AN126" s="88"/>
      <c r="AO126" s="88"/>
      <c r="AP126" s="88"/>
      <c r="AQ126" s="88"/>
      <c r="AR126" s="88"/>
      <c r="AS126" s="88"/>
      <c r="AT126" s="88"/>
      <c r="AU126" s="88"/>
      <c r="AV126" s="88"/>
      <c r="AW126" s="88"/>
      <c r="AX126" s="88"/>
      <c r="AY126" s="88"/>
      <c r="AZ126" s="88"/>
      <c r="BA126" s="88"/>
      <c r="BB126" s="88"/>
      <c r="BC126" s="88"/>
      <c r="BD126" s="88"/>
      <c r="BE126" s="88"/>
      <c r="BF126" s="88"/>
      <c r="BG126" s="88"/>
      <c r="BH126" s="103"/>
      <c r="BI126" s="88"/>
      <c r="BJ126" s="88"/>
      <c r="BK126" s="88"/>
      <c r="BL126" s="88"/>
      <c r="BM126" s="88"/>
      <c r="BN126" s="88"/>
      <c r="BO126" s="88"/>
      <c r="BP126" s="88"/>
      <c r="BQ126" s="88"/>
      <c r="BR126" s="88"/>
      <c r="BS126" s="88"/>
      <c r="BT126" s="88"/>
      <c r="BU126" s="88"/>
      <c r="BV126" s="88"/>
      <c r="BW126" s="88"/>
      <c r="BX126" s="88"/>
      <c r="BY126" s="88"/>
      <c r="BZ126" s="88"/>
      <c r="CA126" s="88"/>
      <c r="CB126" s="88"/>
      <c r="CC126" s="88"/>
      <c r="CD126" s="88"/>
      <c r="CE126" s="88"/>
      <c r="CF126" s="88"/>
      <c r="CG126" s="58"/>
      <c r="CH126" s="58"/>
      <c r="CI126" s="58"/>
      <c r="CJ126" s="58"/>
      <c r="CK126" s="58"/>
      <c r="CL126" s="58"/>
    </row>
    <row r="127" spans="1:90" ht="15" customHeight="1" x14ac:dyDescent="0.25">
      <c r="A127" s="104"/>
      <c r="B127" s="105"/>
      <c r="C127" s="104"/>
      <c r="D127" s="88"/>
      <c r="E127" s="88"/>
      <c r="F127" s="88"/>
      <c r="G127" s="88"/>
      <c r="H127" s="88"/>
      <c r="I127" s="88"/>
      <c r="J127" s="88"/>
      <c r="K127" s="88"/>
      <c r="L127" s="88"/>
      <c r="M127" s="88"/>
      <c r="N127" s="88"/>
      <c r="O127" s="103"/>
      <c r="P127" s="88"/>
      <c r="Q127" s="88"/>
      <c r="R127" s="88"/>
      <c r="S127" s="88"/>
      <c r="T127" s="88"/>
      <c r="U127" s="88"/>
      <c r="V127" s="88"/>
      <c r="W127" s="88"/>
      <c r="X127" s="88"/>
      <c r="Y127" s="88"/>
      <c r="Z127" s="88"/>
      <c r="AA127" s="88"/>
      <c r="AB127" s="103"/>
      <c r="AC127" s="88"/>
      <c r="AD127" s="88"/>
      <c r="AE127" s="88"/>
      <c r="AF127" s="88"/>
      <c r="AG127" s="88"/>
      <c r="AH127" s="88"/>
      <c r="AI127" s="88"/>
      <c r="AJ127" s="88"/>
      <c r="AK127" s="88"/>
      <c r="AL127" s="88"/>
      <c r="AM127" s="88"/>
      <c r="AN127" s="88"/>
      <c r="AO127" s="88"/>
      <c r="AP127" s="88"/>
      <c r="AQ127" s="88"/>
      <c r="AR127" s="88"/>
      <c r="AS127" s="88"/>
      <c r="AT127" s="88"/>
      <c r="AU127" s="88"/>
      <c r="AV127" s="88"/>
      <c r="AW127" s="88"/>
      <c r="AX127" s="88"/>
      <c r="AY127" s="88"/>
      <c r="AZ127" s="88"/>
      <c r="BA127" s="88"/>
      <c r="BB127" s="88"/>
      <c r="BC127" s="88"/>
      <c r="BD127" s="88"/>
      <c r="BE127" s="88"/>
      <c r="BF127" s="88"/>
      <c r="BG127" s="88"/>
      <c r="BH127" s="103"/>
      <c r="BI127" s="88"/>
      <c r="BJ127" s="88"/>
      <c r="BK127" s="88"/>
      <c r="BL127" s="88"/>
      <c r="BM127" s="88"/>
      <c r="BN127" s="88"/>
      <c r="BO127" s="88"/>
      <c r="BP127" s="88"/>
      <c r="BQ127" s="88"/>
      <c r="BR127" s="88"/>
      <c r="BS127" s="88"/>
      <c r="BT127" s="88"/>
      <c r="BU127" s="88"/>
      <c r="BV127" s="88"/>
      <c r="BW127" s="88"/>
      <c r="BX127" s="88"/>
      <c r="BY127" s="88"/>
      <c r="BZ127" s="88"/>
      <c r="CA127" s="88"/>
      <c r="CB127" s="88"/>
      <c r="CC127" s="88"/>
      <c r="CD127" s="88"/>
      <c r="CE127" s="88"/>
      <c r="CF127" s="88"/>
      <c r="CG127" s="58"/>
      <c r="CH127" s="58"/>
      <c r="CI127" s="58"/>
      <c r="CJ127" s="58"/>
      <c r="CK127" s="58"/>
      <c r="CL127" s="58"/>
    </row>
    <row r="128" spans="1:90" ht="15" customHeight="1" x14ac:dyDescent="0.25">
      <c r="A128" s="104"/>
      <c r="B128" s="105"/>
      <c r="C128" s="104"/>
      <c r="D128" s="88"/>
      <c r="E128" s="88"/>
      <c r="F128" s="88"/>
      <c r="G128" s="88"/>
      <c r="H128" s="88"/>
      <c r="I128" s="88"/>
      <c r="J128" s="88"/>
      <c r="K128" s="88"/>
      <c r="L128" s="88"/>
      <c r="M128" s="88"/>
      <c r="N128" s="88"/>
      <c r="O128" s="103"/>
      <c r="P128" s="88"/>
      <c r="Q128" s="88"/>
      <c r="R128" s="88"/>
      <c r="S128" s="88"/>
      <c r="T128" s="88"/>
      <c r="U128" s="88"/>
      <c r="V128" s="88"/>
      <c r="W128" s="88"/>
      <c r="X128" s="88"/>
      <c r="Y128" s="88"/>
      <c r="Z128" s="88"/>
      <c r="AA128" s="88"/>
      <c r="AB128" s="103"/>
      <c r="AC128" s="88"/>
      <c r="AD128" s="88"/>
      <c r="AE128" s="88"/>
      <c r="AF128" s="88"/>
      <c r="AG128" s="88"/>
      <c r="AH128" s="88"/>
      <c r="AI128" s="88"/>
      <c r="AJ128" s="88"/>
      <c r="AK128" s="88"/>
      <c r="AL128" s="88"/>
      <c r="AM128" s="88"/>
      <c r="AN128" s="88"/>
      <c r="AO128" s="88"/>
      <c r="AP128" s="88"/>
      <c r="AQ128" s="88"/>
      <c r="AR128" s="88"/>
      <c r="AS128" s="88"/>
      <c r="AT128" s="88"/>
      <c r="AU128" s="88"/>
      <c r="AV128" s="88"/>
      <c r="AW128" s="88"/>
      <c r="AX128" s="88"/>
      <c r="AY128" s="88"/>
      <c r="AZ128" s="88"/>
      <c r="BA128" s="88"/>
      <c r="BB128" s="88"/>
      <c r="BC128" s="88"/>
      <c r="BD128" s="88"/>
      <c r="BE128" s="88"/>
      <c r="BF128" s="88"/>
      <c r="BG128" s="88"/>
      <c r="BH128" s="103"/>
      <c r="BI128" s="88"/>
      <c r="BJ128" s="88"/>
      <c r="BK128" s="88"/>
      <c r="BL128" s="88"/>
      <c r="BM128" s="88"/>
      <c r="BN128" s="88"/>
      <c r="BO128" s="88"/>
      <c r="BP128" s="88"/>
      <c r="BQ128" s="88"/>
      <c r="BR128" s="88"/>
      <c r="BS128" s="88"/>
      <c r="BT128" s="88"/>
      <c r="BU128" s="88"/>
      <c r="BV128" s="88"/>
      <c r="BW128" s="88"/>
      <c r="BX128" s="88"/>
      <c r="BY128" s="88"/>
      <c r="BZ128" s="88"/>
      <c r="CA128" s="88"/>
      <c r="CB128" s="88"/>
      <c r="CC128" s="88"/>
      <c r="CD128" s="88"/>
      <c r="CE128" s="88"/>
      <c r="CF128" s="88"/>
      <c r="CG128" s="58"/>
      <c r="CH128" s="58"/>
      <c r="CI128" s="58"/>
      <c r="CJ128" s="58"/>
      <c r="CK128" s="58"/>
      <c r="CL128" s="58"/>
    </row>
    <row r="129" spans="1:90" ht="15" customHeight="1" x14ac:dyDescent="0.25">
      <c r="A129" s="104"/>
      <c r="B129" s="105"/>
      <c r="C129" s="104"/>
      <c r="D129" s="88"/>
      <c r="E129" s="88"/>
      <c r="F129" s="88"/>
      <c r="G129" s="88"/>
      <c r="H129" s="88"/>
      <c r="I129" s="88"/>
      <c r="J129" s="88"/>
      <c r="K129" s="88"/>
      <c r="L129" s="88"/>
      <c r="M129" s="88"/>
      <c r="N129" s="88"/>
      <c r="O129" s="103"/>
      <c r="P129" s="88"/>
      <c r="Q129" s="88"/>
      <c r="R129" s="88"/>
      <c r="S129" s="88"/>
      <c r="T129" s="88"/>
      <c r="U129" s="88"/>
      <c r="V129" s="88"/>
      <c r="W129" s="88"/>
      <c r="X129" s="88"/>
      <c r="Y129" s="88"/>
      <c r="Z129" s="88"/>
      <c r="AA129" s="88"/>
      <c r="AB129" s="103"/>
      <c r="AC129" s="88"/>
      <c r="AD129" s="88"/>
      <c r="AE129" s="88"/>
      <c r="AF129" s="88"/>
      <c r="AG129" s="88"/>
      <c r="AH129" s="88"/>
      <c r="AI129" s="88"/>
      <c r="AJ129" s="88"/>
      <c r="AK129" s="88"/>
      <c r="AL129" s="88"/>
      <c r="AM129" s="88"/>
      <c r="AN129" s="88"/>
      <c r="AO129" s="88"/>
      <c r="AP129" s="88"/>
      <c r="AQ129" s="88"/>
      <c r="AR129" s="88"/>
      <c r="AS129" s="88"/>
      <c r="AT129" s="88"/>
      <c r="AU129" s="88"/>
      <c r="AV129" s="88"/>
      <c r="AW129" s="88"/>
      <c r="AX129" s="88"/>
      <c r="AY129" s="88"/>
      <c r="AZ129" s="88"/>
      <c r="BA129" s="88"/>
      <c r="BB129" s="88"/>
      <c r="BC129" s="88"/>
      <c r="BD129" s="88"/>
      <c r="BE129" s="88"/>
      <c r="BF129" s="88"/>
      <c r="BG129" s="88"/>
      <c r="BH129" s="103"/>
      <c r="BI129" s="88"/>
      <c r="BJ129" s="88"/>
      <c r="BK129" s="88"/>
      <c r="BL129" s="88"/>
      <c r="BM129" s="88"/>
      <c r="BN129" s="88"/>
      <c r="BO129" s="88"/>
      <c r="BP129" s="88"/>
      <c r="BQ129" s="88"/>
      <c r="BR129" s="88"/>
      <c r="BS129" s="88"/>
      <c r="BT129" s="88"/>
      <c r="BU129" s="88"/>
      <c r="BV129" s="88"/>
      <c r="BW129" s="88"/>
      <c r="BX129" s="88"/>
      <c r="BY129" s="88"/>
      <c r="BZ129" s="88"/>
      <c r="CA129" s="88"/>
      <c r="CB129" s="88"/>
      <c r="CC129" s="88"/>
      <c r="CD129" s="88"/>
      <c r="CE129" s="88"/>
      <c r="CF129" s="88"/>
      <c r="CG129" s="58"/>
      <c r="CH129" s="58"/>
      <c r="CI129" s="58"/>
      <c r="CJ129" s="58"/>
      <c r="CK129" s="58"/>
      <c r="CL129" s="58"/>
    </row>
    <row r="130" spans="1:90" ht="15" customHeight="1" x14ac:dyDescent="0.25">
      <c r="A130" s="104"/>
      <c r="B130" s="105"/>
      <c r="C130" s="104"/>
      <c r="D130" s="88"/>
      <c r="E130" s="88"/>
      <c r="F130" s="88"/>
      <c r="G130" s="88"/>
      <c r="H130" s="88"/>
      <c r="I130" s="88"/>
      <c r="J130" s="88"/>
      <c r="K130" s="88"/>
      <c r="L130" s="88"/>
      <c r="M130" s="88"/>
      <c r="N130" s="88"/>
      <c r="O130" s="103"/>
      <c r="P130" s="88"/>
      <c r="Q130" s="88"/>
      <c r="R130" s="88"/>
      <c r="S130" s="88"/>
      <c r="T130" s="88"/>
      <c r="U130" s="88"/>
      <c r="V130" s="88"/>
      <c r="W130" s="88"/>
      <c r="X130" s="88"/>
      <c r="Y130" s="88"/>
      <c r="Z130" s="88"/>
      <c r="AA130" s="88"/>
      <c r="AB130" s="103"/>
      <c r="AC130" s="88"/>
      <c r="AD130" s="88"/>
      <c r="AE130" s="88"/>
      <c r="AF130" s="88"/>
      <c r="AG130" s="88"/>
      <c r="AH130" s="88"/>
      <c r="AI130" s="88"/>
      <c r="AJ130" s="88"/>
      <c r="AK130" s="88"/>
      <c r="AL130" s="88"/>
      <c r="AM130" s="88"/>
      <c r="AN130" s="88"/>
      <c r="AO130" s="88"/>
      <c r="AP130" s="88"/>
      <c r="AQ130" s="88"/>
      <c r="AR130" s="88"/>
      <c r="AS130" s="88"/>
      <c r="AT130" s="88"/>
      <c r="AU130" s="88"/>
      <c r="AV130" s="88"/>
      <c r="AW130" s="88"/>
      <c r="AX130" s="88"/>
      <c r="AY130" s="88"/>
      <c r="AZ130" s="88"/>
      <c r="BA130" s="88"/>
      <c r="BB130" s="88"/>
      <c r="BC130" s="88"/>
      <c r="BD130" s="88"/>
      <c r="BE130" s="88"/>
      <c r="BF130" s="88"/>
      <c r="BG130" s="88"/>
      <c r="BH130" s="103"/>
      <c r="BI130" s="88"/>
      <c r="BJ130" s="88"/>
      <c r="BK130" s="88"/>
      <c r="BL130" s="88"/>
      <c r="BM130" s="88"/>
      <c r="BN130" s="88"/>
      <c r="BO130" s="88"/>
      <c r="BP130" s="88"/>
      <c r="BQ130" s="88"/>
      <c r="BR130" s="88"/>
      <c r="BS130" s="88"/>
      <c r="BT130" s="88"/>
      <c r="BU130" s="88"/>
      <c r="BV130" s="88"/>
      <c r="BW130" s="88"/>
      <c r="BX130" s="88"/>
      <c r="BY130" s="88"/>
      <c r="BZ130" s="88"/>
      <c r="CA130" s="88"/>
      <c r="CB130" s="88"/>
      <c r="CC130" s="88"/>
      <c r="CD130" s="88"/>
      <c r="CE130" s="88"/>
      <c r="CF130" s="88"/>
      <c r="CG130" s="58"/>
      <c r="CH130" s="58"/>
      <c r="CI130" s="58"/>
      <c r="CJ130" s="58"/>
      <c r="CK130" s="58"/>
      <c r="CL130" s="58"/>
    </row>
    <row r="131" spans="1:90" ht="15" customHeight="1" x14ac:dyDescent="0.25">
      <c r="A131" s="104"/>
      <c r="B131" s="105"/>
      <c r="C131" s="104"/>
      <c r="D131" s="88"/>
      <c r="E131" s="88"/>
      <c r="F131" s="88"/>
      <c r="G131" s="88"/>
      <c r="H131" s="88"/>
      <c r="I131" s="88"/>
      <c r="J131" s="88"/>
      <c r="K131" s="88"/>
      <c r="L131" s="88"/>
      <c r="M131" s="88"/>
      <c r="N131" s="88"/>
      <c r="O131" s="103"/>
      <c r="P131" s="88"/>
      <c r="Q131" s="88"/>
      <c r="R131" s="88"/>
      <c r="S131" s="88"/>
      <c r="T131" s="88"/>
      <c r="U131" s="88"/>
      <c r="V131" s="88"/>
      <c r="W131" s="88"/>
      <c r="X131" s="88"/>
      <c r="Y131" s="88"/>
      <c r="Z131" s="88"/>
      <c r="AA131" s="88"/>
      <c r="AB131" s="103"/>
      <c r="AC131" s="88"/>
      <c r="AD131" s="88"/>
      <c r="AE131" s="88"/>
      <c r="AF131" s="88"/>
      <c r="AG131" s="88"/>
      <c r="AH131" s="88"/>
      <c r="AI131" s="88"/>
      <c r="AJ131" s="88"/>
      <c r="AK131" s="88"/>
      <c r="AL131" s="88"/>
      <c r="AM131" s="88"/>
      <c r="AN131" s="88"/>
      <c r="AO131" s="88"/>
      <c r="AP131" s="88"/>
      <c r="AQ131" s="88"/>
      <c r="AR131" s="88"/>
      <c r="AS131" s="88"/>
      <c r="AT131" s="88"/>
      <c r="AU131" s="88"/>
      <c r="AV131" s="88"/>
      <c r="AW131" s="88"/>
      <c r="AX131" s="88"/>
      <c r="AY131" s="88"/>
      <c r="AZ131" s="88"/>
      <c r="BA131" s="88"/>
      <c r="BB131" s="88"/>
      <c r="BC131" s="88"/>
      <c r="BD131" s="88"/>
      <c r="BE131" s="88"/>
      <c r="BF131" s="88"/>
      <c r="BG131" s="88"/>
      <c r="BH131" s="103"/>
      <c r="BI131" s="88"/>
      <c r="BJ131" s="88"/>
      <c r="BK131" s="88"/>
      <c r="BL131" s="88"/>
      <c r="BM131" s="88"/>
      <c r="BN131" s="88"/>
      <c r="BO131" s="88"/>
      <c r="BP131" s="88"/>
      <c r="BQ131" s="88"/>
      <c r="BR131" s="88"/>
      <c r="BS131" s="88"/>
      <c r="BT131" s="88"/>
      <c r="BU131" s="88"/>
      <c r="BV131" s="88"/>
      <c r="BW131" s="88"/>
      <c r="BX131" s="88"/>
      <c r="BY131" s="88"/>
      <c r="BZ131" s="88"/>
      <c r="CA131" s="88"/>
      <c r="CB131" s="88"/>
      <c r="CC131" s="88"/>
      <c r="CD131" s="88"/>
      <c r="CE131" s="88"/>
      <c r="CF131" s="88"/>
      <c r="CG131" s="58"/>
      <c r="CH131" s="58"/>
      <c r="CI131" s="58"/>
      <c r="CJ131" s="58"/>
      <c r="CK131" s="58"/>
      <c r="CL131" s="58"/>
    </row>
    <row r="132" spans="1:90" ht="15" customHeight="1" x14ac:dyDescent="0.25">
      <c r="A132" s="104"/>
      <c r="B132" s="105"/>
      <c r="C132" s="104"/>
      <c r="D132" s="88"/>
      <c r="E132" s="88"/>
      <c r="F132" s="88"/>
      <c r="G132" s="88"/>
      <c r="H132" s="88"/>
      <c r="I132" s="88"/>
      <c r="J132" s="88"/>
      <c r="K132" s="88"/>
      <c r="L132" s="88"/>
      <c r="M132" s="88"/>
      <c r="N132" s="88"/>
      <c r="O132" s="103"/>
      <c r="P132" s="88"/>
      <c r="Q132" s="88"/>
      <c r="R132" s="88"/>
      <c r="S132" s="88"/>
      <c r="T132" s="88"/>
      <c r="U132" s="88"/>
      <c r="V132" s="88"/>
      <c r="W132" s="88"/>
      <c r="X132" s="88"/>
      <c r="Y132" s="88"/>
      <c r="Z132" s="88"/>
      <c r="AA132" s="88"/>
      <c r="AB132" s="103"/>
      <c r="AC132" s="88"/>
      <c r="AD132" s="88"/>
      <c r="AE132" s="88"/>
      <c r="AF132" s="88"/>
      <c r="AG132" s="88"/>
      <c r="AH132" s="88"/>
      <c r="AI132" s="88"/>
      <c r="AJ132" s="88"/>
      <c r="AK132" s="88"/>
      <c r="AL132" s="88"/>
      <c r="AM132" s="88"/>
      <c r="AN132" s="88"/>
      <c r="AO132" s="88"/>
      <c r="AP132" s="88"/>
      <c r="AQ132" s="88"/>
      <c r="AR132" s="88"/>
      <c r="AS132" s="88"/>
      <c r="AT132" s="88"/>
      <c r="AU132" s="88"/>
      <c r="AV132" s="88"/>
      <c r="AW132" s="88"/>
      <c r="AX132" s="88"/>
      <c r="AY132" s="88"/>
      <c r="AZ132" s="88"/>
      <c r="BA132" s="88"/>
      <c r="BB132" s="88"/>
      <c r="BC132" s="88"/>
      <c r="BD132" s="88"/>
      <c r="BE132" s="88"/>
      <c r="BF132" s="88"/>
      <c r="BG132" s="88"/>
      <c r="BH132" s="103"/>
      <c r="BI132" s="88"/>
      <c r="BJ132" s="88"/>
      <c r="BK132" s="88"/>
      <c r="BL132" s="88"/>
      <c r="BM132" s="88"/>
      <c r="BN132" s="88"/>
      <c r="BO132" s="88"/>
      <c r="BP132" s="88"/>
      <c r="BQ132" s="88"/>
      <c r="BR132" s="88"/>
      <c r="BS132" s="88"/>
      <c r="BT132" s="88"/>
      <c r="BU132" s="88"/>
      <c r="BV132" s="88"/>
      <c r="BW132" s="88"/>
      <c r="BX132" s="88"/>
      <c r="BY132" s="88"/>
      <c r="BZ132" s="88"/>
      <c r="CA132" s="88"/>
      <c r="CB132" s="88"/>
      <c r="CC132" s="88"/>
      <c r="CD132" s="88"/>
      <c r="CE132" s="88"/>
      <c r="CF132" s="88"/>
      <c r="CG132" s="58"/>
      <c r="CH132" s="58"/>
      <c r="CI132" s="58"/>
      <c r="CJ132" s="58"/>
      <c r="CK132" s="58"/>
      <c r="CL132" s="58"/>
    </row>
    <row r="133" spans="1:90" ht="15" customHeight="1" x14ac:dyDescent="0.25">
      <c r="A133" s="104"/>
      <c r="B133" s="105"/>
      <c r="C133" s="104"/>
      <c r="D133" s="88"/>
      <c r="E133" s="88"/>
      <c r="F133" s="88"/>
      <c r="G133" s="88"/>
      <c r="H133" s="88"/>
      <c r="I133" s="88"/>
      <c r="J133" s="88"/>
      <c r="K133" s="88"/>
      <c r="L133" s="88"/>
      <c r="M133" s="88"/>
      <c r="N133" s="88"/>
      <c r="O133" s="103"/>
      <c r="P133" s="88"/>
      <c r="Q133" s="88"/>
      <c r="R133" s="88"/>
      <c r="S133" s="88"/>
      <c r="T133" s="88"/>
      <c r="U133" s="88"/>
      <c r="V133" s="88"/>
      <c r="W133" s="88"/>
      <c r="X133" s="88"/>
      <c r="Y133" s="88"/>
      <c r="Z133" s="88"/>
      <c r="AA133" s="88"/>
      <c r="AB133" s="103"/>
      <c r="AC133" s="88"/>
      <c r="AD133" s="88"/>
      <c r="AE133" s="88"/>
      <c r="AF133" s="88"/>
      <c r="AG133" s="88"/>
      <c r="AH133" s="88"/>
      <c r="AI133" s="88"/>
      <c r="AJ133" s="88"/>
      <c r="AK133" s="88"/>
      <c r="AL133" s="88"/>
      <c r="AM133" s="88"/>
      <c r="AN133" s="88"/>
      <c r="AO133" s="88"/>
      <c r="AP133" s="88"/>
      <c r="AQ133" s="88"/>
      <c r="AR133" s="88"/>
      <c r="AS133" s="88"/>
      <c r="AT133" s="88"/>
      <c r="AU133" s="88"/>
      <c r="AV133" s="88"/>
      <c r="AW133" s="88"/>
      <c r="AX133" s="88"/>
      <c r="AY133" s="88"/>
      <c r="AZ133" s="88"/>
      <c r="BA133" s="88"/>
      <c r="BB133" s="88"/>
      <c r="BC133" s="88"/>
      <c r="BD133" s="88"/>
      <c r="BE133" s="88"/>
      <c r="BF133" s="88"/>
      <c r="BG133" s="88"/>
      <c r="BH133" s="103"/>
      <c r="BI133" s="88"/>
      <c r="BJ133" s="88"/>
      <c r="BK133" s="88"/>
      <c r="BL133" s="88"/>
      <c r="BM133" s="88"/>
      <c r="BN133" s="88"/>
      <c r="BO133" s="88"/>
      <c r="BP133" s="88"/>
      <c r="BQ133" s="88"/>
      <c r="BR133" s="88"/>
      <c r="BS133" s="88"/>
      <c r="BT133" s="88"/>
      <c r="BU133" s="88"/>
      <c r="BV133" s="88"/>
      <c r="BW133" s="88"/>
      <c r="BX133" s="88"/>
      <c r="BY133" s="88"/>
      <c r="BZ133" s="88"/>
      <c r="CA133" s="88"/>
      <c r="CB133" s="88"/>
      <c r="CC133" s="88"/>
      <c r="CD133" s="88"/>
      <c r="CE133" s="88"/>
      <c r="CF133" s="88"/>
      <c r="CG133" s="58"/>
      <c r="CH133" s="58"/>
      <c r="CI133" s="58"/>
      <c r="CJ133" s="58"/>
      <c r="CK133" s="58"/>
      <c r="CL133" s="58"/>
    </row>
    <row r="134" spans="1:90" ht="15" customHeight="1" x14ac:dyDescent="0.25">
      <c r="A134" s="104"/>
      <c r="B134" s="105"/>
      <c r="C134" s="104"/>
      <c r="D134" s="88"/>
      <c r="E134" s="88"/>
      <c r="F134" s="88"/>
      <c r="G134" s="88"/>
      <c r="H134" s="88"/>
      <c r="I134" s="88"/>
      <c r="J134" s="88"/>
      <c r="K134" s="88"/>
      <c r="L134" s="88"/>
      <c r="M134" s="88"/>
      <c r="N134" s="88"/>
      <c r="O134" s="103"/>
      <c r="P134" s="88"/>
      <c r="Q134" s="88"/>
      <c r="R134" s="88"/>
      <c r="S134" s="88"/>
      <c r="T134" s="88"/>
      <c r="U134" s="88"/>
      <c r="V134" s="88"/>
      <c r="W134" s="88"/>
      <c r="X134" s="88"/>
      <c r="Y134" s="88"/>
      <c r="Z134" s="88"/>
      <c r="AA134" s="88"/>
      <c r="AB134" s="103"/>
      <c r="AC134" s="88"/>
      <c r="AD134" s="88"/>
      <c r="AE134" s="88"/>
      <c r="AF134" s="88"/>
      <c r="AG134" s="88"/>
      <c r="AH134" s="88"/>
      <c r="AI134" s="88"/>
      <c r="AJ134" s="88"/>
      <c r="AK134" s="88"/>
      <c r="AL134" s="88"/>
      <c r="AM134" s="88"/>
      <c r="AN134" s="88"/>
      <c r="AO134" s="88"/>
      <c r="AP134" s="88"/>
      <c r="AQ134" s="88"/>
      <c r="AR134" s="88"/>
      <c r="AS134" s="88"/>
      <c r="AT134" s="88"/>
      <c r="AU134" s="88"/>
      <c r="AV134" s="88"/>
      <c r="AW134" s="88"/>
      <c r="AX134" s="88"/>
      <c r="AY134" s="88"/>
      <c r="AZ134" s="88"/>
      <c r="BA134" s="88"/>
      <c r="BB134" s="88"/>
      <c r="BC134" s="88"/>
      <c r="BD134" s="88"/>
      <c r="BE134" s="88"/>
      <c r="BF134" s="88"/>
      <c r="BG134" s="88"/>
      <c r="BH134" s="103"/>
      <c r="BI134" s="88"/>
      <c r="BJ134" s="88"/>
      <c r="BK134" s="88"/>
      <c r="BL134" s="88"/>
      <c r="BM134" s="88"/>
      <c r="BN134" s="88"/>
      <c r="BO134" s="88"/>
      <c r="BP134" s="88"/>
      <c r="BQ134" s="88"/>
      <c r="BR134" s="88"/>
      <c r="BS134" s="88"/>
      <c r="BT134" s="88"/>
      <c r="BU134" s="88"/>
      <c r="BV134" s="88"/>
      <c r="BW134" s="88"/>
      <c r="BX134" s="88"/>
      <c r="BY134" s="88"/>
      <c r="BZ134" s="88"/>
      <c r="CA134" s="88"/>
      <c r="CB134" s="88"/>
      <c r="CC134" s="88"/>
      <c r="CD134" s="88"/>
      <c r="CE134" s="88"/>
      <c r="CF134" s="88"/>
      <c r="CG134" s="58"/>
      <c r="CH134" s="58"/>
      <c r="CI134" s="58"/>
      <c r="CJ134" s="58"/>
      <c r="CK134" s="58"/>
      <c r="CL134" s="58"/>
    </row>
    <row r="135" spans="1:90" ht="15" customHeight="1" x14ac:dyDescent="0.25">
      <c r="A135" s="104"/>
      <c r="B135" s="105"/>
      <c r="C135" s="104"/>
      <c r="D135" s="88"/>
      <c r="E135" s="88"/>
      <c r="F135" s="88"/>
      <c r="G135" s="88"/>
      <c r="H135" s="88"/>
      <c r="I135" s="88"/>
      <c r="J135" s="88"/>
      <c r="K135" s="88"/>
      <c r="L135" s="88"/>
      <c r="M135" s="88"/>
      <c r="N135" s="88"/>
      <c r="O135" s="103"/>
      <c r="P135" s="88"/>
      <c r="Q135" s="88"/>
      <c r="R135" s="88"/>
      <c r="S135" s="88"/>
      <c r="T135" s="88"/>
      <c r="U135" s="88"/>
      <c r="V135" s="88"/>
      <c r="W135" s="88"/>
      <c r="X135" s="88"/>
      <c r="Y135" s="88"/>
      <c r="Z135" s="88"/>
      <c r="AA135" s="88"/>
      <c r="AB135" s="103"/>
      <c r="AC135" s="88"/>
      <c r="AD135" s="88"/>
      <c r="AE135" s="88"/>
      <c r="AF135" s="88"/>
      <c r="AG135" s="88"/>
      <c r="AH135" s="88"/>
      <c r="AI135" s="88"/>
      <c r="AJ135" s="88"/>
      <c r="AK135" s="88"/>
      <c r="AL135" s="88"/>
      <c r="AM135" s="88"/>
      <c r="AN135" s="88"/>
      <c r="AO135" s="88"/>
      <c r="AP135" s="88"/>
      <c r="AQ135" s="88"/>
      <c r="AR135" s="88"/>
      <c r="AS135" s="88"/>
      <c r="AT135" s="88"/>
      <c r="AU135" s="88"/>
      <c r="AV135" s="88"/>
      <c r="AW135" s="88"/>
      <c r="AX135" s="88"/>
      <c r="AY135" s="88"/>
      <c r="AZ135" s="88"/>
      <c r="BA135" s="88"/>
      <c r="BB135" s="88"/>
      <c r="BC135" s="88"/>
      <c r="BD135" s="88"/>
      <c r="BE135" s="88"/>
      <c r="BF135" s="88"/>
      <c r="BG135" s="88"/>
      <c r="BH135" s="103"/>
      <c r="BI135" s="88"/>
      <c r="BJ135" s="88"/>
      <c r="BK135" s="88"/>
      <c r="BL135" s="88"/>
      <c r="BM135" s="88"/>
      <c r="BN135" s="88"/>
      <c r="BO135" s="88"/>
      <c r="BP135" s="88"/>
      <c r="BQ135" s="88"/>
      <c r="BR135" s="88"/>
      <c r="BS135" s="88"/>
      <c r="BT135" s="88"/>
      <c r="BU135" s="88"/>
      <c r="BV135" s="88"/>
      <c r="BW135" s="88"/>
      <c r="BX135" s="88"/>
      <c r="BY135" s="88"/>
      <c r="BZ135" s="88"/>
      <c r="CA135" s="88"/>
      <c r="CB135" s="88"/>
      <c r="CC135" s="88"/>
      <c r="CD135" s="88"/>
      <c r="CE135" s="88"/>
      <c r="CF135" s="88"/>
      <c r="CG135" s="58"/>
      <c r="CH135" s="58"/>
      <c r="CI135" s="58"/>
      <c r="CJ135" s="58"/>
      <c r="CK135" s="58"/>
      <c r="CL135" s="58"/>
    </row>
    <row r="136" spans="1:90" ht="15" customHeight="1" x14ac:dyDescent="0.25">
      <c r="A136" s="104"/>
      <c r="B136" s="105"/>
      <c r="C136" s="104"/>
      <c r="D136" s="88"/>
      <c r="E136" s="88"/>
      <c r="F136" s="88"/>
      <c r="G136" s="88"/>
      <c r="H136" s="88"/>
      <c r="I136" s="88"/>
      <c r="J136" s="88"/>
      <c r="K136" s="88"/>
      <c r="L136" s="88"/>
      <c r="M136" s="88"/>
      <c r="N136" s="88"/>
      <c r="O136" s="103"/>
      <c r="P136" s="88"/>
      <c r="Q136" s="88"/>
      <c r="R136" s="88"/>
      <c r="S136" s="88"/>
      <c r="T136" s="88"/>
      <c r="U136" s="88"/>
      <c r="V136" s="88"/>
      <c r="W136" s="88"/>
      <c r="X136" s="88"/>
      <c r="Y136" s="88"/>
      <c r="Z136" s="88"/>
      <c r="AA136" s="88"/>
      <c r="AB136" s="103"/>
      <c r="AC136" s="88"/>
      <c r="AD136" s="88"/>
      <c r="AE136" s="88"/>
      <c r="AF136" s="88"/>
      <c r="AG136" s="88"/>
      <c r="AH136" s="88"/>
      <c r="AI136" s="88"/>
      <c r="AJ136" s="88"/>
      <c r="AK136" s="88"/>
      <c r="AL136" s="88"/>
      <c r="AM136" s="88"/>
      <c r="AN136" s="88"/>
      <c r="AO136" s="88"/>
      <c r="AP136" s="88"/>
      <c r="AQ136" s="88"/>
      <c r="AR136" s="88"/>
      <c r="AS136" s="88"/>
      <c r="AT136" s="88"/>
      <c r="AU136" s="88"/>
      <c r="AV136" s="88"/>
      <c r="AW136" s="88"/>
      <c r="AX136" s="88"/>
      <c r="AY136" s="88"/>
      <c r="AZ136" s="88"/>
      <c r="BA136" s="88"/>
      <c r="BB136" s="88"/>
      <c r="BC136" s="88"/>
      <c r="BD136" s="88"/>
      <c r="BE136" s="88"/>
      <c r="BF136" s="88"/>
      <c r="BG136" s="88"/>
      <c r="BH136" s="103"/>
      <c r="BI136" s="88"/>
      <c r="BJ136" s="88"/>
      <c r="BK136" s="88"/>
      <c r="BL136" s="88"/>
      <c r="BM136" s="88"/>
      <c r="BN136" s="88"/>
      <c r="BO136" s="88"/>
      <c r="BP136" s="88"/>
      <c r="BQ136" s="88"/>
      <c r="BR136" s="88"/>
      <c r="BS136" s="88"/>
      <c r="BT136" s="88"/>
      <c r="BU136" s="88"/>
      <c r="BV136" s="88"/>
      <c r="BW136" s="88"/>
      <c r="BX136" s="88"/>
      <c r="BY136" s="88"/>
      <c r="BZ136" s="88"/>
      <c r="CA136" s="88"/>
      <c r="CB136" s="88"/>
      <c r="CC136" s="88"/>
      <c r="CD136" s="88"/>
      <c r="CE136" s="88"/>
      <c r="CF136" s="88"/>
      <c r="CG136" s="58"/>
      <c r="CH136" s="58"/>
      <c r="CI136" s="58"/>
      <c r="CJ136" s="58"/>
      <c r="CK136" s="58"/>
      <c r="CL136" s="58"/>
    </row>
    <row r="137" spans="1:90" ht="15" customHeight="1" x14ac:dyDescent="0.25">
      <c r="A137" s="104"/>
      <c r="B137" s="105"/>
      <c r="C137" s="104"/>
      <c r="D137" s="88"/>
      <c r="E137" s="88"/>
      <c r="F137" s="88"/>
      <c r="G137" s="88"/>
      <c r="H137" s="88"/>
      <c r="I137" s="88"/>
      <c r="J137" s="88"/>
      <c r="K137" s="88"/>
      <c r="L137" s="88"/>
      <c r="M137" s="88"/>
      <c r="N137" s="88"/>
      <c r="O137" s="103"/>
      <c r="P137" s="88"/>
      <c r="Q137" s="88"/>
      <c r="R137" s="88"/>
      <c r="S137" s="88"/>
      <c r="T137" s="88"/>
      <c r="U137" s="88"/>
      <c r="V137" s="88"/>
      <c r="W137" s="88"/>
      <c r="X137" s="88"/>
      <c r="Y137" s="88"/>
      <c r="Z137" s="88"/>
      <c r="AA137" s="88"/>
      <c r="AB137" s="103"/>
      <c r="AC137" s="88"/>
      <c r="AD137" s="88"/>
      <c r="AE137" s="88"/>
      <c r="AF137" s="88"/>
      <c r="AG137" s="88"/>
      <c r="AH137" s="88"/>
      <c r="AI137" s="88"/>
      <c r="AJ137" s="88"/>
      <c r="AK137" s="88"/>
      <c r="AL137" s="88"/>
      <c r="AM137" s="88"/>
      <c r="AN137" s="88"/>
      <c r="AO137" s="88"/>
      <c r="AP137" s="88"/>
      <c r="AQ137" s="88"/>
      <c r="AR137" s="88"/>
      <c r="AS137" s="88"/>
      <c r="AT137" s="88"/>
      <c r="AU137" s="88"/>
      <c r="AV137" s="88"/>
      <c r="AW137" s="88"/>
      <c r="AX137" s="88"/>
      <c r="AY137" s="88"/>
      <c r="AZ137" s="88"/>
      <c r="BA137" s="88"/>
      <c r="BB137" s="88"/>
      <c r="BC137" s="88"/>
      <c r="BD137" s="88"/>
      <c r="BE137" s="88"/>
      <c r="BF137" s="88"/>
      <c r="BG137" s="88"/>
      <c r="BH137" s="103"/>
      <c r="BI137" s="88"/>
      <c r="BJ137" s="88"/>
      <c r="BK137" s="88"/>
      <c r="BL137" s="88"/>
      <c r="BM137" s="88"/>
      <c r="BN137" s="88"/>
      <c r="BO137" s="88"/>
      <c r="BP137" s="88"/>
      <c r="BQ137" s="88"/>
      <c r="BR137" s="88"/>
      <c r="BS137" s="88"/>
      <c r="BT137" s="88"/>
      <c r="BU137" s="88"/>
      <c r="BV137" s="88"/>
      <c r="BW137" s="88"/>
      <c r="BX137" s="88"/>
      <c r="BY137" s="88"/>
      <c r="BZ137" s="88"/>
      <c r="CA137" s="88"/>
      <c r="CB137" s="88"/>
      <c r="CC137" s="88"/>
      <c r="CD137" s="88"/>
      <c r="CE137" s="88"/>
      <c r="CF137" s="88"/>
      <c r="CG137" s="58"/>
      <c r="CH137" s="58"/>
      <c r="CI137" s="58"/>
      <c r="CJ137" s="58"/>
      <c r="CK137" s="58"/>
      <c r="CL137" s="58"/>
    </row>
    <row r="138" spans="1:90" ht="15" customHeight="1" x14ac:dyDescent="0.25">
      <c r="A138" s="104"/>
      <c r="B138" s="105"/>
      <c r="C138" s="104"/>
      <c r="D138" s="88"/>
      <c r="E138" s="88"/>
      <c r="F138" s="88"/>
      <c r="G138" s="88"/>
      <c r="H138" s="88"/>
      <c r="I138" s="88"/>
      <c r="J138" s="88"/>
      <c r="K138" s="88"/>
      <c r="L138" s="88"/>
      <c r="M138" s="88"/>
      <c r="N138" s="88"/>
      <c r="O138" s="103"/>
      <c r="P138" s="88"/>
      <c r="Q138" s="88"/>
      <c r="R138" s="88"/>
      <c r="S138" s="88"/>
      <c r="T138" s="88"/>
      <c r="U138" s="88"/>
      <c r="V138" s="88"/>
      <c r="W138" s="88"/>
      <c r="X138" s="88"/>
      <c r="Y138" s="88"/>
      <c r="Z138" s="88"/>
      <c r="AA138" s="88"/>
      <c r="AB138" s="103"/>
      <c r="AC138" s="88"/>
      <c r="AD138" s="88"/>
      <c r="AE138" s="88"/>
      <c r="AF138" s="88"/>
      <c r="AG138" s="88"/>
      <c r="AH138" s="88"/>
      <c r="AI138" s="88"/>
      <c r="AJ138" s="88"/>
      <c r="AK138" s="88"/>
      <c r="AL138" s="88"/>
      <c r="AM138" s="88"/>
      <c r="AN138" s="88"/>
      <c r="AO138" s="88"/>
      <c r="AP138" s="88"/>
      <c r="AQ138" s="88"/>
      <c r="AR138" s="88"/>
      <c r="AS138" s="88"/>
      <c r="AT138" s="88"/>
      <c r="AU138" s="88"/>
      <c r="AV138" s="88"/>
      <c r="AW138" s="88"/>
      <c r="AX138" s="88"/>
      <c r="AY138" s="88"/>
      <c r="AZ138" s="88"/>
      <c r="BA138" s="88"/>
      <c r="BB138" s="88"/>
      <c r="BC138" s="88"/>
      <c r="BD138" s="88"/>
      <c r="BE138" s="88"/>
      <c r="BF138" s="88"/>
      <c r="BG138" s="88"/>
      <c r="BH138" s="103"/>
      <c r="BI138" s="88"/>
      <c r="BJ138" s="88"/>
      <c r="BK138" s="88"/>
      <c r="BL138" s="88"/>
      <c r="BM138" s="88"/>
      <c r="BN138" s="88"/>
      <c r="BO138" s="88"/>
      <c r="BP138" s="88"/>
      <c r="BQ138" s="88"/>
      <c r="BR138" s="88"/>
      <c r="BS138" s="88"/>
      <c r="BT138" s="88"/>
      <c r="BU138" s="88"/>
      <c r="BV138" s="88"/>
      <c r="BW138" s="88"/>
      <c r="BX138" s="88"/>
      <c r="BY138" s="88"/>
      <c r="BZ138" s="88"/>
      <c r="CA138" s="88"/>
      <c r="CB138" s="88"/>
      <c r="CC138" s="88"/>
      <c r="CD138" s="88"/>
      <c r="CE138" s="88"/>
      <c r="CF138" s="88"/>
      <c r="CG138" s="58"/>
      <c r="CH138" s="58"/>
      <c r="CI138" s="58"/>
      <c r="CJ138" s="58"/>
      <c r="CK138" s="58"/>
      <c r="CL138" s="58"/>
    </row>
    <row r="139" spans="1:90" ht="15" customHeight="1" x14ac:dyDescent="0.25">
      <c r="A139" s="104"/>
      <c r="B139" s="105"/>
      <c r="C139" s="104"/>
      <c r="D139" s="88"/>
      <c r="E139" s="88"/>
      <c r="F139" s="88"/>
      <c r="G139" s="88"/>
      <c r="H139" s="88"/>
      <c r="I139" s="88"/>
      <c r="J139" s="88"/>
      <c r="K139" s="88"/>
      <c r="L139" s="88"/>
      <c r="M139" s="88"/>
      <c r="N139" s="88"/>
      <c r="O139" s="103"/>
      <c r="P139" s="88"/>
      <c r="Q139" s="88"/>
      <c r="R139" s="88"/>
      <c r="S139" s="88"/>
      <c r="T139" s="88"/>
      <c r="U139" s="88"/>
      <c r="V139" s="88"/>
      <c r="W139" s="88"/>
      <c r="X139" s="88"/>
      <c r="Y139" s="88"/>
      <c r="Z139" s="88"/>
      <c r="AA139" s="88"/>
      <c r="AB139" s="103"/>
      <c r="AC139" s="88"/>
      <c r="AD139" s="88"/>
      <c r="AE139" s="88"/>
      <c r="AF139" s="88"/>
      <c r="AG139" s="88"/>
      <c r="AH139" s="88"/>
      <c r="AI139" s="88"/>
      <c r="AJ139" s="88"/>
      <c r="AK139" s="88"/>
      <c r="AL139" s="88"/>
      <c r="AM139" s="88"/>
      <c r="AN139" s="88"/>
      <c r="AO139" s="88"/>
      <c r="AP139" s="88"/>
      <c r="AQ139" s="88"/>
      <c r="AR139" s="88"/>
      <c r="AS139" s="88"/>
      <c r="AT139" s="88"/>
      <c r="AU139" s="88"/>
      <c r="AV139" s="88"/>
      <c r="AW139" s="88"/>
      <c r="AX139" s="88"/>
      <c r="AY139" s="88"/>
      <c r="AZ139" s="88"/>
      <c r="BA139" s="88"/>
      <c r="BB139" s="88"/>
      <c r="BC139" s="88"/>
      <c r="BD139" s="88"/>
      <c r="BE139" s="88"/>
      <c r="BF139" s="88"/>
      <c r="BG139" s="88"/>
      <c r="BH139" s="103"/>
      <c r="BI139" s="88"/>
      <c r="BJ139" s="88"/>
      <c r="BK139" s="88"/>
      <c r="BL139" s="88"/>
      <c r="BM139" s="88"/>
      <c r="BN139" s="88"/>
      <c r="BO139" s="88"/>
      <c r="BP139" s="88"/>
      <c r="BQ139" s="88"/>
      <c r="BR139" s="88"/>
      <c r="BS139" s="88"/>
      <c r="BT139" s="88"/>
      <c r="BU139" s="88"/>
      <c r="BV139" s="88"/>
      <c r="BW139" s="88"/>
      <c r="BX139" s="88"/>
      <c r="BY139" s="88"/>
      <c r="BZ139" s="88"/>
      <c r="CA139" s="88"/>
      <c r="CB139" s="88"/>
      <c r="CC139" s="88"/>
      <c r="CD139" s="88"/>
      <c r="CE139" s="88"/>
      <c r="CF139" s="88"/>
      <c r="CG139" s="58"/>
      <c r="CH139" s="58"/>
      <c r="CI139" s="58"/>
      <c r="CJ139" s="58"/>
      <c r="CK139" s="58"/>
      <c r="CL139" s="58"/>
    </row>
    <row r="140" spans="1:90" ht="15" customHeight="1" x14ac:dyDescent="0.25">
      <c r="A140" s="104"/>
      <c r="B140" s="105"/>
      <c r="C140" s="104"/>
      <c r="D140" s="88"/>
      <c r="E140" s="88"/>
      <c r="F140" s="88"/>
      <c r="G140" s="88"/>
      <c r="H140" s="88"/>
      <c r="I140" s="88"/>
      <c r="J140" s="88"/>
      <c r="K140" s="88"/>
      <c r="L140" s="88"/>
      <c r="M140" s="88"/>
      <c r="N140" s="88"/>
      <c r="O140" s="103"/>
      <c r="P140" s="88"/>
      <c r="Q140" s="88"/>
      <c r="R140" s="88"/>
      <c r="S140" s="88"/>
      <c r="T140" s="88"/>
      <c r="U140" s="88"/>
      <c r="V140" s="88"/>
      <c r="W140" s="88"/>
      <c r="X140" s="88"/>
      <c r="Y140" s="88"/>
      <c r="Z140" s="88"/>
      <c r="AA140" s="88"/>
      <c r="AB140" s="103"/>
      <c r="AC140" s="88"/>
      <c r="AD140" s="88"/>
      <c r="AE140" s="88"/>
      <c r="AF140" s="88"/>
      <c r="AG140" s="88"/>
      <c r="AH140" s="88"/>
      <c r="AI140" s="88"/>
      <c r="AJ140" s="88"/>
      <c r="AK140" s="88"/>
      <c r="AL140" s="88"/>
      <c r="AM140" s="88"/>
      <c r="AN140" s="88"/>
      <c r="AO140" s="88"/>
      <c r="AP140" s="88"/>
      <c r="AQ140" s="88"/>
      <c r="AR140" s="88"/>
      <c r="AS140" s="88"/>
      <c r="AT140" s="88"/>
      <c r="AU140" s="88"/>
      <c r="AV140" s="88"/>
      <c r="AW140" s="88"/>
      <c r="AX140" s="88"/>
      <c r="AY140" s="88"/>
      <c r="AZ140" s="88"/>
      <c r="BA140" s="88"/>
      <c r="BB140" s="88"/>
      <c r="BC140" s="88"/>
      <c r="BD140" s="88"/>
      <c r="BE140" s="88"/>
      <c r="BF140" s="88"/>
      <c r="BG140" s="88"/>
      <c r="BH140" s="103"/>
      <c r="BI140" s="88"/>
      <c r="BJ140" s="88"/>
      <c r="BK140" s="88"/>
      <c r="BL140" s="88"/>
      <c r="BM140" s="88"/>
      <c r="BN140" s="88"/>
      <c r="BO140" s="88"/>
      <c r="BP140" s="88"/>
      <c r="BQ140" s="88"/>
      <c r="BR140" s="88"/>
      <c r="BS140" s="88"/>
      <c r="BT140" s="88"/>
      <c r="BU140" s="88"/>
      <c r="BV140" s="88"/>
      <c r="BW140" s="88"/>
      <c r="BX140" s="88"/>
      <c r="BY140" s="88"/>
      <c r="BZ140" s="88"/>
      <c r="CA140" s="88"/>
      <c r="CB140" s="88"/>
      <c r="CC140" s="88"/>
      <c r="CD140" s="88"/>
      <c r="CE140" s="88"/>
      <c r="CF140" s="88"/>
      <c r="CG140" s="58"/>
      <c r="CH140" s="58"/>
      <c r="CI140" s="58"/>
      <c r="CJ140" s="58"/>
      <c r="CK140" s="58"/>
      <c r="CL140" s="58"/>
    </row>
    <row r="141" spans="1:90" ht="15" customHeight="1" x14ac:dyDescent="0.25">
      <c r="A141" s="104"/>
      <c r="B141" s="105"/>
      <c r="C141" s="104"/>
      <c r="D141" s="88"/>
      <c r="E141" s="88"/>
      <c r="F141" s="88"/>
      <c r="G141" s="88"/>
      <c r="H141" s="88"/>
      <c r="I141" s="88"/>
      <c r="J141" s="88"/>
      <c r="K141" s="88"/>
      <c r="L141" s="88"/>
      <c r="M141" s="88"/>
      <c r="N141" s="88"/>
      <c r="O141" s="103"/>
      <c r="P141" s="88"/>
      <c r="Q141" s="88"/>
      <c r="R141" s="88"/>
      <c r="S141" s="88"/>
      <c r="T141" s="88"/>
      <c r="U141" s="88"/>
      <c r="V141" s="88"/>
      <c r="W141" s="88"/>
      <c r="X141" s="88"/>
      <c r="Y141" s="88"/>
      <c r="Z141" s="88"/>
      <c r="AA141" s="88"/>
      <c r="AB141" s="103"/>
      <c r="AC141" s="88"/>
      <c r="AD141" s="88"/>
      <c r="AE141" s="88"/>
      <c r="AF141" s="88"/>
      <c r="AG141" s="88"/>
      <c r="AH141" s="88"/>
      <c r="AI141" s="88"/>
      <c r="AJ141" s="88"/>
      <c r="AK141" s="88"/>
      <c r="AL141" s="88"/>
      <c r="AM141" s="88"/>
      <c r="AN141" s="88"/>
      <c r="AO141" s="88"/>
      <c r="AP141" s="88"/>
      <c r="AQ141" s="88"/>
      <c r="AR141" s="88"/>
      <c r="AS141" s="88"/>
      <c r="AT141" s="88"/>
      <c r="AU141" s="88"/>
      <c r="AV141" s="88"/>
      <c r="AW141" s="88"/>
      <c r="AX141" s="88"/>
      <c r="AY141" s="88"/>
      <c r="AZ141" s="88"/>
      <c r="BA141" s="88"/>
      <c r="BB141" s="88"/>
      <c r="BC141" s="88"/>
      <c r="BD141" s="88"/>
      <c r="BE141" s="88"/>
      <c r="BF141" s="88"/>
      <c r="BG141" s="88"/>
      <c r="BH141" s="103"/>
      <c r="BI141" s="88"/>
      <c r="BJ141" s="88"/>
      <c r="BK141" s="88"/>
      <c r="BL141" s="88"/>
      <c r="BM141" s="88"/>
      <c r="BN141" s="88"/>
      <c r="BO141" s="88"/>
      <c r="BP141" s="88"/>
      <c r="BQ141" s="88"/>
      <c r="BR141" s="88"/>
      <c r="BS141" s="88"/>
      <c r="BT141" s="88"/>
      <c r="BU141" s="88"/>
      <c r="BV141" s="88"/>
      <c r="BW141" s="88"/>
      <c r="BX141" s="88"/>
      <c r="BY141" s="88"/>
      <c r="BZ141" s="88"/>
      <c r="CA141" s="88"/>
      <c r="CB141" s="88"/>
      <c r="CC141" s="88"/>
      <c r="CD141" s="88"/>
      <c r="CE141" s="88"/>
      <c r="CF141" s="88"/>
      <c r="CG141" s="58"/>
      <c r="CH141" s="58"/>
      <c r="CI141" s="58"/>
      <c r="CJ141" s="58"/>
      <c r="CK141" s="58"/>
      <c r="CL141" s="58"/>
    </row>
    <row r="142" spans="1:90" ht="15" customHeight="1" x14ac:dyDescent="0.25">
      <c r="A142" s="104"/>
      <c r="B142" s="105"/>
      <c r="C142" s="104"/>
      <c r="D142" s="88"/>
      <c r="E142" s="88"/>
      <c r="F142" s="88"/>
      <c r="G142" s="88"/>
      <c r="H142" s="88"/>
      <c r="I142" s="88"/>
      <c r="J142" s="88"/>
      <c r="K142" s="88"/>
      <c r="L142" s="88"/>
      <c r="M142" s="88"/>
      <c r="N142" s="88"/>
      <c r="O142" s="103"/>
      <c r="P142" s="88"/>
      <c r="Q142" s="88"/>
      <c r="R142" s="88"/>
      <c r="S142" s="88"/>
      <c r="T142" s="88"/>
      <c r="U142" s="88"/>
      <c r="V142" s="88"/>
      <c r="W142" s="88"/>
      <c r="X142" s="88"/>
      <c r="Y142" s="88"/>
      <c r="Z142" s="88"/>
      <c r="AA142" s="88"/>
      <c r="AB142" s="103"/>
      <c r="AC142" s="88"/>
      <c r="AD142" s="88"/>
      <c r="AE142" s="88"/>
      <c r="AF142" s="88"/>
      <c r="AG142" s="88"/>
      <c r="AH142" s="88"/>
      <c r="AI142" s="88"/>
      <c r="AJ142" s="88"/>
      <c r="AK142" s="88"/>
      <c r="AL142" s="88"/>
      <c r="AM142" s="88"/>
      <c r="AN142" s="88"/>
      <c r="AO142" s="88"/>
      <c r="AP142" s="88"/>
      <c r="AQ142" s="88"/>
      <c r="AR142" s="88"/>
      <c r="AS142" s="88"/>
      <c r="AT142" s="88"/>
      <c r="AU142" s="88"/>
      <c r="AV142" s="88"/>
      <c r="AW142" s="88"/>
      <c r="AX142" s="88"/>
      <c r="AY142" s="88"/>
      <c r="AZ142" s="88"/>
      <c r="BA142" s="88"/>
      <c r="BB142" s="88"/>
      <c r="BC142" s="88"/>
      <c r="BD142" s="88"/>
      <c r="BE142" s="88"/>
      <c r="BF142" s="88"/>
      <c r="BG142" s="88"/>
      <c r="BH142" s="103"/>
      <c r="BI142" s="88"/>
      <c r="BJ142" s="88"/>
      <c r="BK142" s="88"/>
      <c r="BL142" s="88"/>
      <c r="BM142" s="88"/>
      <c r="BN142" s="88"/>
      <c r="BO142" s="88"/>
      <c r="BP142" s="88"/>
      <c r="BQ142" s="88"/>
      <c r="BR142" s="88"/>
      <c r="BS142" s="88"/>
      <c r="BT142" s="88"/>
      <c r="BU142" s="88"/>
      <c r="BV142" s="88"/>
      <c r="BW142" s="88"/>
      <c r="BX142" s="88"/>
      <c r="BY142" s="88"/>
      <c r="BZ142" s="88"/>
      <c r="CA142" s="88"/>
      <c r="CB142" s="88"/>
      <c r="CC142" s="88"/>
      <c r="CD142" s="88"/>
      <c r="CE142" s="88"/>
      <c r="CF142" s="88"/>
      <c r="CG142" s="58"/>
      <c r="CH142" s="58"/>
      <c r="CI142" s="58"/>
      <c r="CJ142" s="58"/>
      <c r="CK142" s="58"/>
      <c r="CL142" s="58"/>
    </row>
    <row r="143" spans="1:90" ht="15" customHeight="1" x14ac:dyDescent="0.25">
      <c r="A143" s="104"/>
      <c r="B143" s="105"/>
      <c r="C143" s="104"/>
      <c r="D143" s="88"/>
      <c r="E143" s="88"/>
      <c r="F143" s="88"/>
      <c r="G143" s="88"/>
      <c r="H143" s="88"/>
      <c r="I143" s="88"/>
      <c r="J143" s="88"/>
      <c r="K143" s="88"/>
      <c r="L143" s="88"/>
      <c r="M143" s="88"/>
      <c r="N143" s="88"/>
      <c r="O143" s="103"/>
      <c r="P143" s="88"/>
      <c r="Q143" s="88"/>
      <c r="R143" s="88"/>
      <c r="S143" s="88"/>
      <c r="T143" s="88"/>
      <c r="U143" s="88"/>
      <c r="V143" s="88"/>
      <c r="W143" s="88"/>
      <c r="X143" s="88"/>
      <c r="Y143" s="88"/>
      <c r="Z143" s="88"/>
      <c r="AA143" s="88"/>
      <c r="AB143" s="103"/>
      <c r="AC143" s="88"/>
      <c r="AD143" s="88"/>
      <c r="AE143" s="88"/>
      <c r="AF143" s="88"/>
      <c r="AG143" s="88"/>
      <c r="AH143" s="88"/>
      <c r="AI143" s="88"/>
      <c r="AJ143" s="88"/>
      <c r="AK143" s="88"/>
      <c r="AL143" s="88"/>
      <c r="AM143" s="88"/>
      <c r="AN143" s="88"/>
      <c r="AO143" s="88"/>
      <c r="AP143" s="88"/>
      <c r="AQ143" s="88"/>
      <c r="AR143" s="88"/>
      <c r="AS143" s="88"/>
      <c r="AT143" s="88"/>
      <c r="AU143" s="88"/>
      <c r="AV143" s="88"/>
      <c r="AW143" s="88"/>
      <c r="AX143" s="88"/>
      <c r="AY143" s="88"/>
      <c r="AZ143" s="88"/>
      <c r="BA143" s="88"/>
      <c r="BB143" s="88"/>
      <c r="BC143" s="88"/>
      <c r="BD143" s="88"/>
      <c r="BE143" s="88"/>
      <c r="BF143" s="88"/>
      <c r="BG143" s="88"/>
      <c r="BH143" s="103"/>
      <c r="BI143" s="88"/>
      <c r="BJ143" s="88"/>
      <c r="BK143" s="88"/>
      <c r="BL143" s="88"/>
      <c r="BM143" s="88"/>
      <c r="BN143" s="88"/>
      <c r="BO143" s="88"/>
      <c r="BP143" s="88"/>
      <c r="BQ143" s="88"/>
      <c r="BR143" s="88"/>
      <c r="BS143" s="88"/>
      <c r="BT143" s="88"/>
      <c r="BU143" s="88"/>
      <c r="BV143" s="88"/>
      <c r="BW143" s="88"/>
      <c r="BX143" s="88"/>
      <c r="BY143" s="88"/>
      <c r="BZ143" s="88"/>
      <c r="CA143" s="88"/>
      <c r="CB143" s="88"/>
      <c r="CC143" s="88"/>
      <c r="CD143" s="88"/>
      <c r="CE143" s="88"/>
      <c r="CF143" s="88"/>
      <c r="CG143" s="58"/>
      <c r="CH143" s="58"/>
      <c r="CI143" s="58"/>
      <c r="CJ143" s="58"/>
      <c r="CK143" s="58"/>
      <c r="CL143" s="58"/>
    </row>
    <row r="144" spans="1:90" ht="15" customHeight="1" x14ac:dyDescent="0.25">
      <c r="A144" s="104"/>
      <c r="B144" s="105"/>
      <c r="C144" s="104"/>
      <c r="D144" s="88"/>
      <c r="E144" s="88"/>
      <c r="F144" s="88"/>
      <c r="G144" s="88"/>
      <c r="H144" s="88"/>
      <c r="I144" s="88"/>
      <c r="J144" s="88"/>
      <c r="K144" s="88"/>
      <c r="L144" s="88"/>
      <c r="M144" s="88"/>
      <c r="N144" s="88"/>
      <c r="O144" s="103"/>
      <c r="P144" s="88"/>
      <c r="Q144" s="88"/>
      <c r="R144" s="88"/>
      <c r="S144" s="88"/>
      <c r="T144" s="88"/>
      <c r="U144" s="88"/>
      <c r="V144" s="88"/>
      <c r="W144" s="88"/>
      <c r="X144" s="88"/>
      <c r="Y144" s="88"/>
      <c r="Z144" s="88"/>
      <c r="AA144" s="88"/>
      <c r="AB144" s="103"/>
      <c r="AC144" s="88"/>
      <c r="AD144" s="88"/>
      <c r="AE144" s="88"/>
      <c r="AF144" s="88"/>
      <c r="AG144" s="88"/>
      <c r="AH144" s="88"/>
      <c r="AI144" s="88"/>
      <c r="AJ144" s="88"/>
      <c r="AK144" s="88"/>
      <c r="AL144" s="88"/>
      <c r="AM144" s="88"/>
      <c r="AN144" s="88"/>
      <c r="AO144" s="88"/>
      <c r="AP144" s="88"/>
      <c r="AQ144" s="88"/>
      <c r="AR144" s="88"/>
      <c r="AS144" s="88"/>
      <c r="AT144" s="88"/>
      <c r="AU144" s="88"/>
      <c r="AV144" s="88"/>
      <c r="AW144" s="88"/>
      <c r="AX144" s="88"/>
      <c r="AY144" s="88"/>
      <c r="AZ144" s="88"/>
      <c r="BA144" s="88"/>
      <c r="BB144" s="88"/>
      <c r="BC144" s="88"/>
      <c r="BD144" s="88"/>
      <c r="BE144" s="88"/>
      <c r="BF144" s="88"/>
      <c r="BG144" s="88"/>
      <c r="BH144" s="103"/>
      <c r="BI144" s="88"/>
      <c r="BJ144" s="88"/>
      <c r="BK144" s="88"/>
      <c r="BL144" s="88"/>
      <c r="BM144" s="88"/>
      <c r="BN144" s="88"/>
      <c r="BO144" s="88"/>
      <c r="BP144" s="88"/>
      <c r="BQ144" s="88"/>
      <c r="BR144" s="88"/>
      <c r="BS144" s="88"/>
      <c r="BT144" s="88"/>
      <c r="BU144" s="88"/>
      <c r="BV144" s="88"/>
      <c r="BW144" s="88"/>
      <c r="BX144" s="88"/>
      <c r="BY144" s="88"/>
      <c r="BZ144" s="88"/>
      <c r="CA144" s="88"/>
      <c r="CB144" s="88"/>
      <c r="CC144" s="88"/>
      <c r="CD144" s="88"/>
      <c r="CE144" s="88"/>
      <c r="CF144" s="88"/>
      <c r="CG144" s="58"/>
      <c r="CH144" s="58"/>
      <c r="CI144" s="58"/>
      <c r="CJ144" s="58"/>
      <c r="CK144" s="58"/>
      <c r="CL144" s="58"/>
    </row>
    <row r="145" spans="1:90" ht="15" customHeight="1" x14ac:dyDescent="0.25">
      <c r="A145" s="104"/>
      <c r="B145" s="105"/>
      <c r="C145" s="104"/>
      <c r="D145" s="88"/>
      <c r="E145" s="88"/>
      <c r="F145" s="88"/>
      <c r="G145" s="88"/>
      <c r="H145" s="88"/>
      <c r="I145" s="88"/>
      <c r="J145" s="88"/>
      <c r="K145" s="88"/>
      <c r="L145" s="88"/>
      <c r="M145" s="88"/>
      <c r="N145" s="88"/>
      <c r="O145" s="103"/>
      <c r="P145" s="88"/>
      <c r="Q145" s="88"/>
      <c r="R145" s="88"/>
      <c r="S145" s="88"/>
      <c r="T145" s="88"/>
      <c r="U145" s="88"/>
      <c r="V145" s="88"/>
      <c r="W145" s="88"/>
      <c r="X145" s="88"/>
      <c r="Y145" s="88"/>
      <c r="Z145" s="88"/>
      <c r="AA145" s="88"/>
      <c r="AB145" s="103"/>
      <c r="AC145" s="88"/>
      <c r="AD145" s="88"/>
      <c r="AE145" s="88"/>
      <c r="AF145" s="88"/>
      <c r="AG145" s="88"/>
      <c r="AH145" s="88"/>
      <c r="AI145" s="88"/>
      <c r="AJ145" s="88"/>
      <c r="AK145" s="88"/>
      <c r="AL145" s="88"/>
      <c r="AM145" s="88"/>
      <c r="AN145" s="88"/>
      <c r="AO145" s="88"/>
      <c r="AP145" s="88"/>
      <c r="AQ145" s="88"/>
      <c r="AR145" s="88"/>
      <c r="AS145" s="88"/>
      <c r="AT145" s="88"/>
      <c r="AU145" s="88"/>
      <c r="AV145" s="88"/>
      <c r="AW145" s="88"/>
      <c r="AX145" s="88"/>
      <c r="AY145" s="88"/>
      <c r="AZ145" s="88"/>
      <c r="BA145" s="88"/>
      <c r="BB145" s="88"/>
      <c r="BC145" s="88"/>
      <c r="BD145" s="88"/>
      <c r="BE145" s="88"/>
      <c r="BF145" s="88"/>
      <c r="BG145" s="88"/>
      <c r="BH145" s="103"/>
      <c r="BI145" s="88"/>
      <c r="BJ145" s="88"/>
      <c r="BK145" s="88"/>
      <c r="BL145" s="88"/>
      <c r="BM145" s="88"/>
      <c r="BN145" s="88"/>
      <c r="BO145" s="88"/>
      <c r="BP145" s="88"/>
      <c r="BQ145" s="88"/>
      <c r="BR145" s="88"/>
      <c r="BS145" s="88"/>
      <c r="BT145" s="88"/>
      <c r="BU145" s="88"/>
      <c r="BV145" s="88"/>
      <c r="BW145" s="88"/>
      <c r="BX145" s="88"/>
      <c r="BY145" s="88"/>
      <c r="BZ145" s="88"/>
      <c r="CA145" s="88"/>
      <c r="CB145" s="88"/>
      <c r="CC145" s="88"/>
      <c r="CD145" s="88"/>
      <c r="CE145" s="88"/>
      <c r="CF145" s="88"/>
      <c r="CG145" s="58"/>
      <c r="CH145" s="58"/>
      <c r="CI145" s="58"/>
      <c r="CJ145" s="58"/>
      <c r="CK145" s="58"/>
      <c r="CL145" s="58"/>
    </row>
    <row r="146" spans="1:90" ht="15" customHeight="1" x14ac:dyDescent="0.25">
      <c r="A146" s="104"/>
      <c r="B146" s="105"/>
      <c r="C146" s="104"/>
      <c r="D146" s="88"/>
      <c r="E146" s="88"/>
      <c r="F146" s="88"/>
      <c r="G146" s="88"/>
      <c r="H146" s="88"/>
      <c r="I146" s="88"/>
      <c r="J146" s="88"/>
      <c r="K146" s="88"/>
      <c r="L146" s="88"/>
      <c r="M146" s="88"/>
      <c r="N146" s="88"/>
      <c r="O146" s="103"/>
      <c r="P146" s="88"/>
      <c r="Q146" s="88"/>
      <c r="R146" s="88"/>
      <c r="S146" s="88"/>
      <c r="T146" s="88"/>
      <c r="U146" s="88"/>
      <c r="V146" s="88"/>
      <c r="W146" s="88"/>
      <c r="X146" s="88"/>
      <c r="Y146" s="88"/>
      <c r="Z146" s="88"/>
      <c r="AA146" s="88"/>
      <c r="AB146" s="103"/>
      <c r="AC146" s="88"/>
      <c r="AD146" s="88"/>
      <c r="AE146" s="88"/>
      <c r="AF146" s="88"/>
      <c r="AG146" s="88"/>
      <c r="AH146" s="88"/>
      <c r="AI146" s="88"/>
      <c r="AJ146" s="88"/>
      <c r="AK146" s="88"/>
      <c r="AL146" s="88"/>
      <c r="AM146" s="88"/>
      <c r="AN146" s="88"/>
      <c r="AO146" s="88"/>
      <c r="AP146" s="88"/>
      <c r="AQ146" s="88"/>
      <c r="AR146" s="88"/>
      <c r="AS146" s="88"/>
      <c r="AT146" s="88"/>
      <c r="AU146" s="88"/>
      <c r="AV146" s="88"/>
      <c r="AW146" s="88"/>
      <c r="AX146" s="88"/>
      <c r="AY146" s="88"/>
      <c r="AZ146" s="88"/>
      <c r="BA146" s="88"/>
      <c r="BB146" s="88"/>
      <c r="BC146" s="88"/>
      <c r="BD146" s="88"/>
      <c r="BE146" s="88"/>
      <c r="BF146" s="88"/>
      <c r="BG146" s="88"/>
      <c r="BH146" s="103"/>
      <c r="BI146" s="88"/>
      <c r="BJ146" s="88"/>
      <c r="BK146" s="88"/>
      <c r="BL146" s="88"/>
      <c r="BM146" s="88"/>
      <c r="BN146" s="88"/>
      <c r="BO146" s="88"/>
      <c r="BP146" s="88"/>
      <c r="BQ146" s="88"/>
      <c r="BR146" s="88"/>
      <c r="BS146" s="88"/>
      <c r="BT146" s="88"/>
      <c r="BU146" s="88"/>
      <c r="BV146" s="88"/>
      <c r="BW146" s="88"/>
      <c r="BX146" s="88"/>
      <c r="BY146" s="88"/>
      <c r="BZ146" s="88"/>
      <c r="CA146" s="88"/>
      <c r="CB146" s="88"/>
      <c r="CC146" s="88"/>
      <c r="CD146" s="88"/>
      <c r="CE146" s="88"/>
      <c r="CF146" s="88"/>
      <c r="CG146" s="58"/>
      <c r="CH146" s="58"/>
      <c r="CI146" s="58"/>
      <c r="CJ146" s="58"/>
      <c r="CK146" s="58"/>
      <c r="CL146" s="58"/>
    </row>
    <row r="147" spans="1:90" ht="15" customHeight="1" x14ac:dyDescent="0.25">
      <c r="A147" s="104"/>
      <c r="B147" s="105"/>
      <c r="C147" s="104"/>
      <c r="D147" s="88"/>
      <c r="E147" s="88"/>
      <c r="F147" s="88"/>
      <c r="G147" s="88"/>
      <c r="H147" s="88"/>
      <c r="I147" s="88"/>
      <c r="J147" s="88"/>
      <c r="K147" s="88"/>
      <c r="L147" s="88"/>
      <c r="M147" s="88"/>
      <c r="N147" s="88"/>
      <c r="O147" s="103"/>
      <c r="P147" s="88"/>
      <c r="Q147" s="88"/>
      <c r="R147" s="88"/>
      <c r="S147" s="88"/>
      <c r="T147" s="88"/>
      <c r="U147" s="88"/>
      <c r="V147" s="88"/>
      <c r="W147" s="88"/>
      <c r="X147" s="88"/>
      <c r="Y147" s="88"/>
      <c r="Z147" s="88"/>
      <c r="AA147" s="88"/>
      <c r="AB147" s="103"/>
      <c r="AC147" s="88"/>
      <c r="AD147" s="88"/>
      <c r="AE147" s="88"/>
      <c r="AF147" s="88"/>
      <c r="AG147" s="88"/>
      <c r="AH147" s="88"/>
      <c r="AI147" s="88"/>
      <c r="AJ147" s="88"/>
      <c r="AK147" s="88"/>
      <c r="AL147" s="88"/>
      <c r="AM147" s="88"/>
      <c r="AN147" s="88"/>
      <c r="AO147" s="88"/>
      <c r="AP147" s="88"/>
      <c r="AQ147" s="88"/>
      <c r="AR147" s="88"/>
      <c r="AS147" s="88"/>
      <c r="AT147" s="88"/>
      <c r="AU147" s="88"/>
      <c r="AV147" s="88"/>
      <c r="AW147" s="88"/>
      <c r="AX147" s="88"/>
      <c r="AY147" s="88"/>
      <c r="AZ147" s="88"/>
      <c r="BA147" s="88"/>
      <c r="BB147" s="88"/>
      <c r="BC147" s="88"/>
      <c r="BD147" s="88"/>
      <c r="BE147" s="88"/>
      <c r="BF147" s="88"/>
      <c r="BG147" s="88"/>
      <c r="BH147" s="103"/>
      <c r="BI147" s="88"/>
      <c r="BJ147" s="88"/>
      <c r="BK147" s="88"/>
      <c r="BL147" s="88"/>
      <c r="BM147" s="88"/>
      <c r="BN147" s="88"/>
      <c r="BO147" s="88"/>
      <c r="BP147" s="88"/>
      <c r="BQ147" s="88"/>
      <c r="BR147" s="88"/>
      <c r="BS147" s="88"/>
      <c r="BT147" s="88"/>
      <c r="BU147" s="88"/>
      <c r="BV147" s="88"/>
      <c r="BW147" s="88"/>
      <c r="BX147" s="88"/>
      <c r="BY147" s="88"/>
      <c r="BZ147" s="88"/>
      <c r="CA147" s="88"/>
      <c r="CB147" s="88"/>
      <c r="CC147" s="88"/>
      <c r="CD147" s="88"/>
      <c r="CE147" s="88"/>
      <c r="CF147" s="88"/>
      <c r="CG147" s="58"/>
      <c r="CH147" s="58"/>
      <c r="CI147" s="58"/>
      <c r="CJ147" s="58"/>
      <c r="CK147" s="58"/>
      <c r="CL147" s="58"/>
    </row>
    <row r="148" spans="1:90" ht="15" customHeight="1" x14ac:dyDescent="0.25">
      <c r="A148" s="104"/>
      <c r="B148" s="105"/>
      <c r="C148" s="104"/>
      <c r="D148" s="88"/>
      <c r="E148" s="88"/>
      <c r="F148" s="88"/>
      <c r="G148" s="88"/>
      <c r="H148" s="88"/>
      <c r="I148" s="88"/>
      <c r="J148" s="88"/>
      <c r="K148" s="88"/>
      <c r="L148" s="88"/>
      <c r="M148" s="88"/>
      <c r="N148" s="88"/>
      <c r="O148" s="103"/>
      <c r="P148" s="88"/>
      <c r="Q148" s="88"/>
      <c r="R148" s="88"/>
      <c r="S148" s="88"/>
      <c r="T148" s="88"/>
      <c r="U148" s="88"/>
      <c r="V148" s="88"/>
      <c r="W148" s="88"/>
      <c r="X148" s="88"/>
      <c r="Y148" s="88"/>
      <c r="Z148" s="88"/>
      <c r="AA148" s="88"/>
      <c r="AB148" s="103"/>
      <c r="AC148" s="88"/>
      <c r="AD148" s="88"/>
      <c r="AE148" s="88"/>
      <c r="AF148" s="88"/>
      <c r="AG148" s="88"/>
      <c r="AH148" s="88"/>
      <c r="AI148" s="88"/>
      <c r="AJ148" s="88"/>
      <c r="AK148" s="88"/>
      <c r="AL148" s="88"/>
      <c r="AM148" s="88"/>
      <c r="AN148" s="88"/>
      <c r="AO148" s="88"/>
      <c r="AP148" s="88"/>
      <c r="AQ148" s="88"/>
      <c r="AR148" s="88"/>
      <c r="AS148" s="88"/>
      <c r="AT148" s="88"/>
      <c r="AU148" s="88"/>
      <c r="AV148" s="88"/>
      <c r="AW148" s="88"/>
      <c r="AX148" s="88"/>
      <c r="AY148" s="88"/>
      <c r="AZ148" s="88"/>
      <c r="BA148" s="88"/>
      <c r="BB148" s="88"/>
      <c r="BC148" s="88"/>
      <c r="BD148" s="88"/>
      <c r="BE148" s="88"/>
      <c r="BF148" s="88"/>
      <c r="BG148" s="88"/>
      <c r="BH148" s="103"/>
      <c r="BI148" s="88"/>
      <c r="BJ148" s="88"/>
      <c r="BK148" s="88"/>
      <c r="BL148" s="88"/>
      <c r="BM148" s="88"/>
      <c r="BN148" s="88"/>
      <c r="BO148" s="88"/>
      <c r="BP148" s="88"/>
      <c r="BQ148" s="88"/>
      <c r="BR148" s="88"/>
      <c r="BS148" s="88"/>
      <c r="BT148" s="88"/>
      <c r="BU148" s="88"/>
      <c r="BV148" s="88"/>
      <c r="BW148" s="88"/>
      <c r="BX148" s="88"/>
      <c r="BY148" s="88"/>
      <c r="BZ148" s="88"/>
      <c r="CA148" s="88"/>
      <c r="CB148" s="88"/>
      <c r="CC148" s="88"/>
      <c r="CD148" s="88"/>
      <c r="CE148" s="88"/>
      <c r="CF148" s="88"/>
      <c r="CG148" s="58"/>
      <c r="CH148" s="58"/>
      <c r="CI148" s="58"/>
      <c r="CJ148" s="58"/>
      <c r="CK148" s="58"/>
      <c r="CL148" s="58"/>
    </row>
    <row r="149" spans="1:90" ht="15" customHeight="1" x14ac:dyDescent="0.25">
      <c r="A149" s="104"/>
      <c r="B149" s="105"/>
      <c r="C149" s="104"/>
      <c r="D149" s="88"/>
      <c r="E149" s="88"/>
      <c r="F149" s="88"/>
      <c r="G149" s="88"/>
      <c r="H149" s="88"/>
      <c r="I149" s="88"/>
      <c r="J149" s="88"/>
      <c r="K149" s="88"/>
      <c r="L149" s="88"/>
      <c r="M149" s="88"/>
      <c r="N149" s="88"/>
      <c r="O149" s="103"/>
      <c r="P149" s="88"/>
      <c r="Q149" s="88"/>
      <c r="R149" s="88"/>
      <c r="S149" s="88"/>
      <c r="T149" s="88"/>
      <c r="U149" s="88"/>
      <c r="V149" s="88"/>
      <c r="W149" s="88"/>
      <c r="X149" s="88"/>
      <c r="Y149" s="88"/>
      <c r="Z149" s="88"/>
      <c r="AA149" s="88"/>
      <c r="AB149" s="103"/>
      <c r="AC149" s="88"/>
      <c r="AD149" s="88"/>
      <c r="AE149" s="88"/>
      <c r="AF149" s="88"/>
      <c r="AG149" s="88"/>
      <c r="AH149" s="88"/>
      <c r="AI149" s="88"/>
      <c r="AJ149" s="88"/>
      <c r="AK149" s="88"/>
      <c r="AL149" s="88"/>
      <c r="AM149" s="88"/>
      <c r="AN149" s="88"/>
      <c r="AO149" s="88"/>
      <c r="AP149" s="88"/>
      <c r="AQ149" s="88"/>
      <c r="AR149" s="88"/>
      <c r="AS149" s="88"/>
      <c r="AT149" s="88"/>
      <c r="AU149" s="88"/>
      <c r="AV149" s="88"/>
      <c r="AW149" s="88"/>
      <c r="AX149" s="88"/>
      <c r="AY149" s="88"/>
      <c r="AZ149" s="88"/>
      <c r="BA149" s="88"/>
      <c r="BB149" s="88"/>
      <c r="BC149" s="88"/>
      <c r="BD149" s="88"/>
      <c r="BE149" s="88"/>
      <c r="BF149" s="88"/>
      <c r="BG149" s="88"/>
      <c r="BH149" s="103"/>
      <c r="BI149" s="88"/>
      <c r="BJ149" s="88"/>
      <c r="BK149" s="88"/>
      <c r="BL149" s="88"/>
      <c r="BM149" s="88"/>
      <c r="BN149" s="88"/>
      <c r="BO149" s="88"/>
      <c r="BP149" s="88"/>
      <c r="BQ149" s="88"/>
      <c r="BR149" s="88"/>
      <c r="BS149" s="88"/>
      <c r="BT149" s="88"/>
      <c r="BU149" s="88"/>
      <c r="BV149" s="88"/>
      <c r="BW149" s="88"/>
      <c r="BX149" s="88"/>
      <c r="BY149" s="88"/>
      <c r="BZ149" s="88"/>
      <c r="CA149" s="88"/>
      <c r="CB149" s="88"/>
      <c r="CC149" s="88"/>
      <c r="CD149" s="88"/>
      <c r="CE149" s="88"/>
      <c r="CF149" s="88"/>
      <c r="CG149" s="58"/>
      <c r="CH149" s="58"/>
      <c r="CI149" s="58"/>
      <c r="CJ149" s="58"/>
      <c r="CK149" s="58"/>
      <c r="CL149" s="58"/>
    </row>
    <row r="150" spans="1:90" ht="15" customHeight="1" x14ac:dyDescent="0.25">
      <c r="A150" s="104"/>
      <c r="B150" s="105"/>
      <c r="C150" s="104"/>
      <c r="D150" s="88"/>
      <c r="E150" s="88"/>
      <c r="F150" s="88"/>
      <c r="G150" s="88"/>
      <c r="H150" s="88"/>
      <c r="I150" s="88"/>
      <c r="J150" s="88"/>
      <c r="K150" s="88"/>
      <c r="L150" s="88"/>
      <c r="M150" s="88"/>
      <c r="N150" s="88"/>
      <c r="O150" s="103"/>
      <c r="P150" s="88"/>
      <c r="Q150" s="88"/>
      <c r="R150" s="88"/>
      <c r="S150" s="88"/>
      <c r="T150" s="88"/>
      <c r="U150" s="88"/>
      <c r="V150" s="88"/>
      <c r="W150" s="88"/>
      <c r="X150" s="88"/>
      <c r="Y150" s="88"/>
      <c r="Z150" s="88"/>
      <c r="AA150" s="88"/>
      <c r="AB150" s="103"/>
      <c r="AC150" s="88"/>
      <c r="AD150" s="88"/>
      <c r="AE150" s="88"/>
      <c r="AF150" s="88"/>
      <c r="AG150" s="88"/>
      <c r="AH150" s="88"/>
      <c r="AI150" s="88"/>
      <c r="AJ150" s="88"/>
      <c r="AK150" s="88"/>
      <c r="AL150" s="88"/>
      <c r="AM150" s="88"/>
      <c r="AN150" s="88"/>
      <c r="AO150" s="88"/>
      <c r="AP150" s="88"/>
      <c r="AQ150" s="88"/>
      <c r="AR150" s="88"/>
      <c r="AS150" s="88"/>
      <c r="AT150" s="88"/>
      <c r="AU150" s="88"/>
      <c r="AV150" s="88"/>
      <c r="AW150" s="88"/>
      <c r="AX150" s="88"/>
      <c r="AY150" s="88"/>
      <c r="AZ150" s="88"/>
      <c r="BA150" s="88"/>
      <c r="BB150" s="88"/>
      <c r="BC150" s="88"/>
      <c r="BD150" s="88"/>
      <c r="BE150" s="88"/>
      <c r="BF150" s="88"/>
      <c r="BG150" s="88"/>
      <c r="BH150" s="103"/>
      <c r="BI150" s="88"/>
      <c r="BJ150" s="88"/>
      <c r="BK150" s="88"/>
      <c r="BL150" s="88"/>
      <c r="BM150" s="88"/>
      <c r="BN150" s="88"/>
      <c r="BO150" s="88"/>
      <c r="BP150" s="88"/>
      <c r="BQ150" s="88"/>
      <c r="BR150" s="88"/>
      <c r="BS150" s="88"/>
      <c r="BT150" s="88"/>
      <c r="BU150" s="88"/>
      <c r="BV150" s="88"/>
      <c r="BW150" s="88"/>
      <c r="BX150" s="88"/>
      <c r="BY150" s="88"/>
      <c r="BZ150" s="88"/>
      <c r="CA150" s="88"/>
      <c r="CB150" s="88"/>
      <c r="CC150" s="88"/>
      <c r="CD150" s="88"/>
      <c r="CE150" s="88"/>
      <c r="CF150" s="88"/>
      <c r="CG150" s="58"/>
      <c r="CH150" s="58"/>
      <c r="CI150" s="58"/>
      <c r="CJ150" s="58"/>
      <c r="CK150" s="58"/>
      <c r="CL150" s="58"/>
    </row>
    <row r="151" spans="1:90" ht="15" customHeight="1" x14ac:dyDescent="0.25">
      <c r="A151" s="104"/>
      <c r="B151" s="105"/>
      <c r="C151" s="104"/>
      <c r="D151" s="88"/>
      <c r="E151" s="88"/>
      <c r="F151" s="88"/>
      <c r="G151" s="88"/>
      <c r="H151" s="88"/>
      <c r="I151" s="88"/>
      <c r="J151" s="88"/>
      <c r="K151" s="88"/>
      <c r="L151" s="88"/>
      <c r="M151" s="88"/>
      <c r="N151" s="88"/>
      <c r="O151" s="103"/>
      <c r="P151" s="88"/>
      <c r="Q151" s="88"/>
      <c r="R151" s="88"/>
      <c r="S151" s="88"/>
      <c r="T151" s="88"/>
      <c r="U151" s="88"/>
      <c r="V151" s="88"/>
      <c r="W151" s="88"/>
      <c r="X151" s="88"/>
      <c r="Y151" s="88"/>
      <c r="Z151" s="88"/>
      <c r="AA151" s="88"/>
      <c r="AB151" s="103"/>
      <c r="AC151" s="88"/>
      <c r="AD151" s="88"/>
      <c r="AE151" s="88"/>
      <c r="AF151" s="88"/>
      <c r="AG151" s="88"/>
      <c r="AH151" s="88"/>
      <c r="AI151" s="88"/>
      <c r="AJ151" s="88"/>
      <c r="AK151" s="88"/>
      <c r="AL151" s="88"/>
      <c r="AM151" s="88"/>
      <c r="AN151" s="88"/>
      <c r="AO151" s="88"/>
      <c r="AP151" s="88"/>
      <c r="AQ151" s="88"/>
      <c r="AR151" s="88"/>
      <c r="AS151" s="88"/>
      <c r="AT151" s="88"/>
      <c r="AU151" s="88"/>
      <c r="AV151" s="88"/>
      <c r="AW151" s="88"/>
      <c r="AX151" s="88"/>
      <c r="AY151" s="88"/>
      <c r="AZ151" s="88"/>
      <c r="BA151" s="88"/>
      <c r="BB151" s="88"/>
      <c r="BC151" s="88"/>
      <c r="BD151" s="88"/>
      <c r="BE151" s="88"/>
      <c r="BF151" s="88"/>
      <c r="BG151" s="88"/>
      <c r="BH151" s="103"/>
      <c r="BI151" s="88"/>
      <c r="BJ151" s="88"/>
      <c r="BK151" s="88"/>
      <c r="BL151" s="88"/>
      <c r="BM151" s="88"/>
      <c r="BN151" s="88"/>
      <c r="BO151" s="88"/>
      <c r="BP151" s="88"/>
      <c r="BQ151" s="88"/>
      <c r="BR151" s="88"/>
      <c r="BS151" s="88"/>
      <c r="BT151" s="88"/>
      <c r="BU151" s="88"/>
      <c r="BV151" s="88"/>
      <c r="BW151" s="88"/>
      <c r="BX151" s="88"/>
      <c r="BY151" s="88"/>
      <c r="BZ151" s="88"/>
      <c r="CA151" s="88"/>
      <c r="CB151" s="88"/>
      <c r="CC151" s="88"/>
      <c r="CD151" s="88"/>
      <c r="CE151" s="88"/>
      <c r="CF151" s="88"/>
      <c r="CG151" s="58"/>
      <c r="CH151" s="58"/>
      <c r="CI151" s="58"/>
      <c r="CJ151" s="58"/>
      <c r="CK151" s="58"/>
      <c r="CL151" s="58"/>
    </row>
    <row r="152" spans="1:90" ht="15" customHeight="1" x14ac:dyDescent="0.25">
      <c r="CG152" s="58"/>
      <c r="CH152" s="58"/>
      <c r="CI152" s="58"/>
      <c r="CJ152" s="58"/>
      <c r="CK152" s="58"/>
      <c r="CL152" s="58"/>
    </row>
    <row r="153" spans="1:90" ht="15" customHeight="1" x14ac:dyDescent="0.25">
      <c r="CG153" s="58"/>
      <c r="CH153" s="58"/>
      <c r="CI153" s="58"/>
      <c r="CJ153" s="58"/>
      <c r="CK153" s="58"/>
      <c r="CL153" s="58"/>
    </row>
    <row r="154" spans="1:90" ht="15" customHeight="1" x14ac:dyDescent="0.25">
      <c r="A154" s="44" t="s">
        <v>1717</v>
      </c>
      <c r="B154" s="43"/>
      <c r="C154" s="43"/>
      <c r="D154" s="43"/>
      <c r="E154" s="43"/>
      <c r="F154" s="43"/>
      <c r="G154" s="43"/>
      <c r="H154" s="43"/>
      <c r="I154" s="43"/>
      <c r="J154" s="43"/>
      <c r="K154" s="43"/>
      <c r="L154" s="43"/>
      <c r="M154" s="43"/>
      <c r="N154" s="43"/>
      <c r="O154" s="43"/>
      <c r="P154" s="43"/>
      <c r="Q154" s="43"/>
      <c r="R154" s="43"/>
      <c r="S154" s="43"/>
      <c r="T154" s="43"/>
      <c r="U154" s="43"/>
      <c r="V154" s="43"/>
      <c r="W154" s="43"/>
      <c r="X154" s="43"/>
      <c r="Y154" s="43"/>
      <c r="Z154" s="43"/>
      <c r="AA154" s="43"/>
      <c r="AB154" s="43"/>
      <c r="AC154" s="43"/>
      <c r="AD154" s="43"/>
      <c r="AE154" s="43"/>
      <c r="AF154" s="43"/>
      <c r="AG154" s="43"/>
      <c r="AH154" s="43"/>
      <c r="AI154" s="43"/>
      <c r="AJ154" s="43"/>
      <c r="AK154" s="43"/>
      <c r="AL154" s="43"/>
      <c r="AM154" s="43"/>
      <c r="AN154" s="43"/>
      <c r="AO154" s="43"/>
      <c r="AP154" s="43"/>
      <c r="AQ154" s="43"/>
      <c r="AR154" s="43"/>
      <c r="AS154" s="43"/>
      <c r="AT154" s="43"/>
      <c r="AU154" s="43"/>
      <c r="AV154" s="43"/>
      <c r="AW154" s="43"/>
      <c r="AX154" s="43"/>
      <c r="AY154" s="43"/>
      <c r="AZ154" s="43"/>
      <c r="BA154" s="43"/>
      <c r="BB154" s="43"/>
      <c r="BC154" s="43"/>
      <c r="BD154" s="43"/>
      <c r="BE154" s="43"/>
      <c r="BF154" s="43"/>
      <c r="BG154" s="43"/>
      <c r="BH154" s="43"/>
      <c r="BI154" s="43"/>
      <c r="BJ154" s="43"/>
      <c r="BK154" s="43"/>
      <c r="BL154" s="43"/>
      <c r="BM154" s="43"/>
      <c r="BN154" s="43"/>
      <c r="BO154" s="43"/>
      <c r="BP154" s="43"/>
      <c r="BQ154" s="43"/>
      <c r="BR154" s="43"/>
      <c r="BS154" s="43"/>
      <c r="BT154" s="43"/>
      <c r="BU154" s="43"/>
      <c r="BV154" s="43"/>
      <c r="BW154" s="43"/>
      <c r="BX154" s="43"/>
      <c r="BY154" s="43"/>
      <c r="BZ154" s="43"/>
      <c r="CA154" s="43"/>
      <c r="CB154" s="43"/>
      <c r="CC154" s="43"/>
      <c r="CD154" s="43"/>
      <c r="CE154" s="43"/>
      <c r="CF154" s="43"/>
      <c r="CG154" s="43"/>
      <c r="CH154" s="43"/>
      <c r="CI154" s="43"/>
      <c r="CJ154" s="43"/>
      <c r="CK154" s="43"/>
      <c r="CL154" s="43"/>
    </row>
    <row r="155" spans="1:90" ht="15" customHeight="1" x14ac:dyDescent="0.25">
      <c r="A155" s="151" t="s">
        <v>2270</v>
      </c>
      <c r="B155" s="151"/>
      <c r="C155" s="151"/>
      <c r="D155" s="151"/>
      <c r="E155" s="151"/>
      <c r="F155" s="151"/>
      <c r="G155" s="151"/>
      <c r="H155" s="151"/>
      <c r="I155" s="151"/>
      <c r="L155" s="151" t="s">
        <v>2238</v>
      </c>
      <c r="M155" s="151"/>
      <c r="N155" s="151"/>
      <c r="O155" s="151"/>
      <c r="P155" s="151"/>
      <c r="Q155" s="151"/>
      <c r="R155" s="151"/>
      <c r="S155" s="151"/>
      <c r="T155" s="151"/>
      <c r="U155" s="151"/>
      <c r="V155" s="151"/>
      <c r="W155" s="151"/>
      <c r="X155" s="151"/>
      <c r="Y155" s="151"/>
      <c r="Z155" s="151"/>
      <c r="AC155" s="151" t="s">
        <v>1734</v>
      </c>
      <c r="AD155" s="151"/>
      <c r="AE155" s="151"/>
      <c r="AF155" s="151"/>
      <c r="AG155" s="151"/>
      <c r="AH155" s="151"/>
      <c r="AI155" s="151"/>
      <c r="AJ155" s="151"/>
      <c r="AK155" s="151"/>
      <c r="AL155" s="151"/>
      <c r="AM155" s="151"/>
      <c r="AN155" s="151"/>
      <c r="AO155" s="151"/>
      <c r="AP155" s="151"/>
      <c r="AQ155" s="151"/>
      <c r="AR155" s="151"/>
      <c r="AS155" s="151"/>
      <c r="AV155" s="151" t="s">
        <v>2510</v>
      </c>
      <c r="AW155" s="151"/>
      <c r="AX155" s="151"/>
      <c r="AY155" s="151"/>
      <c r="AZ155" s="151"/>
      <c r="BA155" s="151"/>
      <c r="BD155" s="151" t="s">
        <v>2518</v>
      </c>
      <c r="BE155" s="151"/>
      <c r="BF155" s="151"/>
      <c r="BG155" s="151"/>
      <c r="BH155" s="151"/>
      <c r="BI155" s="151"/>
      <c r="BJ155" s="151"/>
      <c r="BK155" s="151"/>
      <c r="BL155" s="151"/>
      <c r="BM155" s="151"/>
      <c r="BN155" s="151"/>
      <c r="BQ155" s="151" t="s">
        <v>2551</v>
      </c>
      <c r="BR155" s="151"/>
      <c r="BS155" s="151"/>
      <c r="BT155" s="151"/>
      <c r="BU155" s="151"/>
      <c r="BV155" s="151"/>
      <c r="BW155" s="151"/>
      <c r="BX155" s="151"/>
      <c r="BY155" s="151"/>
      <c r="BZ155" s="151"/>
      <c r="CA155" s="151"/>
      <c r="CB155" s="151"/>
      <c r="CC155" s="151"/>
      <c r="CD155" s="151"/>
      <c r="CE155" s="151"/>
      <c r="CF155" s="151"/>
      <c r="CG155" s="151"/>
      <c r="CH155" s="151"/>
      <c r="CI155" s="151"/>
      <c r="CJ155" s="151"/>
      <c r="CK155" s="151"/>
      <c r="CL155" s="151"/>
    </row>
    <row r="156" spans="1:90" ht="15" customHeight="1" x14ac:dyDescent="0.25">
      <c r="A156" s="63" t="s">
        <v>1718</v>
      </c>
      <c r="B156" s="62" t="s">
        <v>2265</v>
      </c>
      <c r="C156" s="62" t="s">
        <v>311</v>
      </c>
      <c r="D156" s="62" t="s">
        <v>2266</v>
      </c>
      <c r="E156" s="62" t="s">
        <v>2111</v>
      </c>
      <c r="F156" s="62" t="s">
        <v>2112</v>
      </c>
      <c r="G156" s="113" t="s">
        <v>442</v>
      </c>
      <c r="H156" s="62" t="s">
        <v>2267</v>
      </c>
      <c r="I156" s="62" t="s">
        <v>2268</v>
      </c>
      <c r="L156" s="63" t="s">
        <v>1718</v>
      </c>
      <c r="M156" s="62" t="s">
        <v>2111</v>
      </c>
      <c r="N156" s="62" t="s">
        <v>2112</v>
      </c>
      <c r="O156" s="62" t="s">
        <v>2113</v>
      </c>
      <c r="P156" s="62" t="s">
        <v>2114</v>
      </c>
      <c r="Q156" s="62" t="s">
        <v>2115</v>
      </c>
      <c r="R156" s="62" t="s">
        <v>2116</v>
      </c>
      <c r="S156" s="62" t="s">
        <v>2117</v>
      </c>
      <c r="T156" s="62" t="s">
        <v>2118</v>
      </c>
      <c r="U156" s="62" t="s">
        <v>2119</v>
      </c>
      <c r="V156" s="62" t="s">
        <v>2120</v>
      </c>
      <c r="W156" s="62" t="s">
        <v>2121</v>
      </c>
      <c r="X156" s="62" t="s">
        <v>2122</v>
      </c>
      <c r="Y156" s="62" t="s">
        <v>2123</v>
      </c>
      <c r="Z156" s="62" t="s">
        <v>313</v>
      </c>
      <c r="AC156" s="63" t="s">
        <v>1718</v>
      </c>
      <c r="AD156" s="62" t="s">
        <v>1719</v>
      </c>
      <c r="AE156" s="62" t="s">
        <v>1720</v>
      </c>
      <c r="AF156" s="62" t="s">
        <v>1721</v>
      </c>
      <c r="AG156" s="62" t="s">
        <v>1722</v>
      </c>
      <c r="AH156" s="62" t="s">
        <v>1723</v>
      </c>
      <c r="AI156" s="62" t="s">
        <v>1724</v>
      </c>
      <c r="AJ156" s="62" t="s">
        <v>1725</v>
      </c>
      <c r="AK156" s="62" t="s">
        <v>1726</v>
      </c>
      <c r="AL156" s="62" t="s">
        <v>1727</v>
      </c>
      <c r="AM156" s="62" t="s">
        <v>1728</v>
      </c>
      <c r="AN156" s="62" t="s">
        <v>1729</v>
      </c>
      <c r="AO156" s="62" t="s">
        <v>1730</v>
      </c>
      <c r="AP156" s="62" t="s">
        <v>1731</v>
      </c>
      <c r="AQ156" s="62" t="s">
        <v>1732</v>
      </c>
      <c r="AR156" s="62" t="s">
        <v>313</v>
      </c>
      <c r="AS156" s="62" t="s">
        <v>1733</v>
      </c>
      <c r="AV156" s="63" t="s">
        <v>1718</v>
      </c>
      <c r="AW156" s="62" t="s">
        <v>2265</v>
      </c>
      <c r="AX156" s="62" t="s">
        <v>2271</v>
      </c>
      <c r="AY156" s="62" t="s">
        <v>2272</v>
      </c>
      <c r="AZ156" s="62" t="s">
        <v>2273</v>
      </c>
      <c r="BA156" s="62" t="s">
        <v>313</v>
      </c>
      <c r="BD156" s="63" t="s">
        <v>1718</v>
      </c>
      <c r="BE156" s="62" t="s">
        <v>2511</v>
      </c>
      <c r="BF156" s="62" t="s">
        <v>311</v>
      </c>
      <c r="BG156" s="62" t="s">
        <v>2266</v>
      </c>
      <c r="BH156" s="62" t="s">
        <v>2512</v>
      </c>
      <c r="BI156" s="62" t="s">
        <v>2513</v>
      </c>
      <c r="BJ156" s="62" t="s">
        <v>2514</v>
      </c>
      <c r="BK156" s="62" t="s">
        <v>2515</v>
      </c>
      <c r="BL156" s="62" t="s">
        <v>2516</v>
      </c>
      <c r="BM156" s="113" t="s">
        <v>442</v>
      </c>
      <c r="BN156" s="62" t="s">
        <v>2267</v>
      </c>
      <c r="BQ156" s="63" t="s">
        <v>1718</v>
      </c>
      <c r="BR156" s="62" t="s">
        <v>2519</v>
      </c>
      <c r="BS156" s="62" t="s">
        <v>2520</v>
      </c>
      <c r="BT156" s="62" t="s">
        <v>1724</v>
      </c>
      <c r="BU156" s="62" t="s">
        <v>1725</v>
      </c>
      <c r="BV156" s="62" t="s">
        <v>1726</v>
      </c>
      <c r="BW156" s="62" t="s">
        <v>1727</v>
      </c>
      <c r="BX156" s="62" t="s">
        <v>2521</v>
      </c>
      <c r="BY156" s="62" t="s">
        <v>2522</v>
      </c>
      <c r="BZ156" s="62" t="s">
        <v>2523</v>
      </c>
      <c r="CA156" s="62" t="s">
        <v>2272</v>
      </c>
      <c r="CB156" s="62" t="s">
        <v>2273</v>
      </c>
      <c r="CC156" s="62" t="s">
        <v>313</v>
      </c>
      <c r="CD156" s="62" t="s">
        <v>310</v>
      </c>
      <c r="CE156" s="62" t="s">
        <v>2524</v>
      </c>
      <c r="CF156" s="62" t="s">
        <v>2525</v>
      </c>
      <c r="CG156" s="62" t="s">
        <v>1719</v>
      </c>
      <c r="CH156" s="62" t="s">
        <v>1722</v>
      </c>
      <c r="CI156" s="62" t="s">
        <v>2526</v>
      </c>
      <c r="CJ156" s="62" t="s">
        <v>2527</v>
      </c>
      <c r="CK156" s="62" t="s">
        <v>2528</v>
      </c>
      <c r="CL156" s="62" t="s">
        <v>2529</v>
      </c>
    </row>
    <row r="157" spans="1:90" ht="15" customHeight="1" x14ac:dyDescent="0.25">
      <c r="A157" s="110">
        <v>46314.404618055552</v>
      </c>
      <c r="B157" s="61">
        <v>1</v>
      </c>
      <c r="C157" s="61" t="s">
        <v>314</v>
      </c>
      <c r="D157" s="61" t="s">
        <v>604</v>
      </c>
      <c r="E157" s="61" t="s">
        <v>2124</v>
      </c>
      <c r="F157" s="61" t="s">
        <v>173</v>
      </c>
      <c r="G157" s="114">
        <v>-3.5000000000005352E-3</v>
      </c>
      <c r="H157" s="61">
        <v>-15.548750000000195</v>
      </c>
      <c r="I157" s="111" t="s">
        <v>325</v>
      </c>
      <c r="L157" s="110">
        <v>46314.404618055552</v>
      </c>
      <c r="M157" s="61" t="s">
        <v>2124</v>
      </c>
      <c r="N157" s="61" t="s">
        <v>173</v>
      </c>
      <c r="O157" s="61">
        <v>-0.22500000000000001</v>
      </c>
      <c r="P157" s="61">
        <v>-0.22500000000000001</v>
      </c>
      <c r="Q157" s="61">
        <v>2.5000000000000001E-3</v>
      </c>
      <c r="R157" s="61" t="s">
        <v>557</v>
      </c>
      <c r="S157" s="61">
        <v>0.05</v>
      </c>
      <c r="T157" s="61">
        <v>0.05</v>
      </c>
      <c r="U157" s="61"/>
      <c r="V157" s="61">
        <v>0</v>
      </c>
      <c r="W157" s="61">
        <v>5.2083333333333336E-7</v>
      </c>
      <c r="X157" s="61">
        <v>5.2083333333333336E-7</v>
      </c>
      <c r="Y157" s="61">
        <v>0</v>
      </c>
      <c r="Z157" s="111" t="s">
        <v>2125</v>
      </c>
      <c r="AC157" s="110">
        <v>46314.404618055552</v>
      </c>
      <c r="AD157" s="61" t="s">
        <v>2239</v>
      </c>
      <c r="AE157" s="61" t="s">
        <v>2240</v>
      </c>
      <c r="AF157" s="61">
        <v>1</v>
      </c>
      <c r="AG157" s="61" t="s">
        <v>2241</v>
      </c>
      <c r="AH157" s="61" t="s">
        <v>2242</v>
      </c>
      <c r="AI157" s="61">
        <v>-0.25</v>
      </c>
      <c r="AJ157" s="61">
        <v>0.2</v>
      </c>
      <c r="AK157" s="61"/>
      <c r="AL157" s="61"/>
      <c r="AM157" s="61">
        <v>-0.2</v>
      </c>
      <c r="AN157" s="61">
        <v>0.2</v>
      </c>
      <c r="AO157" s="61"/>
      <c r="AP157" s="61">
        <v>-1.5707963267948966</v>
      </c>
      <c r="AQ157" s="61" t="s">
        <v>24</v>
      </c>
      <c r="AR157" s="111" t="s">
        <v>2243</v>
      </c>
      <c r="AS157" s="61" t="s">
        <v>295</v>
      </c>
      <c r="AV157" s="110">
        <v>46314.404618055552</v>
      </c>
      <c r="AW157" s="61" t="s">
        <v>2274</v>
      </c>
      <c r="AX157" s="61" t="s">
        <v>2275</v>
      </c>
      <c r="AY157" s="61">
        <v>-0.25</v>
      </c>
      <c r="AZ157" s="61" t="s">
        <v>295</v>
      </c>
      <c r="BA157" s="111" t="s">
        <v>2276</v>
      </c>
      <c r="BD157" s="110">
        <v>46314.404618055552</v>
      </c>
      <c r="BE157" s="61" t="s">
        <v>2470</v>
      </c>
      <c r="BF157" s="61" t="s">
        <v>314</v>
      </c>
      <c r="BG157" s="61" t="s">
        <v>604</v>
      </c>
      <c r="BH157" s="61" t="s">
        <v>2464</v>
      </c>
      <c r="BI157" s="61" t="s">
        <v>2467</v>
      </c>
      <c r="BJ157" s="61" t="s">
        <v>2517</v>
      </c>
      <c r="BK157" s="61" t="s">
        <v>173</v>
      </c>
      <c r="BL157" s="61">
        <v>1</v>
      </c>
      <c r="BM157" s="114">
        <v>-1.0035000000000001</v>
      </c>
      <c r="BN157" s="61">
        <v>-340.54875000000004</v>
      </c>
      <c r="BQ157" s="110">
        <v>46314.404618055552</v>
      </c>
      <c r="BR157" s="61" t="s">
        <v>2530</v>
      </c>
      <c r="BS157" s="61" t="s">
        <v>2531</v>
      </c>
      <c r="BT157" s="61">
        <v>-0.25</v>
      </c>
      <c r="BU157" s="61">
        <v>0.25</v>
      </c>
      <c r="BV157" s="61">
        <v>0.25</v>
      </c>
      <c r="BW157" s="61">
        <v>0.25</v>
      </c>
      <c r="BX157" s="61">
        <v>0</v>
      </c>
      <c r="BY157" s="61">
        <v>1</v>
      </c>
      <c r="BZ157" s="61" t="s">
        <v>2532</v>
      </c>
      <c r="CA157" s="61">
        <v>0.5</v>
      </c>
      <c r="CB157" s="61" t="s">
        <v>295</v>
      </c>
      <c r="CC157" s="111" t="s">
        <v>2533</v>
      </c>
      <c r="CD157" s="61"/>
      <c r="CE157" s="61"/>
      <c r="CF157" s="61"/>
      <c r="CG157" s="61"/>
      <c r="CH157" s="61"/>
      <c r="CI157" s="61"/>
      <c r="CJ157" s="61"/>
      <c r="CK157" s="61"/>
      <c r="CL157" s="61"/>
    </row>
    <row r="158" spans="1:90" ht="15" customHeight="1" x14ac:dyDescent="0.25">
      <c r="A158" s="110">
        <v>46314.404618055552</v>
      </c>
      <c r="B158" s="61">
        <v>1</v>
      </c>
      <c r="C158" s="61" t="s">
        <v>314</v>
      </c>
      <c r="D158" s="61" t="s">
        <v>604</v>
      </c>
      <c r="E158" s="61" t="s">
        <v>2126</v>
      </c>
      <c r="F158" s="61" t="s">
        <v>173</v>
      </c>
      <c r="G158" s="114">
        <v>-3.3357546170395382E-3</v>
      </c>
      <c r="H158" s="61">
        <v>-15.543412025053785</v>
      </c>
      <c r="I158" s="111" t="s">
        <v>325</v>
      </c>
      <c r="L158" s="110">
        <v>46314.404618055552</v>
      </c>
      <c r="M158" s="61" t="s">
        <v>2126</v>
      </c>
      <c r="N158" s="61" t="s">
        <v>173</v>
      </c>
      <c r="O158" s="61">
        <v>-0.17499999999999999</v>
      </c>
      <c r="P158" s="61">
        <v>-0.22500000000000001</v>
      </c>
      <c r="Q158" s="61">
        <v>2.5000000000000001E-3</v>
      </c>
      <c r="R158" s="61" t="s">
        <v>557</v>
      </c>
      <c r="S158" s="61">
        <v>0.05</v>
      </c>
      <c r="T158" s="61">
        <v>0.05</v>
      </c>
      <c r="U158" s="61"/>
      <c r="V158" s="61">
        <v>0</v>
      </c>
      <c r="W158" s="61">
        <v>5.2083333333333336E-7</v>
      </c>
      <c r="X158" s="61">
        <v>5.2083333333333336E-7</v>
      </c>
      <c r="Y158" s="61">
        <v>0</v>
      </c>
      <c r="Z158" s="111" t="s">
        <v>2125</v>
      </c>
      <c r="AC158" s="110">
        <v>46314.404618055552</v>
      </c>
      <c r="AD158" s="61" t="s">
        <v>2239</v>
      </c>
      <c r="AE158" s="61" t="s">
        <v>2244</v>
      </c>
      <c r="AF158" s="61">
        <v>2</v>
      </c>
      <c r="AG158" s="61" t="s">
        <v>2241</v>
      </c>
      <c r="AH158" s="61" t="s">
        <v>2245</v>
      </c>
      <c r="AI158" s="61">
        <v>-0.2</v>
      </c>
      <c r="AJ158" s="61">
        <v>0.25</v>
      </c>
      <c r="AK158" s="61">
        <v>0.2</v>
      </c>
      <c r="AL158" s="61">
        <v>0.25</v>
      </c>
      <c r="AM158" s="61"/>
      <c r="AN158" s="61"/>
      <c r="AO158" s="61"/>
      <c r="AP158" s="61"/>
      <c r="AQ158" s="61" t="s">
        <v>24</v>
      </c>
      <c r="AR158" s="111" t="s">
        <v>2246</v>
      </c>
      <c r="AS158" s="61" t="s">
        <v>295</v>
      </c>
      <c r="AV158" s="110">
        <v>46314.404618055552</v>
      </c>
      <c r="AW158" s="61" t="s">
        <v>2274</v>
      </c>
      <c r="AX158" s="61" t="s">
        <v>2277</v>
      </c>
      <c r="AY158" s="61">
        <v>0.25</v>
      </c>
      <c r="AZ158" s="61" t="s">
        <v>295</v>
      </c>
      <c r="BA158" s="111" t="s">
        <v>2278</v>
      </c>
      <c r="BD158" s="110">
        <v>46314.404618055552</v>
      </c>
      <c r="BE158" s="61" t="s">
        <v>2470</v>
      </c>
      <c r="BF158" s="61" t="s">
        <v>314</v>
      </c>
      <c r="BG158" s="61" t="s">
        <v>604</v>
      </c>
      <c r="BH158" s="61" t="s">
        <v>2464</v>
      </c>
      <c r="BI158" s="61" t="s">
        <v>2467</v>
      </c>
      <c r="BJ158" s="61" t="s">
        <v>2517</v>
      </c>
      <c r="BK158" s="61" t="s">
        <v>173</v>
      </c>
      <c r="BL158" s="61">
        <v>2</v>
      </c>
      <c r="BM158" s="114">
        <v>-3.5000000000000001E-3</v>
      </c>
      <c r="BN158" s="61">
        <v>-15.54875</v>
      </c>
      <c r="BQ158" s="110">
        <v>46314.404618055552</v>
      </c>
      <c r="BR158" s="61" t="s">
        <v>2530</v>
      </c>
      <c r="BS158" s="61" t="s">
        <v>2534</v>
      </c>
      <c r="BT158" s="61">
        <v>-0.25</v>
      </c>
      <c r="BU158" s="61">
        <v>-0.25</v>
      </c>
      <c r="BV158" s="61">
        <v>-0.25</v>
      </c>
      <c r="BW158" s="61">
        <v>0.25</v>
      </c>
      <c r="BX158" s="61">
        <v>-1</v>
      </c>
      <c r="BY158" s="61">
        <v>0</v>
      </c>
      <c r="BZ158" s="61" t="s">
        <v>2552</v>
      </c>
      <c r="CA158" s="61">
        <v>0.5</v>
      </c>
      <c r="CB158" s="61" t="s">
        <v>295</v>
      </c>
      <c r="CC158" s="111" t="s">
        <v>2535</v>
      </c>
      <c r="CD158" s="61"/>
      <c r="CE158" s="61"/>
      <c r="CF158" s="61"/>
      <c r="CG158" s="61"/>
      <c r="CH158" s="61"/>
      <c r="CI158" s="61"/>
      <c r="CJ158" s="61"/>
      <c r="CK158" s="61"/>
      <c r="CL158" s="61"/>
    </row>
    <row r="159" spans="1:90" ht="15" customHeight="1" x14ac:dyDescent="0.25">
      <c r="A159" s="110">
        <v>46314.404618055552</v>
      </c>
      <c r="B159" s="61">
        <v>1</v>
      </c>
      <c r="C159" s="61" t="s">
        <v>314</v>
      </c>
      <c r="D159" s="61" t="s">
        <v>604</v>
      </c>
      <c r="E159" s="61" t="s">
        <v>2127</v>
      </c>
      <c r="F159" s="61" t="s">
        <v>173</v>
      </c>
      <c r="G159" s="114">
        <v>-3.1715092340785416E-3</v>
      </c>
      <c r="H159" s="61">
        <v>-15.538074050107554</v>
      </c>
      <c r="I159" s="111" t="s">
        <v>325</v>
      </c>
      <c r="L159" s="110">
        <v>46314.404618055552</v>
      </c>
      <c r="M159" s="61" t="s">
        <v>2127</v>
      </c>
      <c r="N159" s="61" t="s">
        <v>173</v>
      </c>
      <c r="O159" s="61">
        <v>-0.125</v>
      </c>
      <c r="P159" s="61">
        <v>-0.22500000000000001</v>
      </c>
      <c r="Q159" s="61">
        <v>2.5000000000000001E-3</v>
      </c>
      <c r="R159" s="61" t="s">
        <v>557</v>
      </c>
      <c r="S159" s="61">
        <v>0.05</v>
      </c>
      <c r="T159" s="61">
        <v>0.05</v>
      </c>
      <c r="U159" s="61"/>
      <c r="V159" s="61">
        <v>0</v>
      </c>
      <c r="W159" s="61">
        <v>5.2083333333333336E-7</v>
      </c>
      <c r="X159" s="61">
        <v>5.2083333333333336E-7</v>
      </c>
      <c r="Y159" s="61">
        <v>0</v>
      </c>
      <c r="Z159" s="111" t="s">
        <v>2125</v>
      </c>
      <c r="AC159" s="110">
        <v>46314.404618055552</v>
      </c>
      <c r="AD159" s="61" t="s">
        <v>2239</v>
      </c>
      <c r="AE159" s="61" t="s">
        <v>2247</v>
      </c>
      <c r="AF159" s="61">
        <v>3</v>
      </c>
      <c r="AG159" s="61" t="s">
        <v>2241</v>
      </c>
      <c r="AH159" s="61" t="s">
        <v>2242</v>
      </c>
      <c r="AI159" s="61">
        <v>0.2</v>
      </c>
      <c r="AJ159" s="61">
        <v>0.25</v>
      </c>
      <c r="AK159" s="61"/>
      <c r="AL159" s="61"/>
      <c r="AM159" s="61">
        <v>0.2</v>
      </c>
      <c r="AN159" s="61">
        <v>0.2</v>
      </c>
      <c r="AO159" s="61"/>
      <c r="AP159" s="61">
        <v>-1.5707963267948966</v>
      </c>
      <c r="AQ159" s="61" t="s">
        <v>24</v>
      </c>
      <c r="AR159" s="111" t="s">
        <v>2243</v>
      </c>
      <c r="AS159" s="61" t="s">
        <v>295</v>
      </c>
      <c r="AV159" s="110">
        <v>46314.404618055552</v>
      </c>
      <c r="AW159" s="61" t="s">
        <v>2274</v>
      </c>
      <c r="AX159" s="61" t="s">
        <v>2279</v>
      </c>
      <c r="AY159" s="61">
        <v>-0.25</v>
      </c>
      <c r="AZ159" s="61" t="s">
        <v>295</v>
      </c>
      <c r="BA159" s="111" t="s">
        <v>2280</v>
      </c>
      <c r="BD159" s="110">
        <v>46314.404618055552</v>
      </c>
      <c r="BE159" s="61" t="s">
        <v>2470</v>
      </c>
      <c r="BF159" s="61" t="s">
        <v>314</v>
      </c>
      <c r="BG159" s="61" t="s">
        <v>604</v>
      </c>
      <c r="BH159" s="61" t="s">
        <v>2464</v>
      </c>
      <c r="BI159" s="61" t="s">
        <v>2467</v>
      </c>
      <c r="BJ159" s="61" t="s">
        <v>2517</v>
      </c>
      <c r="BK159" s="61" t="s">
        <v>173</v>
      </c>
      <c r="BL159" s="61">
        <v>3</v>
      </c>
      <c r="BM159" s="114">
        <v>-2E-3</v>
      </c>
      <c r="BN159" s="61">
        <v>-15.5</v>
      </c>
      <c r="BQ159" s="110">
        <v>46314.404618055552</v>
      </c>
      <c r="BR159" s="61" t="s">
        <v>2530</v>
      </c>
      <c r="BS159" s="61" t="s">
        <v>2536</v>
      </c>
      <c r="BT159" s="61">
        <v>-0.1</v>
      </c>
      <c r="BU159" s="61">
        <v>-0.25</v>
      </c>
      <c r="BV159" s="61">
        <v>0.1</v>
      </c>
      <c r="BW159" s="61">
        <v>-0.25</v>
      </c>
      <c r="BX159" s="61">
        <v>0</v>
      </c>
      <c r="BY159" s="61">
        <v>-1</v>
      </c>
      <c r="BZ159" s="61" t="s">
        <v>2537</v>
      </c>
      <c r="CA159" s="61">
        <v>0.2</v>
      </c>
      <c r="CB159" s="61" t="s">
        <v>295</v>
      </c>
      <c r="CC159" s="111" t="s">
        <v>2538</v>
      </c>
      <c r="CD159" s="61"/>
      <c r="CE159" s="61"/>
      <c r="CF159" s="61"/>
      <c r="CG159" s="61"/>
      <c r="CH159" s="61"/>
      <c r="CI159" s="61"/>
      <c r="CJ159" s="61"/>
      <c r="CK159" s="61"/>
      <c r="CL159" s="61"/>
    </row>
    <row r="160" spans="1:90" ht="15" customHeight="1" x14ac:dyDescent="0.25">
      <c r="A160" s="110">
        <v>46314.404618055552</v>
      </c>
      <c r="B160" s="61">
        <v>1</v>
      </c>
      <c r="C160" s="61" t="s">
        <v>314</v>
      </c>
      <c r="D160" s="61" t="s">
        <v>604</v>
      </c>
      <c r="E160" s="61" t="s">
        <v>2128</v>
      </c>
      <c r="F160" s="61" t="s">
        <v>173</v>
      </c>
      <c r="G160" s="114">
        <v>-3.0072638511175445E-3</v>
      </c>
      <c r="H160" s="61">
        <v>-15.532736075161321</v>
      </c>
      <c r="I160" s="111" t="s">
        <v>325</v>
      </c>
      <c r="L160" s="110">
        <v>46314.404618055552</v>
      </c>
      <c r="M160" s="61" t="s">
        <v>2128</v>
      </c>
      <c r="N160" s="61" t="s">
        <v>173</v>
      </c>
      <c r="O160" s="61">
        <v>-7.4999999999999997E-2</v>
      </c>
      <c r="P160" s="61">
        <v>-0.22500000000000001</v>
      </c>
      <c r="Q160" s="61">
        <v>2.5000000000000001E-3</v>
      </c>
      <c r="R160" s="61" t="s">
        <v>557</v>
      </c>
      <c r="S160" s="61">
        <v>0.05</v>
      </c>
      <c r="T160" s="61">
        <v>0.05</v>
      </c>
      <c r="U160" s="61"/>
      <c r="V160" s="61">
        <v>0</v>
      </c>
      <c r="W160" s="61">
        <v>5.2083333333333336E-7</v>
      </c>
      <c r="X160" s="61">
        <v>5.2083333333333336E-7</v>
      </c>
      <c r="Y160" s="61">
        <v>0</v>
      </c>
      <c r="Z160" s="111" t="s">
        <v>2125</v>
      </c>
      <c r="AC160" s="110">
        <v>46314.404618055552</v>
      </c>
      <c r="AD160" s="61" t="s">
        <v>2239</v>
      </c>
      <c r="AE160" s="61" t="s">
        <v>2248</v>
      </c>
      <c r="AF160" s="61">
        <v>4</v>
      </c>
      <c r="AG160" s="61" t="s">
        <v>2241</v>
      </c>
      <c r="AH160" s="61" t="s">
        <v>2245</v>
      </c>
      <c r="AI160" s="61">
        <v>0.25</v>
      </c>
      <c r="AJ160" s="61">
        <v>0.2</v>
      </c>
      <c r="AK160" s="61">
        <v>0.25</v>
      </c>
      <c r="AL160" s="61">
        <v>-0.2</v>
      </c>
      <c r="AM160" s="61"/>
      <c r="AN160" s="61"/>
      <c r="AO160" s="61"/>
      <c r="AP160" s="61"/>
      <c r="AQ160" s="61" t="s">
        <v>24</v>
      </c>
      <c r="AR160" s="111" t="s">
        <v>2246</v>
      </c>
      <c r="AS160" s="61" t="s">
        <v>295</v>
      </c>
      <c r="AV160" s="110">
        <v>46314.404618055552</v>
      </c>
      <c r="AW160" s="61" t="s">
        <v>2274</v>
      </c>
      <c r="AX160" s="61" t="s">
        <v>2281</v>
      </c>
      <c r="AY160" s="61">
        <v>0.25</v>
      </c>
      <c r="AZ160" s="61" t="s">
        <v>295</v>
      </c>
      <c r="BA160" s="111" t="s">
        <v>2282</v>
      </c>
      <c r="BD160" s="110">
        <v>46314.404618055552</v>
      </c>
      <c r="BE160" s="61" t="s">
        <v>2470</v>
      </c>
      <c r="BF160" s="61" t="s">
        <v>314</v>
      </c>
      <c r="BG160" s="61" t="s">
        <v>604</v>
      </c>
      <c r="BH160" s="61" t="s">
        <v>2464</v>
      </c>
      <c r="BI160" s="61" t="s">
        <v>2467</v>
      </c>
      <c r="BJ160" s="61" t="s">
        <v>2517</v>
      </c>
      <c r="BK160" s="61" t="s">
        <v>173</v>
      </c>
      <c r="BL160" s="61">
        <v>4</v>
      </c>
      <c r="BM160" s="114">
        <v>-2.8615384615384614E-4</v>
      </c>
      <c r="BN160" s="61">
        <v>-9.2999999999999989</v>
      </c>
      <c r="BQ160" s="110">
        <v>46314.404618055552</v>
      </c>
      <c r="BR160" s="61" t="s">
        <v>2530</v>
      </c>
      <c r="BS160" s="61" t="s">
        <v>2539</v>
      </c>
      <c r="BT160" s="61">
        <v>0.25</v>
      </c>
      <c r="BU160" s="61">
        <v>-0.1</v>
      </c>
      <c r="BV160" s="61">
        <v>0.25</v>
      </c>
      <c r="BW160" s="61">
        <v>0.1</v>
      </c>
      <c r="BX160" s="61">
        <v>1</v>
      </c>
      <c r="BY160" s="61">
        <v>0</v>
      </c>
      <c r="BZ160" s="61" t="s">
        <v>2553</v>
      </c>
      <c r="CA160" s="61">
        <v>0.2</v>
      </c>
      <c r="CB160" s="61" t="s">
        <v>295</v>
      </c>
      <c r="CC160" s="111" t="s">
        <v>2540</v>
      </c>
      <c r="CD160" s="61"/>
      <c r="CE160" s="61"/>
      <c r="CF160" s="61"/>
      <c r="CG160" s="61"/>
      <c r="CH160" s="61"/>
      <c r="CI160" s="61"/>
      <c r="CJ160" s="61"/>
      <c r="CK160" s="61"/>
      <c r="CL160" s="61"/>
    </row>
    <row r="161" spans="1:90" ht="15" customHeight="1" x14ac:dyDescent="0.25">
      <c r="A161" s="110">
        <v>46314.404618055552</v>
      </c>
      <c r="B161" s="61">
        <v>1</v>
      </c>
      <c r="C161" s="61" t="s">
        <v>314</v>
      </c>
      <c r="D161" s="61" t="s">
        <v>604</v>
      </c>
      <c r="E161" s="61" t="s">
        <v>2129</v>
      </c>
      <c r="F161" s="61" t="s">
        <v>173</v>
      </c>
      <c r="G161" s="114">
        <v>-2.8430184681565475E-3</v>
      </c>
      <c r="H161" s="61">
        <v>-15.527398100215088</v>
      </c>
      <c r="I161" s="111" t="s">
        <v>325</v>
      </c>
      <c r="L161" s="110">
        <v>46314.404618055552</v>
      </c>
      <c r="M161" s="61" t="s">
        <v>2129</v>
      </c>
      <c r="N161" s="61" t="s">
        <v>173</v>
      </c>
      <c r="O161" s="61">
        <v>-2.5000000000000001E-2</v>
      </c>
      <c r="P161" s="61">
        <v>-0.22500000000000001</v>
      </c>
      <c r="Q161" s="61">
        <v>2.5000000000000001E-3</v>
      </c>
      <c r="R161" s="61" t="s">
        <v>557</v>
      </c>
      <c r="S161" s="61">
        <v>0.05</v>
      </c>
      <c r="T161" s="61">
        <v>0.05</v>
      </c>
      <c r="U161" s="61"/>
      <c r="V161" s="61">
        <v>0</v>
      </c>
      <c r="W161" s="61">
        <v>5.2083333333333336E-7</v>
      </c>
      <c r="X161" s="61">
        <v>5.2083333333333336E-7</v>
      </c>
      <c r="Y161" s="61">
        <v>0</v>
      </c>
      <c r="Z161" s="111" t="s">
        <v>2125</v>
      </c>
      <c r="AC161" s="110">
        <v>46314.404618055552</v>
      </c>
      <c r="AD161" s="61" t="s">
        <v>2239</v>
      </c>
      <c r="AE161" s="61" t="s">
        <v>2249</v>
      </c>
      <c r="AF161" s="61">
        <v>5</v>
      </c>
      <c r="AG161" s="61" t="s">
        <v>2241</v>
      </c>
      <c r="AH161" s="61" t="s">
        <v>2242</v>
      </c>
      <c r="AI161" s="61">
        <v>0.25</v>
      </c>
      <c r="AJ161" s="61">
        <v>-0.2</v>
      </c>
      <c r="AK161" s="61"/>
      <c r="AL161" s="61"/>
      <c r="AM161" s="61">
        <v>0.2</v>
      </c>
      <c r="AN161" s="61">
        <v>-0.2</v>
      </c>
      <c r="AO161" s="61"/>
      <c r="AP161" s="61">
        <v>-1.5707963267948966</v>
      </c>
      <c r="AQ161" s="61" t="s">
        <v>24</v>
      </c>
      <c r="AR161" s="111" t="s">
        <v>2243</v>
      </c>
      <c r="AS161" s="61" t="s">
        <v>295</v>
      </c>
      <c r="AV161" s="110">
        <v>46314.404618055552</v>
      </c>
      <c r="AW161" s="61" t="s">
        <v>2274</v>
      </c>
      <c r="AX161" s="61" t="s">
        <v>23</v>
      </c>
      <c r="AY161" s="61" t="s">
        <v>24</v>
      </c>
      <c r="AZ161" s="61" t="s">
        <v>9</v>
      </c>
      <c r="BA161" s="111" t="s">
        <v>2283</v>
      </c>
      <c r="BD161" s="110">
        <v>46314.404618055552</v>
      </c>
      <c r="BE161" s="61" t="s">
        <v>2470</v>
      </c>
      <c r="BF161" s="61" t="s">
        <v>314</v>
      </c>
      <c r="BG161" s="61" t="s">
        <v>604</v>
      </c>
      <c r="BH161" s="61" t="s">
        <v>2464</v>
      </c>
      <c r="BI161" s="61" t="s">
        <v>2467</v>
      </c>
      <c r="BJ161" s="61" t="s">
        <v>2517</v>
      </c>
      <c r="BK161" s="61" t="s">
        <v>173</v>
      </c>
      <c r="BL161" s="61">
        <v>5</v>
      </c>
      <c r="BM161" s="114">
        <v>0</v>
      </c>
      <c r="BN161" s="61">
        <v>0</v>
      </c>
      <c r="BQ161" s="110">
        <v>46314.404618055552</v>
      </c>
      <c r="BR161" s="61" t="s">
        <v>2541</v>
      </c>
      <c r="BS161" s="61" t="s">
        <v>2542</v>
      </c>
      <c r="BT161" s="61">
        <v>-3.5235987755982974E-2</v>
      </c>
      <c r="BU161" s="61">
        <v>0.21</v>
      </c>
      <c r="BV161" s="61">
        <v>6.5235987755982994E-2</v>
      </c>
      <c r="BW161" s="61">
        <v>0.21</v>
      </c>
      <c r="BX161" s="61">
        <v>0</v>
      </c>
      <c r="BY161" s="61">
        <v>1</v>
      </c>
      <c r="BZ161" s="61" t="s">
        <v>2543</v>
      </c>
      <c r="CA161" s="61"/>
      <c r="CB161" s="61"/>
      <c r="CC161" s="111" t="s">
        <v>2544</v>
      </c>
      <c r="CD161" s="61"/>
      <c r="CE161" s="61"/>
      <c r="CF161" s="61"/>
      <c r="CG161" s="61"/>
      <c r="CH161" s="61"/>
      <c r="CI161" s="61"/>
      <c r="CJ161" s="61"/>
      <c r="CK161" s="61"/>
      <c r="CL161" s="61"/>
    </row>
    <row r="162" spans="1:90" ht="15" customHeight="1" x14ac:dyDescent="0.25">
      <c r="A162" s="110">
        <v>46314.404618055552</v>
      </c>
      <c r="B162" s="61">
        <v>1</v>
      </c>
      <c r="C162" s="61" t="s">
        <v>314</v>
      </c>
      <c r="D162" s="61" t="s">
        <v>604</v>
      </c>
      <c r="E162" s="61" t="s">
        <v>2130</v>
      </c>
      <c r="F162" s="61" t="s">
        <v>173</v>
      </c>
      <c r="G162" s="114">
        <v>-2.6787730851955509E-3</v>
      </c>
      <c r="H162" s="61">
        <v>-15.522060125268856</v>
      </c>
      <c r="I162" s="111" t="s">
        <v>325</v>
      </c>
      <c r="L162" s="110">
        <v>46314.404618055552</v>
      </c>
      <c r="M162" s="61" t="s">
        <v>2130</v>
      </c>
      <c r="N162" s="61" t="s">
        <v>173</v>
      </c>
      <c r="O162" s="61">
        <v>2.5000000000000001E-2</v>
      </c>
      <c r="P162" s="61">
        <v>-0.22500000000000001</v>
      </c>
      <c r="Q162" s="61">
        <v>2.5000000000000001E-3</v>
      </c>
      <c r="R162" s="61" t="s">
        <v>557</v>
      </c>
      <c r="S162" s="61">
        <v>0.05</v>
      </c>
      <c r="T162" s="61">
        <v>0.05</v>
      </c>
      <c r="U162" s="61"/>
      <c r="V162" s="61">
        <v>0</v>
      </c>
      <c r="W162" s="61">
        <v>5.2083333333333336E-7</v>
      </c>
      <c r="X162" s="61">
        <v>5.2083333333333336E-7</v>
      </c>
      <c r="Y162" s="61">
        <v>0</v>
      </c>
      <c r="Z162" s="111" t="s">
        <v>2125</v>
      </c>
      <c r="AC162" s="110">
        <v>46314.404618055552</v>
      </c>
      <c r="AD162" s="61" t="s">
        <v>2239</v>
      </c>
      <c r="AE162" s="61" t="s">
        <v>2250</v>
      </c>
      <c r="AF162" s="61">
        <v>6</v>
      </c>
      <c r="AG162" s="61" t="s">
        <v>2241</v>
      </c>
      <c r="AH162" s="61" t="s">
        <v>2245</v>
      </c>
      <c r="AI162" s="61">
        <v>0.2</v>
      </c>
      <c r="AJ162" s="61">
        <v>-0.25</v>
      </c>
      <c r="AK162" s="61">
        <v>-0.2</v>
      </c>
      <c r="AL162" s="61">
        <v>-0.25</v>
      </c>
      <c r="AM162" s="61"/>
      <c r="AN162" s="61"/>
      <c r="AO162" s="61"/>
      <c r="AP162" s="61"/>
      <c r="AQ162" s="61" t="s">
        <v>24</v>
      </c>
      <c r="AR162" s="111" t="s">
        <v>2246</v>
      </c>
      <c r="AS162" s="61" t="s">
        <v>295</v>
      </c>
      <c r="AV162" s="110">
        <v>46314.404618055552</v>
      </c>
      <c r="AW162" s="61" t="s">
        <v>2274</v>
      </c>
      <c r="AX162" s="61" t="s">
        <v>2284</v>
      </c>
      <c r="AY162" s="61" t="s">
        <v>24</v>
      </c>
      <c r="AZ162" s="61" t="s">
        <v>9</v>
      </c>
      <c r="BA162" s="111" t="s">
        <v>2285</v>
      </c>
      <c r="BD162" s="110">
        <v>46314.404618055552</v>
      </c>
      <c r="BE162" s="61" t="s">
        <v>2473</v>
      </c>
      <c r="BF162" s="61" t="s">
        <v>314</v>
      </c>
      <c r="BG162" s="61" t="s">
        <v>604</v>
      </c>
      <c r="BH162" s="61" t="s">
        <v>2464</v>
      </c>
      <c r="BI162" s="61" t="s">
        <v>2467</v>
      </c>
      <c r="BJ162" s="61" t="s">
        <v>2517</v>
      </c>
      <c r="BK162" s="61" t="s">
        <v>2210</v>
      </c>
      <c r="BL162" s="61">
        <v>1</v>
      </c>
      <c r="BM162" s="114">
        <v>-1.0249999999999999</v>
      </c>
      <c r="BN162" s="61">
        <v>-2354.6499999999996</v>
      </c>
      <c r="BQ162" s="110">
        <v>46314.404618055552</v>
      </c>
      <c r="BR162" s="61" t="s">
        <v>2541</v>
      </c>
      <c r="BS162" s="61" t="s">
        <v>2545</v>
      </c>
      <c r="BT162" s="61">
        <v>-3.5235987755982974E-2</v>
      </c>
      <c r="BU162" s="61">
        <v>-0.21</v>
      </c>
      <c r="BV162" s="61">
        <v>6.5235987755982994E-2</v>
      </c>
      <c r="BW162" s="61">
        <v>-0.21</v>
      </c>
      <c r="BX162" s="61">
        <v>0</v>
      </c>
      <c r="BY162" s="61">
        <v>-1</v>
      </c>
      <c r="BZ162" s="61" t="s">
        <v>2543</v>
      </c>
      <c r="CA162" s="61"/>
      <c r="CB162" s="61"/>
      <c r="CC162" s="111" t="s">
        <v>2544</v>
      </c>
      <c r="CD162" s="61"/>
      <c r="CE162" s="61"/>
      <c r="CF162" s="61"/>
      <c r="CG162" s="61"/>
      <c r="CH162" s="61"/>
      <c r="CI162" s="61"/>
      <c r="CJ162" s="61"/>
      <c r="CK162" s="61"/>
      <c r="CL162" s="61"/>
    </row>
    <row r="163" spans="1:90" ht="15" customHeight="1" x14ac:dyDescent="0.25">
      <c r="A163" s="110">
        <v>46314.404618055552</v>
      </c>
      <c r="B163" s="61">
        <v>1</v>
      </c>
      <c r="C163" s="61" t="s">
        <v>314</v>
      </c>
      <c r="D163" s="61" t="s">
        <v>604</v>
      </c>
      <c r="E163" s="61" t="s">
        <v>2131</v>
      </c>
      <c r="F163" s="61" t="s">
        <v>173</v>
      </c>
      <c r="G163" s="114">
        <v>-2.5145277022345538E-3</v>
      </c>
      <c r="H163" s="61">
        <v>-15.516722150322623</v>
      </c>
      <c r="I163" s="111" t="s">
        <v>325</v>
      </c>
      <c r="L163" s="110">
        <v>46314.404618055552</v>
      </c>
      <c r="M163" s="61" t="s">
        <v>2131</v>
      </c>
      <c r="N163" s="61" t="s">
        <v>173</v>
      </c>
      <c r="O163" s="61">
        <v>7.4999999999999997E-2</v>
      </c>
      <c r="P163" s="61">
        <v>-0.22500000000000001</v>
      </c>
      <c r="Q163" s="61">
        <v>2.5000000000000001E-3</v>
      </c>
      <c r="R163" s="61" t="s">
        <v>557</v>
      </c>
      <c r="S163" s="61">
        <v>0.05</v>
      </c>
      <c r="T163" s="61">
        <v>0.05</v>
      </c>
      <c r="U163" s="61"/>
      <c r="V163" s="61">
        <v>0</v>
      </c>
      <c r="W163" s="61">
        <v>5.2083333333333336E-7</v>
      </c>
      <c r="X163" s="61">
        <v>5.2083333333333336E-7</v>
      </c>
      <c r="Y163" s="61">
        <v>0</v>
      </c>
      <c r="Z163" s="111" t="s">
        <v>2125</v>
      </c>
      <c r="AC163" s="110">
        <v>46314.404618055552</v>
      </c>
      <c r="AD163" s="61" t="s">
        <v>2239</v>
      </c>
      <c r="AE163" s="61" t="s">
        <v>2251</v>
      </c>
      <c r="AF163" s="61">
        <v>7</v>
      </c>
      <c r="AG163" s="61" t="s">
        <v>2241</v>
      </c>
      <c r="AH163" s="61" t="s">
        <v>2242</v>
      </c>
      <c r="AI163" s="61">
        <v>-0.2</v>
      </c>
      <c r="AJ163" s="61">
        <v>-0.25</v>
      </c>
      <c r="AK163" s="61"/>
      <c r="AL163" s="61"/>
      <c r="AM163" s="61">
        <v>-0.2</v>
      </c>
      <c r="AN163" s="61">
        <v>-0.2</v>
      </c>
      <c r="AO163" s="61"/>
      <c r="AP163" s="61">
        <v>-1.5707963267948966</v>
      </c>
      <c r="AQ163" s="61" t="s">
        <v>24</v>
      </c>
      <c r="AR163" s="111" t="s">
        <v>2243</v>
      </c>
      <c r="AS163" s="61" t="s">
        <v>295</v>
      </c>
      <c r="AV163" s="110">
        <v>46314.404618055552</v>
      </c>
      <c r="AW163" s="61" t="s">
        <v>2274</v>
      </c>
      <c r="AX163" s="61" t="s">
        <v>2286</v>
      </c>
      <c r="AY163" s="61">
        <v>99</v>
      </c>
      <c r="AZ163" s="61" t="s">
        <v>9</v>
      </c>
      <c r="BA163" s="111" t="s">
        <v>2287</v>
      </c>
      <c r="BD163" s="110">
        <v>46314.404618055552</v>
      </c>
      <c r="BE163" s="61" t="s">
        <v>2473</v>
      </c>
      <c r="BF163" s="61" t="s">
        <v>314</v>
      </c>
      <c r="BG163" s="61" t="s">
        <v>604</v>
      </c>
      <c r="BH163" s="61" t="s">
        <v>2464</v>
      </c>
      <c r="BI163" s="61" t="s">
        <v>2467</v>
      </c>
      <c r="BJ163" s="61" t="s">
        <v>2517</v>
      </c>
      <c r="BK163" s="61" t="s">
        <v>2210</v>
      </c>
      <c r="BL163" s="61">
        <v>2</v>
      </c>
      <c r="BM163" s="114">
        <v>-2.5000000000000001E-2</v>
      </c>
      <c r="BN163" s="61">
        <v>-354.65</v>
      </c>
      <c r="BQ163" s="110">
        <v>46314.404618055552</v>
      </c>
      <c r="BR163" s="61" t="s">
        <v>2541</v>
      </c>
      <c r="BS163" s="61" t="s">
        <v>2547</v>
      </c>
      <c r="BT163" s="61">
        <v>0.21</v>
      </c>
      <c r="BU163" s="61">
        <v>-0.2</v>
      </c>
      <c r="BV163" s="61">
        <v>0.21</v>
      </c>
      <c r="BW163" s="61">
        <v>0.2</v>
      </c>
      <c r="BX163" s="61">
        <v>1</v>
      </c>
      <c r="BY163" s="61">
        <v>0</v>
      </c>
      <c r="BZ163" s="61" t="s">
        <v>2546</v>
      </c>
      <c r="CA163" s="61"/>
      <c r="CB163" s="61"/>
      <c r="CC163" s="111" t="s">
        <v>2544</v>
      </c>
      <c r="CD163" s="61"/>
      <c r="CE163" s="61"/>
      <c r="CF163" s="61"/>
      <c r="CG163" s="61"/>
      <c r="CH163" s="61"/>
      <c r="CI163" s="61"/>
      <c r="CJ163" s="61"/>
      <c r="CK163" s="61"/>
      <c r="CL163" s="61"/>
    </row>
    <row r="164" spans="1:90" ht="15" customHeight="1" x14ac:dyDescent="0.25">
      <c r="A164" s="110">
        <v>46314.404618055552</v>
      </c>
      <c r="B164" s="61">
        <v>1</v>
      </c>
      <c r="C164" s="61" t="s">
        <v>314</v>
      </c>
      <c r="D164" s="61" t="s">
        <v>604</v>
      </c>
      <c r="E164" s="61" t="s">
        <v>2132</v>
      </c>
      <c r="F164" s="61" t="s">
        <v>173</v>
      </c>
      <c r="G164" s="114">
        <v>-2.3502823192735568E-3</v>
      </c>
      <c r="H164" s="61">
        <v>-15.51138417537639</v>
      </c>
      <c r="I164" s="111" t="s">
        <v>325</v>
      </c>
      <c r="L164" s="110">
        <v>46314.404618055552</v>
      </c>
      <c r="M164" s="61" t="s">
        <v>2132</v>
      </c>
      <c r="N164" s="61" t="s">
        <v>173</v>
      </c>
      <c r="O164" s="61">
        <v>0.125</v>
      </c>
      <c r="P164" s="61">
        <v>-0.22500000000000001</v>
      </c>
      <c r="Q164" s="61">
        <v>2.5000000000000001E-3</v>
      </c>
      <c r="R164" s="61" t="s">
        <v>557</v>
      </c>
      <c r="S164" s="61">
        <v>0.05</v>
      </c>
      <c r="T164" s="61">
        <v>0.05</v>
      </c>
      <c r="U164" s="61"/>
      <c r="V164" s="61">
        <v>0</v>
      </c>
      <c r="W164" s="61">
        <v>5.2083333333333336E-7</v>
      </c>
      <c r="X164" s="61">
        <v>5.2083333333333336E-7</v>
      </c>
      <c r="Y164" s="61">
        <v>0</v>
      </c>
      <c r="Z164" s="111" t="s">
        <v>2125</v>
      </c>
      <c r="AC164" s="110">
        <v>46314.404618055552</v>
      </c>
      <c r="AD164" s="61" t="s">
        <v>2239</v>
      </c>
      <c r="AE164" s="61" t="s">
        <v>2252</v>
      </c>
      <c r="AF164" s="61">
        <v>8</v>
      </c>
      <c r="AG164" s="61" t="s">
        <v>2241</v>
      </c>
      <c r="AH164" s="61" t="s">
        <v>2245</v>
      </c>
      <c r="AI164" s="61">
        <v>-0.25</v>
      </c>
      <c r="AJ164" s="61">
        <v>-0.2</v>
      </c>
      <c r="AK164" s="61">
        <v>-0.25</v>
      </c>
      <c r="AL164" s="61">
        <v>0.2</v>
      </c>
      <c r="AM164" s="61"/>
      <c r="AN164" s="61"/>
      <c r="AO164" s="61"/>
      <c r="AP164" s="61"/>
      <c r="AQ164" s="61" t="s">
        <v>24</v>
      </c>
      <c r="AR164" s="111" t="s">
        <v>2246</v>
      </c>
      <c r="AS164" s="61" t="s">
        <v>295</v>
      </c>
      <c r="AV164" s="110">
        <v>46314.404618055552</v>
      </c>
      <c r="AW164" s="61" t="s">
        <v>2274</v>
      </c>
      <c r="AX164" s="61" t="s">
        <v>2288</v>
      </c>
      <c r="AY164" s="109" t="s">
        <v>2555</v>
      </c>
      <c r="AZ164" s="61" t="s">
        <v>9</v>
      </c>
      <c r="BA164" s="111" t="s">
        <v>2289</v>
      </c>
      <c r="BD164" s="110">
        <v>46314.404618055552</v>
      </c>
      <c r="BE164" s="61" t="s">
        <v>2473</v>
      </c>
      <c r="BF164" s="61" t="s">
        <v>314</v>
      </c>
      <c r="BG164" s="61" t="s">
        <v>604</v>
      </c>
      <c r="BH164" s="61" t="s">
        <v>2464</v>
      </c>
      <c r="BI164" s="61" t="s">
        <v>2467</v>
      </c>
      <c r="BJ164" s="61" t="s">
        <v>2517</v>
      </c>
      <c r="BK164" s="61" t="s">
        <v>2210</v>
      </c>
      <c r="BL164" s="61">
        <v>3</v>
      </c>
      <c r="BM164" s="114">
        <v>-1.75E-3</v>
      </c>
      <c r="BN164" s="61">
        <v>-350</v>
      </c>
      <c r="BQ164" s="110">
        <v>46314.404618055552</v>
      </c>
      <c r="BR164" s="61" t="s">
        <v>2541</v>
      </c>
      <c r="BS164" s="61" t="s">
        <v>2548</v>
      </c>
      <c r="BT164" s="61">
        <v>-3.5235987755982974E-2</v>
      </c>
      <c r="BU164" s="61">
        <v>0.14000000000000001</v>
      </c>
      <c r="BV164" s="61">
        <v>6.5235987755983021E-2</v>
      </c>
      <c r="BW164" s="61">
        <v>0.14000000000000001</v>
      </c>
      <c r="BX164" s="61">
        <v>0</v>
      </c>
      <c r="BY164" s="61">
        <v>-1</v>
      </c>
      <c r="BZ164" s="61" t="s">
        <v>2543</v>
      </c>
      <c r="CA164" s="61"/>
      <c r="CB164" s="61"/>
      <c r="CC164" s="111" t="s">
        <v>2544</v>
      </c>
      <c r="CD164" s="61"/>
      <c r="CE164" s="61"/>
      <c r="CF164" s="61"/>
      <c r="CG164" s="61"/>
      <c r="CH164" s="61"/>
      <c r="CI164" s="61"/>
      <c r="CJ164" s="61"/>
      <c r="CK164" s="61"/>
      <c r="CL164" s="61"/>
    </row>
    <row r="165" spans="1:90" ht="15" customHeight="1" x14ac:dyDescent="0.25">
      <c r="A165" s="110">
        <v>46314.404618055552</v>
      </c>
      <c r="B165" s="61">
        <v>1</v>
      </c>
      <c r="C165" s="61" t="s">
        <v>314</v>
      </c>
      <c r="D165" s="61" t="s">
        <v>604</v>
      </c>
      <c r="E165" s="61" t="s">
        <v>2133</v>
      </c>
      <c r="F165" s="61" t="s">
        <v>173</v>
      </c>
      <c r="G165" s="114">
        <v>-2.1860369363125602E-3</v>
      </c>
      <c r="H165" s="61">
        <v>-15.506046200430159</v>
      </c>
      <c r="I165" s="111" t="s">
        <v>325</v>
      </c>
      <c r="L165" s="110">
        <v>46314.404618055552</v>
      </c>
      <c r="M165" s="61" t="s">
        <v>2133</v>
      </c>
      <c r="N165" s="61" t="s">
        <v>173</v>
      </c>
      <c r="O165" s="61">
        <v>0.17499999999999999</v>
      </c>
      <c r="P165" s="61">
        <v>-0.22500000000000001</v>
      </c>
      <c r="Q165" s="61">
        <v>2.5000000000000001E-3</v>
      </c>
      <c r="R165" s="61" t="s">
        <v>557</v>
      </c>
      <c r="S165" s="61">
        <v>0.05</v>
      </c>
      <c r="T165" s="61">
        <v>0.05</v>
      </c>
      <c r="U165" s="61"/>
      <c r="V165" s="61">
        <v>0</v>
      </c>
      <c r="W165" s="61">
        <v>5.2083333333333336E-7</v>
      </c>
      <c r="X165" s="61">
        <v>5.2083333333333336E-7</v>
      </c>
      <c r="Y165" s="61">
        <v>0</v>
      </c>
      <c r="Z165" s="111" t="s">
        <v>2125</v>
      </c>
      <c r="AC165" s="110">
        <v>46314.404618055552</v>
      </c>
      <c r="AD165" s="61" t="s">
        <v>2253</v>
      </c>
      <c r="AE165" s="61" t="s">
        <v>2254</v>
      </c>
      <c r="AF165" s="61">
        <v>9</v>
      </c>
      <c r="AG165" s="61" t="s">
        <v>2255</v>
      </c>
      <c r="AH165" s="61" t="s">
        <v>2242</v>
      </c>
      <c r="AI165" s="61">
        <v>-0.1</v>
      </c>
      <c r="AJ165" s="61">
        <v>7.0000000000000007E-2</v>
      </c>
      <c r="AK165" s="61"/>
      <c r="AL165" s="61"/>
      <c r="AM165" s="61">
        <v>-7.0000000000000007E-2</v>
      </c>
      <c r="AN165" s="61">
        <v>7.0000000000000007E-2</v>
      </c>
      <c r="AO165" s="61"/>
      <c r="AP165" s="61">
        <v>-1.5707963267948966</v>
      </c>
      <c r="AQ165" s="61" t="s">
        <v>24</v>
      </c>
      <c r="AR165" s="111" t="s">
        <v>2256</v>
      </c>
      <c r="AS165" s="61" t="s">
        <v>295</v>
      </c>
      <c r="AV165" s="110">
        <v>46314.404618055552</v>
      </c>
      <c r="AW165" s="61" t="s">
        <v>2274</v>
      </c>
      <c r="AX165" s="61" t="s">
        <v>2290</v>
      </c>
      <c r="AY165" s="61">
        <v>0</v>
      </c>
      <c r="AZ165" s="61" t="s">
        <v>295</v>
      </c>
      <c r="BA165" s="111" t="s">
        <v>2291</v>
      </c>
      <c r="BD165" s="110">
        <v>46314.404618055552</v>
      </c>
      <c r="BE165" s="61" t="s">
        <v>2473</v>
      </c>
      <c r="BF165" s="61" t="s">
        <v>314</v>
      </c>
      <c r="BG165" s="61" t="s">
        <v>604</v>
      </c>
      <c r="BH165" s="61" t="s">
        <v>2464</v>
      </c>
      <c r="BI165" s="61" t="s">
        <v>2467</v>
      </c>
      <c r="BJ165" s="61" t="s">
        <v>2517</v>
      </c>
      <c r="BK165" s="61" t="s">
        <v>2210</v>
      </c>
      <c r="BL165" s="61">
        <v>4</v>
      </c>
      <c r="BM165" s="114">
        <v>0</v>
      </c>
      <c r="BN165" s="61">
        <v>0</v>
      </c>
      <c r="BQ165" s="110">
        <v>46314.404618055552</v>
      </c>
      <c r="BR165" s="61" t="s">
        <v>2541</v>
      </c>
      <c r="BS165" s="61" t="s">
        <v>2549</v>
      </c>
      <c r="BT165" s="61">
        <v>-3.523598775598296E-2</v>
      </c>
      <c r="BU165" s="61">
        <v>-0.14000000000000001</v>
      </c>
      <c r="BV165" s="61">
        <v>6.5235987755982952E-2</v>
      </c>
      <c r="BW165" s="61">
        <v>-0.14000000000000001</v>
      </c>
      <c r="BX165" s="61">
        <v>0</v>
      </c>
      <c r="BY165" s="61">
        <v>1</v>
      </c>
      <c r="BZ165" s="61" t="s">
        <v>2543</v>
      </c>
      <c r="CA165" s="61"/>
      <c r="CB165" s="61"/>
      <c r="CC165" s="111" t="s">
        <v>2544</v>
      </c>
      <c r="CD165" s="61"/>
      <c r="CE165" s="61"/>
      <c r="CF165" s="61"/>
      <c r="CG165" s="61"/>
      <c r="CH165" s="61"/>
      <c r="CI165" s="61"/>
      <c r="CJ165" s="61"/>
      <c r="CK165" s="61"/>
      <c r="CL165" s="61"/>
    </row>
    <row r="166" spans="1:90" ht="15" customHeight="1" x14ac:dyDescent="0.25">
      <c r="A166" s="110">
        <v>46314.404618055552</v>
      </c>
      <c r="B166" s="61">
        <v>1</v>
      </c>
      <c r="C166" s="61" t="s">
        <v>314</v>
      </c>
      <c r="D166" s="61" t="s">
        <v>604</v>
      </c>
      <c r="E166" s="61" t="s">
        <v>2134</v>
      </c>
      <c r="F166" s="61" t="s">
        <v>173</v>
      </c>
      <c r="G166" s="114">
        <v>-2.0217915533515631E-3</v>
      </c>
      <c r="H166" s="61">
        <v>-15.500708225483926</v>
      </c>
      <c r="I166" s="111" t="s">
        <v>325</v>
      </c>
      <c r="L166" s="110">
        <v>46314.404618055552</v>
      </c>
      <c r="M166" s="61" t="s">
        <v>2134</v>
      </c>
      <c r="N166" s="61" t="s">
        <v>173</v>
      </c>
      <c r="O166" s="61">
        <v>0.22500000000000001</v>
      </c>
      <c r="P166" s="61">
        <v>-0.22500000000000001</v>
      </c>
      <c r="Q166" s="61">
        <v>2.5000000000000001E-3</v>
      </c>
      <c r="R166" s="61" t="s">
        <v>557</v>
      </c>
      <c r="S166" s="61">
        <v>0.05</v>
      </c>
      <c r="T166" s="61">
        <v>0.05</v>
      </c>
      <c r="U166" s="61"/>
      <c r="V166" s="61">
        <v>0</v>
      </c>
      <c r="W166" s="61">
        <v>5.2083333333333336E-7</v>
      </c>
      <c r="X166" s="61">
        <v>5.2083333333333336E-7</v>
      </c>
      <c r="Y166" s="61">
        <v>0</v>
      </c>
      <c r="Z166" s="111" t="s">
        <v>2125</v>
      </c>
      <c r="AC166" s="110">
        <v>46314.404618055552</v>
      </c>
      <c r="AD166" s="61" t="s">
        <v>2253</v>
      </c>
      <c r="AE166" s="61" t="s">
        <v>2257</v>
      </c>
      <c r="AF166" s="61">
        <v>10</v>
      </c>
      <c r="AG166" s="61" t="s">
        <v>2255</v>
      </c>
      <c r="AH166" s="61" t="s">
        <v>2245</v>
      </c>
      <c r="AI166" s="61">
        <v>-7.0000000000000007E-2</v>
      </c>
      <c r="AJ166" s="61">
        <v>0.1</v>
      </c>
      <c r="AK166" s="61">
        <v>7.0000000000000007E-2</v>
      </c>
      <c r="AL166" s="61">
        <v>0.1</v>
      </c>
      <c r="AM166" s="61"/>
      <c r="AN166" s="61"/>
      <c r="AO166" s="61"/>
      <c r="AP166" s="61"/>
      <c r="AQ166" s="61" t="s">
        <v>24</v>
      </c>
      <c r="AR166" s="111" t="s">
        <v>2258</v>
      </c>
      <c r="AS166" s="61" t="s">
        <v>295</v>
      </c>
      <c r="AV166" s="110">
        <v>46314.404618055552</v>
      </c>
      <c r="AW166" s="61" t="s">
        <v>2274</v>
      </c>
      <c r="AX166" s="61" t="s">
        <v>2292</v>
      </c>
      <c r="AY166" s="61">
        <v>0</v>
      </c>
      <c r="AZ166" s="61" t="s">
        <v>295</v>
      </c>
      <c r="BA166" s="111" t="s">
        <v>2293</v>
      </c>
      <c r="BD166" s="110">
        <v>46314.404618055552</v>
      </c>
      <c r="BE166" s="61" t="s">
        <v>2473</v>
      </c>
      <c r="BF166" s="61" t="s">
        <v>314</v>
      </c>
      <c r="BG166" s="61" t="s">
        <v>604</v>
      </c>
      <c r="BH166" s="61" t="s">
        <v>2464</v>
      </c>
      <c r="BI166" s="61" t="s">
        <v>2467</v>
      </c>
      <c r="BJ166" s="61" t="s">
        <v>2517</v>
      </c>
      <c r="BK166" s="61" t="s">
        <v>2210</v>
      </c>
      <c r="BL166" s="61">
        <v>5</v>
      </c>
      <c r="BM166" s="114">
        <v>1.75E-3</v>
      </c>
      <c r="BN166" s="61">
        <v>350</v>
      </c>
      <c r="BQ166" s="110">
        <v>46314.404618055552</v>
      </c>
      <c r="BR166" s="61" t="s">
        <v>2541</v>
      </c>
      <c r="BS166" s="61" t="s">
        <v>2550</v>
      </c>
      <c r="BT166" s="61">
        <v>0.14000000000000001</v>
      </c>
      <c r="BU166" s="61">
        <v>-7.0000000000000021E-2</v>
      </c>
      <c r="BV166" s="61">
        <v>0.14000000000000001</v>
      </c>
      <c r="BW166" s="61">
        <v>7.0000000000000021E-2</v>
      </c>
      <c r="BX166" s="61">
        <v>-1</v>
      </c>
      <c r="BY166" s="61">
        <v>0</v>
      </c>
      <c r="BZ166" s="61" t="s">
        <v>2554</v>
      </c>
      <c r="CA166" s="61"/>
      <c r="CB166" s="61"/>
      <c r="CC166" s="111" t="s">
        <v>2544</v>
      </c>
      <c r="CD166" s="61"/>
      <c r="CE166" s="61"/>
      <c r="CF166" s="61"/>
      <c r="CG166" s="61"/>
      <c r="CH166" s="61"/>
      <c r="CI166" s="61"/>
      <c r="CJ166" s="61"/>
      <c r="CK166" s="61"/>
      <c r="CL166" s="61"/>
    </row>
    <row r="167" spans="1:90" ht="15" customHeight="1" x14ac:dyDescent="0.25">
      <c r="A167" s="110">
        <v>46314.404618055552</v>
      </c>
      <c r="B167" s="61">
        <v>1</v>
      </c>
      <c r="C167" s="61" t="s">
        <v>314</v>
      </c>
      <c r="D167" s="61" t="s">
        <v>604</v>
      </c>
      <c r="E167" s="61" t="s">
        <v>2135</v>
      </c>
      <c r="F167" s="61" t="s">
        <v>173</v>
      </c>
      <c r="G167" s="114">
        <v>-2.9343351416977934E-3</v>
      </c>
      <c r="H167" s="61">
        <v>-15.530365892105179</v>
      </c>
      <c r="I167" s="111" t="s">
        <v>325</v>
      </c>
      <c r="L167" s="110">
        <v>46314.404618055552</v>
      </c>
      <c r="M167" s="61" t="s">
        <v>2135</v>
      </c>
      <c r="N167" s="61" t="s">
        <v>173</v>
      </c>
      <c r="O167" s="61">
        <v>-0.22500000000000001</v>
      </c>
      <c r="P167" s="61">
        <v>-0.17499999999999999</v>
      </c>
      <c r="Q167" s="61">
        <v>2.5000000000000001E-3</v>
      </c>
      <c r="R167" s="61" t="s">
        <v>557</v>
      </c>
      <c r="S167" s="61">
        <v>0.05</v>
      </c>
      <c r="T167" s="61">
        <v>0.05</v>
      </c>
      <c r="U167" s="61"/>
      <c r="V167" s="61">
        <v>0</v>
      </c>
      <c r="W167" s="61">
        <v>5.2083333333333336E-7</v>
      </c>
      <c r="X167" s="61">
        <v>5.2083333333333336E-7</v>
      </c>
      <c r="Y167" s="61">
        <v>0</v>
      </c>
      <c r="Z167" s="111" t="s">
        <v>2125</v>
      </c>
      <c r="AC167" s="110">
        <v>46314.404618055552</v>
      </c>
      <c r="AD167" s="61" t="s">
        <v>2253</v>
      </c>
      <c r="AE167" s="61" t="s">
        <v>2259</v>
      </c>
      <c r="AF167" s="61">
        <v>11</v>
      </c>
      <c r="AG167" s="61" t="s">
        <v>2255</v>
      </c>
      <c r="AH167" s="61" t="s">
        <v>2242</v>
      </c>
      <c r="AI167" s="61">
        <v>7.0000000000000007E-2</v>
      </c>
      <c r="AJ167" s="61">
        <v>0.1</v>
      </c>
      <c r="AK167" s="61"/>
      <c r="AL167" s="61"/>
      <c r="AM167" s="61">
        <v>7.0000000000000007E-2</v>
      </c>
      <c r="AN167" s="61">
        <v>7.0000000000000007E-2</v>
      </c>
      <c r="AO167" s="61"/>
      <c r="AP167" s="61">
        <v>-1.5707963267948966</v>
      </c>
      <c r="AQ167" s="61" t="s">
        <v>24</v>
      </c>
      <c r="AR167" s="111" t="s">
        <v>2256</v>
      </c>
      <c r="AS167" s="61" t="s">
        <v>295</v>
      </c>
      <c r="AV167" s="110">
        <v>46314.404618055552</v>
      </c>
      <c r="AW167" s="61" t="s">
        <v>2274</v>
      </c>
      <c r="AX167" s="61" t="s">
        <v>2294</v>
      </c>
      <c r="AY167" s="61">
        <v>84</v>
      </c>
      <c r="AZ167" s="61" t="s">
        <v>35</v>
      </c>
      <c r="BA167" s="111" t="s">
        <v>2295</v>
      </c>
      <c r="BD167" s="110">
        <v>46314.404618055552</v>
      </c>
      <c r="BE167" s="61" t="s">
        <v>2473</v>
      </c>
      <c r="BF167" s="61" t="s">
        <v>314</v>
      </c>
      <c r="BG167" s="61" t="s">
        <v>604</v>
      </c>
      <c r="BH167" s="61" t="s">
        <v>2464</v>
      </c>
      <c r="BI167" s="61" t="s">
        <v>2467</v>
      </c>
      <c r="BJ167" s="61" t="s">
        <v>2517</v>
      </c>
      <c r="BK167" s="61" t="s">
        <v>2210</v>
      </c>
      <c r="BL167" s="61">
        <v>6</v>
      </c>
      <c r="BM167" s="114">
        <v>2.5000000000000001E-2</v>
      </c>
      <c r="BN167" s="61">
        <v>354.65</v>
      </c>
    </row>
    <row r="168" spans="1:90" ht="15" customHeight="1" x14ac:dyDescent="0.25">
      <c r="A168" s="110">
        <v>46314.404618055552</v>
      </c>
      <c r="B168" s="61">
        <v>1</v>
      </c>
      <c r="C168" s="61" t="s">
        <v>314</v>
      </c>
      <c r="D168" s="61" t="s">
        <v>604</v>
      </c>
      <c r="E168" s="61" t="s">
        <v>2136</v>
      </c>
      <c r="F168" s="61" t="s">
        <v>173</v>
      </c>
      <c r="G168" s="114">
        <v>-2.7700897587367964E-3</v>
      </c>
      <c r="H168" s="61">
        <v>-15.525027917158946</v>
      </c>
      <c r="I168" s="111" t="s">
        <v>325</v>
      </c>
      <c r="L168" s="110">
        <v>46314.404618055552</v>
      </c>
      <c r="M168" s="61" t="s">
        <v>2136</v>
      </c>
      <c r="N168" s="61" t="s">
        <v>173</v>
      </c>
      <c r="O168" s="61">
        <v>-0.17499999999999999</v>
      </c>
      <c r="P168" s="61">
        <v>-0.17499999999999999</v>
      </c>
      <c r="Q168" s="61">
        <v>2.5000000000000001E-3</v>
      </c>
      <c r="R168" s="61" t="s">
        <v>557</v>
      </c>
      <c r="S168" s="61">
        <v>0.05</v>
      </c>
      <c r="T168" s="61">
        <v>0.05</v>
      </c>
      <c r="U168" s="61"/>
      <c r="V168" s="61">
        <v>0</v>
      </c>
      <c r="W168" s="61">
        <v>5.2083333333333336E-7</v>
      </c>
      <c r="X168" s="61">
        <v>5.2083333333333336E-7</v>
      </c>
      <c r="Y168" s="61">
        <v>0</v>
      </c>
      <c r="Z168" s="111" t="s">
        <v>2125</v>
      </c>
      <c r="AC168" s="110">
        <v>46314.404618055552</v>
      </c>
      <c r="AD168" s="61" t="s">
        <v>2253</v>
      </c>
      <c r="AE168" s="61" t="s">
        <v>2260</v>
      </c>
      <c r="AF168" s="61">
        <v>12</v>
      </c>
      <c r="AG168" s="61" t="s">
        <v>2255</v>
      </c>
      <c r="AH168" s="61" t="s">
        <v>2245</v>
      </c>
      <c r="AI168" s="61">
        <v>0.1</v>
      </c>
      <c r="AJ168" s="61">
        <v>7.0000000000000007E-2</v>
      </c>
      <c r="AK168" s="61">
        <v>0.1</v>
      </c>
      <c r="AL168" s="61">
        <v>-7.0000000000000007E-2</v>
      </c>
      <c r="AM168" s="61"/>
      <c r="AN168" s="61"/>
      <c r="AO168" s="61"/>
      <c r="AP168" s="61"/>
      <c r="AQ168" s="61" t="s">
        <v>24</v>
      </c>
      <c r="AR168" s="111" t="s">
        <v>2258</v>
      </c>
      <c r="AS168" s="61" t="s">
        <v>295</v>
      </c>
      <c r="AV168" s="110">
        <v>46314.404618055552</v>
      </c>
      <c r="AW168" s="61" t="s">
        <v>2274</v>
      </c>
      <c r="AX168" s="61" t="s">
        <v>2296</v>
      </c>
      <c r="AY168" s="61">
        <v>14</v>
      </c>
      <c r="AZ168" s="61" t="s">
        <v>35</v>
      </c>
      <c r="BA168" s="111" t="s">
        <v>2297</v>
      </c>
      <c r="BD168" s="110">
        <v>46314.404618055552</v>
      </c>
      <c r="BE168" s="61" t="s">
        <v>2473</v>
      </c>
      <c r="BF168" s="61" t="s">
        <v>314</v>
      </c>
      <c r="BG168" s="61" t="s">
        <v>604</v>
      </c>
      <c r="BH168" s="61" t="s">
        <v>2464</v>
      </c>
      <c r="BI168" s="61" t="s">
        <v>2467</v>
      </c>
      <c r="BJ168" s="61" t="s">
        <v>2517</v>
      </c>
      <c r="BK168" s="61" t="s">
        <v>2210</v>
      </c>
      <c r="BL168" s="61">
        <v>7</v>
      </c>
      <c r="BM168" s="114">
        <v>1.0249999999999999</v>
      </c>
      <c r="BN168" s="61">
        <v>2354.6499999999996</v>
      </c>
    </row>
    <row r="169" spans="1:90" ht="15" customHeight="1" x14ac:dyDescent="0.25">
      <c r="A169" s="110">
        <v>46314.404618055552</v>
      </c>
      <c r="B169" s="61">
        <v>1</v>
      </c>
      <c r="C169" s="61" t="s">
        <v>314</v>
      </c>
      <c r="D169" s="61" t="s">
        <v>604</v>
      </c>
      <c r="E169" s="61" t="s">
        <v>2137</v>
      </c>
      <c r="F169" s="61" t="s">
        <v>173</v>
      </c>
      <c r="G169" s="114">
        <v>-2.6058443757757993E-3</v>
      </c>
      <c r="H169" s="61">
        <v>-15.519689942212715</v>
      </c>
      <c r="I169" s="111" t="s">
        <v>325</v>
      </c>
      <c r="L169" s="110">
        <v>46314.404618055552</v>
      </c>
      <c r="M169" s="61" t="s">
        <v>2137</v>
      </c>
      <c r="N169" s="61" t="s">
        <v>173</v>
      </c>
      <c r="O169" s="61">
        <v>-0.125</v>
      </c>
      <c r="P169" s="61">
        <v>-0.17499999999999999</v>
      </c>
      <c r="Q169" s="61">
        <v>2.5000000000000001E-3</v>
      </c>
      <c r="R169" s="61" t="s">
        <v>557</v>
      </c>
      <c r="S169" s="61">
        <v>0.05</v>
      </c>
      <c r="T169" s="61">
        <v>0.05</v>
      </c>
      <c r="U169" s="61"/>
      <c r="V169" s="61">
        <v>0</v>
      </c>
      <c r="W169" s="61">
        <v>5.2083333333333336E-7</v>
      </c>
      <c r="X169" s="61">
        <v>5.2083333333333336E-7</v>
      </c>
      <c r="Y169" s="61">
        <v>0</v>
      </c>
      <c r="Z169" s="111" t="s">
        <v>2125</v>
      </c>
      <c r="AC169" s="110">
        <v>46314.404618055552</v>
      </c>
      <c r="AD169" s="61" t="s">
        <v>2253</v>
      </c>
      <c r="AE169" s="61" t="s">
        <v>2261</v>
      </c>
      <c r="AF169" s="61">
        <v>13</v>
      </c>
      <c r="AG169" s="61" t="s">
        <v>2255</v>
      </c>
      <c r="AH169" s="61" t="s">
        <v>2242</v>
      </c>
      <c r="AI169" s="61">
        <v>0.1</v>
      </c>
      <c r="AJ169" s="61">
        <v>-7.0000000000000007E-2</v>
      </c>
      <c r="AK169" s="61"/>
      <c r="AL169" s="61"/>
      <c r="AM169" s="61">
        <v>7.0000000000000007E-2</v>
      </c>
      <c r="AN169" s="61">
        <v>-7.0000000000000007E-2</v>
      </c>
      <c r="AO169" s="61"/>
      <c r="AP169" s="61">
        <v>-1.5707963267948966</v>
      </c>
      <c r="AQ169" s="61" t="s">
        <v>24</v>
      </c>
      <c r="AR169" s="111" t="s">
        <v>2256</v>
      </c>
      <c r="AS169" s="61" t="s">
        <v>295</v>
      </c>
      <c r="AV169" s="110">
        <v>46314.404618055552</v>
      </c>
      <c r="AW169" s="61" t="s">
        <v>2274</v>
      </c>
      <c r="AX169" s="61" t="s">
        <v>2298</v>
      </c>
      <c r="AY169" s="61" t="s">
        <v>295</v>
      </c>
      <c r="AZ169" s="61" t="s">
        <v>9</v>
      </c>
      <c r="BA169" s="111" t="s">
        <v>2299</v>
      </c>
      <c r="BD169" s="110">
        <v>46314.404618055552</v>
      </c>
      <c r="BE169" s="61" t="s">
        <v>2497</v>
      </c>
      <c r="BF169" s="61" t="s">
        <v>314</v>
      </c>
      <c r="BG169" s="61" t="s">
        <v>437</v>
      </c>
      <c r="BH169" s="61" t="s">
        <v>2464</v>
      </c>
      <c r="BI169" s="61" t="s">
        <v>2467</v>
      </c>
      <c r="BJ169" s="61" t="s">
        <v>2517</v>
      </c>
      <c r="BK169" s="61" t="s">
        <v>173</v>
      </c>
      <c r="BL169" s="61">
        <v>1</v>
      </c>
      <c r="BM169" s="114">
        <v>-1.0035000000000001</v>
      </c>
      <c r="BN169" s="61">
        <v>-340.54875000000004</v>
      </c>
    </row>
    <row r="170" spans="1:90" ht="15" customHeight="1" x14ac:dyDescent="0.25">
      <c r="A170" s="110">
        <v>46314.404618055552</v>
      </c>
      <c r="B170" s="61">
        <v>1</v>
      </c>
      <c r="C170" s="61" t="s">
        <v>314</v>
      </c>
      <c r="D170" s="61" t="s">
        <v>604</v>
      </c>
      <c r="E170" s="61" t="s">
        <v>2138</v>
      </c>
      <c r="F170" s="61" t="s">
        <v>173</v>
      </c>
      <c r="G170" s="114">
        <v>-2.4415989928148023E-3</v>
      </c>
      <c r="H170" s="61">
        <v>-15.514351967266482</v>
      </c>
      <c r="I170" s="111" t="s">
        <v>325</v>
      </c>
      <c r="L170" s="110">
        <v>46314.404618055552</v>
      </c>
      <c r="M170" s="61" t="s">
        <v>2138</v>
      </c>
      <c r="N170" s="61" t="s">
        <v>173</v>
      </c>
      <c r="O170" s="61">
        <v>-7.4999999999999997E-2</v>
      </c>
      <c r="P170" s="61">
        <v>-0.17499999999999999</v>
      </c>
      <c r="Q170" s="61">
        <v>2.5000000000000001E-3</v>
      </c>
      <c r="R170" s="61" t="s">
        <v>557</v>
      </c>
      <c r="S170" s="61">
        <v>0.05</v>
      </c>
      <c r="T170" s="61">
        <v>0.05</v>
      </c>
      <c r="U170" s="61"/>
      <c r="V170" s="61">
        <v>0</v>
      </c>
      <c r="W170" s="61">
        <v>5.2083333333333336E-7</v>
      </c>
      <c r="X170" s="61">
        <v>5.2083333333333336E-7</v>
      </c>
      <c r="Y170" s="61">
        <v>0</v>
      </c>
      <c r="Z170" s="111" t="s">
        <v>2125</v>
      </c>
      <c r="AC170" s="110">
        <v>46314.404618055552</v>
      </c>
      <c r="AD170" s="61" t="s">
        <v>2253</v>
      </c>
      <c r="AE170" s="61" t="s">
        <v>2262</v>
      </c>
      <c r="AF170" s="61">
        <v>14</v>
      </c>
      <c r="AG170" s="61" t="s">
        <v>2255</v>
      </c>
      <c r="AH170" s="61" t="s">
        <v>2245</v>
      </c>
      <c r="AI170" s="61">
        <v>7.0000000000000007E-2</v>
      </c>
      <c r="AJ170" s="61">
        <v>-0.1</v>
      </c>
      <c r="AK170" s="61">
        <v>-7.0000000000000007E-2</v>
      </c>
      <c r="AL170" s="61">
        <v>-0.1</v>
      </c>
      <c r="AM170" s="61"/>
      <c r="AN170" s="61"/>
      <c r="AO170" s="61"/>
      <c r="AP170" s="61"/>
      <c r="AQ170" s="61" t="s">
        <v>24</v>
      </c>
      <c r="AR170" s="111" t="s">
        <v>2258</v>
      </c>
      <c r="AS170" s="61" t="s">
        <v>295</v>
      </c>
      <c r="AV170" s="110">
        <v>46314.404618055552</v>
      </c>
      <c r="AW170" s="61" t="s">
        <v>2274</v>
      </c>
      <c r="AX170" s="61" t="s">
        <v>2300</v>
      </c>
      <c r="AY170" s="61" t="s">
        <v>298</v>
      </c>
      <c r="AZ170" s="61" t="s">
        <v>9</v>
      </c>
      <c r="BA170" s="111" t="s">
        <v>2301</v>
      </c>
      <c r="BD170" s="110">
        <v>46314.404618055552</v>
      </c>
      <c r="BE170" s="61" t="s">
        <v>2497</v>
      </c>
      <c r="BF170" s="61" t="s">
        <v>314</v>
      </c>
      <c r="BG170" s="61" t="s">
        <v>437</v>
      </c>
      <c r="BH170" s="61" t="s">
        <v>2464</v>
      </c>
      <c r="BI170" s="61" t="s">
        <v>2467</v>
      </c>
      <c r="BJ170" s="61" t="s">
        <v>2517</v>
      </c>
      <c r="BK170" s="61" t="s">
        <v>173</v>
      </c>
      <c r="BL170" s="61">
        <v>2</v>
      </c>
      <c r="BM170" s="114">
        <v>-3.5000000000000001E-3</v>
      </c>
      <c r="BN170" s="61">
        <v>-15.54875</v>
      </c>
    </row>
    <row r="171" spans="1:90" ht="15" customHeight="1" x14ac:dyDescent="0.25">
      <c r="A171" s="110">
        <v>46314.404618055552</v>
      </c>
      <c r="B171" s="61">
        <v>1</v>
      </c>
      <c r="C171" s="61" t="s">
        <v>314</v>
      </c>
      <c r="D171" s="61" t="s">
        <v>604</v>
      </c>
      <c r="E171" s="61" t="s">
        <v>2139</v>
      </c>
      <c r="F171" s="61" t="s">
        <v>173</v>
      </c>
      <c r="G171" s="114">
        <v>-2.2773536098538057E-3</v>
      </c>
      <c r="H171" s="61">
        <v>-15.509013992320249</v>
      </c>
      <c r="I171" s="111" t="s">
        <v>325</v>
      </c>
      <c r="L171" s="110">
        <v>46314.404618055552</v>
      </c>
      <c r="M171" s="61" t="s">
        <v>2139</v>
      </c>
      <c r="N171" s="61" t="s">
        <v>173</v>
      </c>
      <c r="O171" s="61">
        <v>-2.5000000000000001E-2</v>
      </c>
      <c r="P171" s="61">
        <v>-0.17499999999999999</v>
      </c>
      <c r="Q171" s="61">
        <v>2.5000000000000001E-3</v>
      </c>
      <c r="R171" s="61" t="s">
        <v>557</v>
      </c>
      <c r="S171" s="61">
        <v>0.05</v>
      </c>
      <c r="T171" s="61">
        <v>0.05</v>
      </c>
      <c r="U171" s="61"/>
      <c r="V171" s="61">
        <v>0</v>
      </c>
      <c r="W171" s="61">
        <v>5.2083333333333336E-7</v>
      </c>
      <c r="X171" s="61">
        <v>5.2083333333333336E-7</v>
      </c>
      <c r="Y171" s="61">
        <v>0</v>
      </c>
      <c r="Z171" s="111" t="s">
        <v>2125</v>
      </c>
      <c r="AC171" s="110">
        <v>46314.404618055552</v>
      </c>
      <c r="AD171" s="61" t="s">
        <v>2253</v>
      </c>
      <c r="AE171" s="61" t="s">
        <v>2263</v>
      </c>
      <c r="AF171" s="61">
        <v>15</v>
      </c>
      <c r="AG171" s="61" t="s">
        <v>2255</v>
      </c>
      <c r="AH171" s="61" t="s">
        <v>2242</v>
      </c>
      <c r="AI171" s="61">
        <v>-7.0000000000000007E-2</v>
      </c>
      <c r="AJ171" s="61">
        <v>-0.1</v>
      </c>
      <c r="AK171" s="61"/>
      <c r="AL171" s="61"/>
      <c r="AM171" s="61">
        <v>-7.0000000000000007E-2</v>
      </c>
      <c r="AN171" s="61">
        <v>-7.0000000000000007E-2</v>
      </c>
      <c r="AO171" s="61"/>
      <c r="AP171" s="61">
        <v>-1.5707963267948966</v>
      </c>
      <c r="AQ171" s="61" t="s">
        <v>24</v>
      </c>
      <c r="AR171" s="111" t="s">
        <v>2256</v>
      </c>
      <c r="AS171" s="61" t="s">
        <v>295</v>
      </c>
      <c r="AV171" s="110">
        <v>46314.404618055552</v>
      </c>
      <c r="AW171" s="61" t="s">
        <v>2274</v>
      </c>
      <c r="AX171" s="61" t="s">
        <v>2302</v>
      </c>
      <c r="AY171" s="61" t="s">
        <v>300</v>
      </c>
      <c r="AZ171" s="61" t="s">
        <v>9</v>
      </c>
      <c r="BA171" s="111" t="s">
        <v>2303</v>
      </c>
      <c r="BD171" s="110">
        <v>46314.404618055552</v>
      </c>
      <c r="BE171" s="61" t="s">
        <v>2497</v>
      </c>
      <c r="BF171" s="61" t="s">
        <v>314</v>
      </c>
      <c r="BG171" s="61" t="s">
        <v>437</v>
      </c>
      <c r="BH171" s="61" t="s">
        <v>2464</v>
      </c>
      <c r="BI171" s="61" t="s">
        <v>2467</v>
      </c>
      <c r="BJ171" s="61" t="s">
        <v>2517</v>
      </c>
      <c r="BK171" s="61" t="s">
        <v>173</v>
      </c>
      <c r="BL171" s="61">
        <v>3</v>
      </c>
      <c r="BM171" s="114">
        <v>-2E-3</v>
      </c>
      <c r="BN171" s="61">
        <v>-15.5</v>
      </c>
    </row>
    <row r="172" spans="1:90" ht="15" customHeight="1" x14ac:dyDescent="0.25">
      <c r="A172" s="110">
        <v>46314.404618055552</v>
      </c>
      <c r="B172" s="61">
        <v>1</v>
      </c>
      <c r="C172" s="61" t="s">
        <v>314</v>
      </c>
      <c r="D172" s="61" t="s">
        <v>604</v>
      </c>
      <c r="E172" s="61" t="s">
        <v>2140</v>
      </c>
      <c r="F172" s="61" t="s">
        <v>173</v>
      </c>
      <c r="G172" s="114">
        <v>-2.1131082268928086E-3</v>
      </c>
      <c r="H172" s="61">
        <v>-15.503676017374017</v>
      </c>
      <c r="I172" s="111" t="s">
        <v>325</v>
      </c>
      <c r="L172" s="110">
        <v>46314.404618055552</v>
      </c>
      <c r="M172" s="61" t="s">
        <v>2140</v>
      </c>
      <c r="N172" s="61" t="s">
        <v>173</v>
      </c>
      <c r="O172" s="61">
        <v>2.5000000000000001E-2</v>
      </c>
      <c r="P172" s="61">
        <v>-0.17499999999999999</v>
      </c>
      <c r="Q172" s="61">
        <v>2.5000000000000001E-3</v>
      </c>
      <c r="R172" s="61" t="s">
        <v>557</v>
      </c>
      <c r="S172" s="61">
        <v>0.05</v>
      </c>
      <c r="T172" s="61">
        <v>0.05</v>
      </c>
      <c r="U172" s="61"/>
      <c r="V172" s="61">
        <v>0</v>
      </c>
      <c r="W172" s="61">
        <v>5.2083333333333336E-7</v>
      </c>
      <c r="X172" s="61">
        <v>5.2083333333333336E-7</v>
      </c>
      <c r="Y172" s="61">
        <v>0</v>
      </c>
      <c r="Z172" s="111" t="s">
        <v>2125</v>
      </c>
      <c r="AC172" s="110">
        <v>46314.404618055552</v>
      </c>
      <c r="AD172" s="61" t="s">
        <v>2253</v>
      </c>
      <c r="AE172" s="61" t="s">
        <v>2264</v>
      </c>
      <c r="AF172" s="61">
        <v>16</v>
      </c>
      <c r="AG172" s="61" t="s">
        <v>2255</v>
      </c>
      <c r="AH172" s="61" t="s">
        <v>2245</v>
      </c>
      <c r="AI172" s="61">
        <v>-0.1</v>
      </c>
      <c r="AJ172" s="61">
        <v>-7.0000000000000007E-2</v>
      </c>
      <c r="AK172" s="61">
        <v>-0.1</v>
      </c>
      <c r="AL172" s="61">
        <v>7.0000000000000007E-2</v>
      </c>
      <c r="AM172" s="61"/>
      <c r="AN172" s="61"/>
      <c r="AO172" s="61"/>
      <c r="AP172" s="61"/>
      <c r="AQ172" s="61" t="s">
        <v>24</v>
      </c>
      <c r="AR172" s="111" t="s">
        <v>2258</v>
      </c>
      <c r="AS172" s="61" t="s">
        <v>295</v>
      </c>
      <c r="AV172" s="110">
        <v>46314.404618055552</v>
      </c>
      <c r="AW172" s="61" t="s">
        <v>2274</v>
      </c>
      <c r="AX172" s="61" t="s">
        <v>2304</v>
      </c>
      <c r="AY172" s="61" t="s">
        <v>303</v>
      </c>
      <c r="AZ172" s="61" t="s">
        <v>9</v>
      </c>
      <c r="BA172" s="111" t="s">
        <v>2305</v>
      </c>
      <c r="BD172" s="110">
        <v>46314.404618055552</v>
      </c>
      <c r="BE172" s="61" t="s">
        <v>2497</v>
      </c>
      <c r="BF172" s="61" t="s">
        <v>314</v>
      </c>
      <c r="BG172" s="61" t="s">
        <v>437</v>
      </c>
      <c r="BH172" s="61" t="s">
        <v>2464</v>
      </c>
      <c r="BI172" s="61" t="s">
        <v>2467</v>
      </c>
      <c r="BJ172" s="61" t="s">
        <v>2517</v>
      </c>
      <c r="BK172" s="61" t="s">
        <v>173</v>
      </c>
      <c r="BL172" s="61">
        <v>4</v>
      </c>
      <c r="BM172" s="114">
        <v>-2.8615384615384614E-4</v>
      </c>
      <c r="BN172" s="61">
        <v>-9.2999999999999989</v>
      </c>
    </row>
    <row r="173" spans="1:90" ht="15" customHeight="1" x14ac:dyDescent="0.25">
      <c r="A173" s="110">
        <v>46314.404618055552</v>
      </c>
      <c r="B173" s="61">
        <v>1</v>
      </c>
      <c r="C173" s="61" t="s">
        <v>314</v>
      </c>
      <c r="D173" s="61" t="s">
        <v>604</v>
      </c>
      <c r="E173" s="61" t="s">
        <v>2141</v>
      </c>
      <c r="F173" s="61" t="s">
        <v>173</v>
      </c>
      <c r="G173" s="114">
        <v>-1.9488628439318118E-3</v>
      </c>
      <c r="H173" s="61">
        <v>-15.315006517993897</v>
      </c>
      <c r="I173" s="111" t="s">
        <v>325</v>
      </c>
      <c r="L173" s="110">
        <v>46314.404618055552</v>
      </c>
      <c r="M173" s="61" t="s">
        <v>2141</v>
      </c>
      <c r="N173" s="61" t="s">
        <v>173</v>
      </c>
      <c r="O173" s="61">
        <v>7.4999999999999997E-2</v>
      </c>
      <c r="P173" s="61">
        <v>-0.17499999999999999</v>
      </c>
      <c r="Q173" s="61">
        <v>2.5000000000000001E-3</v>
      </c>
      <c r="R173" s="61" t="s">
        <v>557</v>
      </c>
      <c r="S173" s="61">
        <v>0.05</v>
      </c>
      <c r="T173" s="61">
        <v>0.05</v>
      </c>
      <c r="U173" s="61"/>
      <c r="V173" s="61">
        <v>0</v>
      </c>
      <c r="W173" s="61">
        <v>5.2083333333333336E-7</v>
      </c>
      <c r="X173" s="61">
        <v>5.2083333333333336E-7</v>
      </c>
      <c r="Y173" s="61">
        <v>0</v>
      </c>
      <c r="Z173" s="111" t="s">
        <v>2125</v>
      </c>
      <c r="AV173" s="110">
        <v>46314.404618055552</v>
      </c>
      <c r="AW173" s="61" t="s">
        <v>2274</v>
      </c>
      <c r="AX173" s="61" t="s">
        <v>2306</v>
      </c>
      <c r="AY173" s="61" t="s">
        <v>306</v>
      </c>
      <c r="AZ173" s="61" t="s">
        <v>9</v>
      </c>
      <c r="BA173" s="111" t="s">
        <v>2307</v>
      </c>
      <c r="BD173" s="110">
        <v>46314.404618055552</v>
      </c>
      <c r="BE173" s="61" t="s">
        <v>2497</v>
      </c>
      <c r="BF173" s="61" t="s">
        <v>314</v>
      </c>
      <c r="BG173" s="61" t="s">
        <v>437</v>
      </c>
      <c r="BH173" s="61" t="s">
        <v>2464</v>
      </c>
      <c r="BI173" s="61" t="s">
        <v>2467</v>
      </c>
      <c r="BJ173" s="61" t="s">
        <v>2517</v>
      </c>
      <c r="BK173" s="61" t="s">
        <v>173</v>
      </c>
      <c r="BL173" s="61">
        <v>5</v>
      </c>
      <c r="BM173" s="114">
        <v>0</v>
      </c>
      <c r="BN173" s="61">
        <v>0</v>
      </c>
    </row>
    <row r="174" spans="1:90" ht="15" customHeight="1" x14ac:dyDescent="0.25">
      <c r="A174" s="110">
        <v>46314.404618055552</v>
      </c>
      <c r="B174" s="61">
        <v>1</v>
      </c>
      <c r="C174" s="61" t="s">
        <v>314</v>
      </c>
      <c r="D174" s="61" t="s">
        <v>604</v>
      </c>
      <c r="E174" s="61" t="s">
        <v>2142</v>
      </c>
      <c r="F174" s="61" t="s">
        <v>173</v>
      </c>
      <c r="G174" s="114">
        <v>-1.784617460970815E-3</v>
      </c>
      <c r="H174" s="61">
        <v>-14.72083336419424</v>
      </c>
      <c r="I174" s="111" t="s">
        <v>325</v>
      </c>
      <c r="L174" s="110">
        <v>46314.404618055552</v>
      </c>
      <c r="M174" s="61" t="s">
        <v>2142</v>
      </c>
      <c r="N174" s="61" t="s">
        <v>173</v>
      </c>
      <c r="O174" s="61">
        <v>0.125</v>
      </c>
      <c r="P174" s="61">
        <v>-0.17499999999999999</v>
      </c>
      <c r="Q174" s="61">
        <v>2.5000000000000001E-3</v>
      </c>
      <c r="R174" s="61" t="s">
        <v>557</v>
      </c>
      <c r="S174" s="61">
        <v>0.05</v>
      </c>
      <c r="T174" s="61">
        <v>0.05</v>
      </c>
      <c r="U174" s="61"/>
      <c r="V174" s="61">
        <v>0</v>
      </c>
      <c r="W174" s="61">
        <v>5.2083333333333336E-7</v>
      </c>
      <c r="X174" s="61">
        <v>5.2083333333333336E-7</v>
      </c>
      <c r="Y174" s="61">
        <v>0</v>
      </c>
      <c r="Z174" s="111" t="s">
        <v>2125</v>
      </c>
      <c r="AV174" s="110">
        <v>46314.404618055552</v>
      </c>
      <c r="AW174" s="61" t="s">
        <v>2274</v>
      </c>
      <c r="AX174" s="61" t="s">
        <v>2308</v>
      </c>
      <c r="AY174" s="61" t="s">
        <v>308</v>
      </c>
      <c r="AZ174" s="61" t="s">
        <v>9</v>
      </c>
      <c r="BA174" s="111" t="s">
        <v>2309</v>
      </c>
      <c r="BD174" s="110">
        <v>46314.404618055552</v>
      </c>
      <c r="BE174" s="61" t="s">
        <v>2499</v>
      </c>
      <c r="BF174" s="61" t="s">
        <v>314</v>
      </c>
      <c r="BG174" s="61" t="s">
        <v>437</v>
      </c>
      <c r="BH174" s="61" t="s">
        <v>2464</v>
      </c>
      <c r="BI174" s="61" t="s">
        <v>2467</v>
      </c>
      <c r="BJ174" s="61" t="s">
        <v>2517</v>
      </c>
      <c r="BK174" s="61" t="s">
        <v>2210</v>
      </c>
      <c r="BL174" s="61">
        <v>1</v>
      </c>
      <c r="BM174" s="114">
        <v>-1.0249999999999999</v>
      </c>
      <c r="BN174" s="61">
        <v>-2354.6499999999996</v>
      </c>
    </row>
    <row r="175" spans="1:90" ht="15" customHeight="1" x14ac:dyDescent="0.25">
      <c r="A175" s="110">
        <v>46314.404618055552</v>
      </c>
      <c r="B175" s="61">
        <v>1</v>
      </c>
      <c r="C175" s="61" t="s">
        <v>314</v>
      </c>
      <c r="D175" s="61" t="s">
        <v>604</v>
      </c>
      <c r="E175" s="61" t="s">
        <v>2143</v>
      </c>
      <c r="F175" s="61" t="s">
        <v>173</v>
      </c>
      <c r="G175" s="114">
        <v>-1.6203720780098179E-3</v>
      </c>
      <c r="H175" s="61">
        <v>-14.126660210394583</v>
      </c>
      <c r="I175" s="111" t="s">
        <v>325</v>
      </c>
      <c r="L175" s="110">
        <v>46314.404618055552</v>
      </c>
      <c r="M175" s="61" t="s">
        <v>2143</v>
      </c>
      <c r="N175" s="61" t="s">
        <v>173</v>
      </c>
      <c r="O175" s="61">
        <v>0.17499999999999999</v>
      </c>
      <c r="P175" s="61">
        <v>-0.17499999999999999</v>
      </c>
      <c r="Q175" s="61">
        <v>2.5000000000000001E-3</v>
      </c>
      <c r="R175" s="61" t="s">
        <v>557</v>
      </c>
      <c r="S175" s="61">
        <v>0.05</v>
      </c>
      <c r="T175" s="61">
        <v>0.05</v>
      </c>
      <c r="U175" s="61"/>
      <c r="V175" s="61">
        <v>0</v>
      </c>
      <c r="W175" s="61">
        <v>5.2083333333333336E-7</v>
      </c>
      <c r="X175" s="61">
        <v>5.2083333333333336E-7</v>
      </c>
      <c r="Y175" s="61">
        <v>0</v>
      </c>
      <c r="Z175" s="111" t="s">
        <v>2125</v>
      </c>
      <c r="AV175" s="110">
        <v>46314.404618055552</v>
      </c>
      <c r="AW175" s="61" t="s">
        <v>2274</v>
      </c>
      <c r="AX175" s="61" t="s">
        <v>2310</v>
      </c>
      <c r="AY175" s="61" t="s">
        <v>325</v>
      </c>
      <c r="AZ175" s="61" t="s">
        <v>9</v>
      </c>
      <c r="BA175" s="111" t="s">
        <v>2311</v>
      </c>
      <c r="BD175" s="110">
        <v>46314.404618055552</v>
      </c>
      <c r="BE175" s="61" t="s">
        <v>2499</v>
      </c>
      <c r="BF175" s="61" t="s">
        <v>314</v>
      </c>
      <c r="BG175" s="61" t="s">
        <v>437</v>
      </c>
      <c r="BH175" s="61" t="s">
        <v>2464</v>
      </c>
      <c r="BI175" s="61" t="s">
        <v>2467</v>
      </c>
      <c r="BJ175" s="61" t="s">
        <v>2517</v>
      </c>
      <c r="BK175" s="61" t="s">
        <v>2210</v>
      </c>
      <c r="BL175" s="61">
        <v>2</v>
      </c>
      <c r="BM175" s="114">
        <v>-2.5000000000000001E-2</v>
      </c>
      <c r="BN175" s="61">
        <v>-354.65</v>
      </c>
    </row>
    <row r="176" spans="1:90" ht="15" customHeight="1" x14ac:dyDescent="0.25">
      <c r="A176" s="110">
        <v>46314.404618055552</v>
      </c>
      <c r="B176" s="61">
        <v>1</v>
      </c>
      <c r="C176" s="61" t="s">
        <v>314</v>
      </c>
      <c r="D176" s="61" t="s">
        <v>604</v>
      </c>
      <c r="E176" s="61" t="s">
        <v>2144</v>
      </c>
      <c r="F176" s="61" t="s">
        <v>173</v>
      </c>
      <c r="G176" s="114">
        <v>-1.4561266950488211E-3</v>
      </c>
      <c r="H176" s="61">
        <v>-13.532487056594926</v>
      </c>
      <c r="I176" s="111" t="s">
        <v>325</v>
      </c>
      <c r="L176" s="110">
        <v>46314.404618055552</v>
      </c>
      <c r="M176" s="61" t="s">
        <v>2144</v>
      </c>
      <c r="N176" s="61" t="s">
        <v>173</v>
      </c>
      <c r="O176" s="61">
        <v>0.22500000000000001</v>
      </c>
      <c r="P176" s="61">
        <v>-0.17499999999999999</v>
      </c>
      <c r="Q176" s="61">
        <v>2.5000000000000001E-3</v>
      </c>
      <c r="R176" s="61" t="s">
        <v>557</v>
      </c>
      <c r="S176" s="61">
        <v>0.05</v>
      </c>
      <c r="T176" s="61">
        <v>0.05</v>
      </c>
      <c r="U176" s="61"/>
      <c r="V176" s="61">
        <v>0</v>
      </c>
      <c r="W176" s="61">
        <v>5.2083333333333336E-7</v>
      </c>
      <c r="X176" s="61">
        <v>5.2083333333333336E-7</v>
      </c>
      <c r="Y176" s="61">
        <v>0</v>
      </c>
      <c r="Z176" s="111" t="s">
        <v>2125</v>
      </c>
      <c r="AV176" s="110">
        <v>46314.404618055552</v>
      </c>
      <c r="AW176" s="61" t="s">
        <v>2274</v>
      </c>
      <c r="AX176" s="61" t="s">
        <v>2312</v>
      </c>
      <c r="AY176" s="61" t="s">
        <v>328</v>
      </c>
      <c r="AZ176" s="61" t="s">
        <v>9</v>
      </c>
      <c r="BA176" s="111" t="s">
        <v>2313</v>
      </c>
      <c r="BD176" s="110">
        <v>46314.404618055552</v>
      </c>
      <c r="BE176" s="61" t="s">
        <v>2499</v>
      </c>
      <c r="BF176" s="61" t="s">
        <v>314</v>
      </c>
      <c r="BG176" s="61" t="s">
        <v>437</v>
      </c>
      <c r="BH176" s="61" t="s">
        <v>2464</v>
      </c>
      <c r="BI176" s="61" t="s">
        <v>2467</v>
      </c>
      <c r="BJ176" s="61" t="s">
        <v>2517</v>
      </c>
      <c r="BK176" s="61" t="s">
        <v>2210</v>
      </c>
      <c r="BL176" s="61">
        <v>3</v>
      </c>
      <c r="BM176" s="114">
        <v>-1.75E-3</v>
      </c>
      <c r="BN176" s="61">
        <v>-350</v>
      </c>
    </row>
    <row r="177" spans="1:66" ht="15" customHeight="1" x14ac:dyDescent="0.25">
      <c r="A177" s="110">
        <v>46314.404618055552</v>
      </c>
      <c r="B177" s="61">
        <v>1</v>
      </c>
      <c r="C177" s="61" t="s">
        <v>314</v>
      </c>
      <c r="D177" s="61" t="s">
        <v>604</v>
      </c>
      <c r="E177" s="61" t="s">
        <v>2145</v>
      </c>
      <c r="F177" s="61" t="s">
        <v>173</v>
      </c>
      <c r="G177" s="114">
        <v>-2.3686702833950512E-3</v>
      </c>
      <c r="H177" s="61">
        <v>-15.51198178421034</v>
      </c>
      <c r="I177" s="111" t="s">
        <v>325</v>
      </c>
      <c r="L177" s="110">
        <v>46314.404618055552</v>
      </c>
      <c r="M177" s="61" t="s">
        <v>2145</v>
      </c>
      <c r="N177" s="61" t="s">
        <v>173</v>
      </c>
      <c r="O177" s="61">
        <v>-0.22500000000000001</v>
      </c>
      <c r="P177" s="61">
        <v>-0.125</v>
      </c>
      <c r="Q177" s="61">
        <v>2.5000000000000001E-3</v>
      </c>
      <c r="R177" s="61" t="s">
        <v>557</v>
      </c>
      <c r="S177" s="61">
        <v>0.05</v>
      </c>
      <c r="T177" s="61">
        <v>0.05</v>
      </c>
      <c r="U177" s="61"/>
      <c r="V177" s="61">
        <v>0</v>
      </c>
      <c r="W177" s="61">
        <v>5.2083333333333336E-7</v>
      </c>
      <c r="X177" s="61">
        <v>5.2083333333333336E-7</v>
      </c>
      <c r="Y177" s="61">
        <v>0</v>
      </c>
      <c r="Z177" s="111" t="s">
        <v>2125</v>
      </c>
      <c r="AV177" s="110">
        <v>46314.404618055552</v>
      </c>
      <c r="AW177" s="61" t="s">
        <v>2274</v>
      </c>
      <c r="AX177" s="61" t="s">
        <v>2314</v>
      </c>
      <c r="AY177" s="61" t="s">
        <v>330</v>
      </c>
      <c r="AZ177" s="61" t="s">
        <v>9</v>
      </c>
      <c r="BA177" s="111" t="s">
        <v>2315</v>
      </c>
      <c r="BD177" s="110">
        <v>46314.404618055552</v>
      </c>
      <c r="BE177" s="61" t="s">
        <v>2499</v>
      </c>
      <c r="BF177" s="61" t="s">
        <v>314</v>
      </c>
      <c r="BG177" s="61" t="s">
        <v>437</v>
      </c>
      <c r="BH177" s="61" t="s">
        <v>2464</v>
      </c>
      <c r="BI177" s="61" t="s">
        <v>2467</v>
      </c>
      <c r="BJ177" s="61" t="s">
        <v>2517</v>
      </c>
      <c r="BK177" s="61" t="s">
        <v>2210</v>
      </c>
      <c r="BL177" s="61">
        <v>4</v>
      </c>
      <c r="BM177" s="114">
        <v>0</v>
      </c>
      <c r="BN177" s="61">
        <v>0</v>
      </c>
    </row>
    <row r="178" spans="1:66" ht="15" customHeight="1" x14ac:dyDescent="0.25">
      <c r="A178" s="110">
        <v>46314.404618055552</v>
      </c>
      <c r="B178" s="61">
        <v>1</v>
      </c>
      <c r="C178" s="61" t="s">
        <v>314</v>
      </c>
      <c r="D178" s="61" t="s">
        <v>604</v>
      </c>
      <c r="E178" s="61" t="s">
        <v>2146</v>
      </c>
      <c r="F178" s="61" t="s">
        <v>173</v>
      </c>
      <c r="G178" s="114">
        <v>-2.2044249004340541E-3</v>
      </c>
      <c r="H178" s="61">
        <v>-15.506643809264107</v>
      </c>
      <c r="I178" s="111" t="s">
        <v>325</v>
      </c>
      <c r="L178" s="110">
        <v>46314.404618055552</v>
      </c>
      <c r="M178" s="61" t="s">
        <v>2146</v>
      </c>
      <c r="N178" s="61" t="s">
        <v>173</v>
      </c>
      <c r="O178" s="61">
        <v>-0.17499999999999999</v>
      </c>
      <c r="P178" s="61">
        <v>-0.125</v>
      </c>
      <c r="Q178" s="61">
        <v>2.5000000000000001E-3</v>
      </c>
      <c r="R178" s="61" t="s">
        <v>557</v>
      </c>
      <c r="S178" s="61">
        <v>0.05</v>
      </c>
      <c r="T178" s="61">
        <v>0.05</v>
      </c>
      <c r="U178" s="61"/>
      <c r="V178" s="61">
        <v>0</v>
      </c>
      <c r="W178" s="61">
        <v>5.2083333333333336E-7</v>
      </c>
      <c r="X178" s="61">
        <v>5.2083333333333336E-7</v>
      </c>
      <c r="Y178" s="61">
        <v>0</v>
      </c>
      <c r="Z178" s="111" t="s">
        <v>2125</v>
      </c>
      <c r="AV178" s="110">
        <v>46314.404618055552</v>
      </c>
      <c r="AW178" s="61" t="s">
        <v>2274</v>
      </c>
      <c r="AX178" s="61" t="s">
        <v>2316</v>
      </c>
      <c r="AY178" s="61">
        <v>0.21</v>
      </c>
      <c r="AZ178" s="61" t="s">
        <v>298</v>
      </c>
      <c r="BA178" s="111" t="s">
        <v>2317</v>
      </c>
      <c r="BD178" s="110">
        <v>46314.404618055552</v>
      </c>
      <c r="BE178" s="61" t="s">
        <v>2499</v>
      </c>
      <c r="BF178" s="61" t="s">
        <v>314</v>
      </c>
      <c r="BG178" s="61" t="s">
        <v>437</v>
      </c>
      <c r="BH178" s="61" t="s">
        <v>2464</v>
      </c>
      <c r="BI178" s="61" t="s">
        <v>2467</v>
      </c>
      <c r="BJ178" s="61" t="s">
        <v>2517</v>
      </c>
      <c r="BK178" s="61" t="s">
        <v>2210</v>
      </c>
      <c r="BL178" s="61">
        <v>5</v>
      </c>
      <c r="BM178" s="114">
        <v>1.75E-3</v>
      </c>
      <c r="BN178" s="61">
        <v>350</v>
      </c>
    </row>
    <row r="179" spans="1:66" ht="15" customHeight="1" x14ac:dyDescent="0.25">
      <c r="A179" s="110">
        <v>46314.404618055552</v>
      </c>
      <c r="B179" s="61">
        <v>1</v>
      </c>
      <c r="C179" s="61" t="s">
        <v>314</v>
      </c>
      <c r="D179" s="61" t="s">
        <v>604</v>
      </c>
      <c r="E179" s="61" t="s">
        <v>2147</v>
      </c>
      <c r="F179" s="61" t="s">
        <v>173</v>
      </c>
      <c r="G179" s="114">
        <v>-2.0401795174730575E-3</v>
      </c>
      <c r="H179" s="61">
        <v>-15.501305834317876</v>
      </c>
      <c r="I179" s="111" t="s">
        <v>325</v>
      </c>
      <c r="L179" s="110">
        <v>46314.404618055552</v>
      </c>
      <c r="M179" s="61" t="s">
        <v>2147</v>
      </c>
      <c r="N179" s="61" t="s">
        <v>173</v>
      </c>
      <c r="O179" s="61">
        <v>-0.125</v>
      </c>
      <c r="P179" s="61">
        <v>-0.125</v>
      </c>
      <c r="Q179" s="61">
        <v>2.5000000000000001E-3</v>
      </c>
      <c r="R179" s="61" t="s">
        <v>557</v>
      </c>
      <c r="S179" s="61">
        <v>0.05</v>
      </c>
      <c r="T179" s="61">
        <v>0.05</v>
      </c>
      <c r="U179" s="61"/>
      <c r="V179" s="61">
        <v>0</v>
      </c>
      <c r="W179" s="61">
        <v>5.2083333333333336E-7</v>
      </c>
      <c r="X179" s="61">
        <v>5.2083333333333336E-7</v>
      </c>
      <c r="Y179" s="61">
        <v>0</v>
      </c>
      <c r="Z179" s="111" t="s">
        <v>2125</v>
      </c>
      <c r="AV179" s="110">
        <v>46314.404618055552</v>
      </c>
      <c r="AW179" s="61" t="s">
        <v>2274</v>
      </c>
      <c r="AX179" s="61" t="s">
        <v>2318</v>
      </c>
      <c r="AY179" s="61">
        <v>0</v>
      </c>
      <c r="AZ179" s="61" t="s">
        <v>295</v>
      </c>
      <c r="BA179" s="111" t="s">
        <v>2319</v>
      </c>
      <c r="BD179" s="110">
        <v>46314.404618055552</v>
      </c>
      <c r="BE179" s="61" t="s">
        <v>2499</v>
      </c>
      <c r="BF179" s="61" t="s">
        <v>314</v>
      </c>
      <c r="BG179" s="61" t="s">
        <v>437</v>
      </c>
      <c r="BH179" s="61" t="s">
        <v>2464</v>
      </c>
      <c r="BI179" s="61" t="s">
        <v>2467</v>
      </c>
      <c r="BJ179" s="61" t="s">
        <v>2517</v>
      </c>
      <c r="BK179" s="61" t="s">
        <v>2210</v>
      </c>
      <c r="BL179" s="61">
        <v>6</v>
      </c>
      <c r="BM179" s="114">
        <v>2.5000000000000001E-2</v>
      </c>
      <c r="BN179" s="61">
        <v>354.65</v>
      </c>
    </row>
    <row r="180" spans="1:66" ht="15" customHeight="1" x14ac:dyDescent="0.25">
      <c r="A180" s="110">
        <v>46314.404618055552</v>
      </c>
      <c r="B180" s="61">
        <v>1</v>
      </c>
      <c r="C180" s="61" t="s">
        <v>314</v>
      </c>
      <c r="D180" s="61" t="s">
        <v>604</v>
      </c>
      <c r="E180" s="61" t="s">
        <v>2148</v>
      </c>
      <c r="F180" s="61" t="s">
        <v>173</v>
      </c>
      <c r="G180" s="114">
        <v>-1.8759341345120605E-3</v>
      </c>
      <c r="H180" s="61">
        <v>-15.051180037777023</v>
      </c>
      <c r="I180" s="111" t="s">
        <v>325</v>
      </c>
      <c r="L180" s="110">
        <v>46314.404618055552</v>
      </c>
      <c r="M180" s="61" t="s">
        <v>2148</v>
      </c>
      <c r="N180" s="61" t="s">
        <v>173</v>
      </c>
      <c r="O180" s="61">
        <v>-7.4999999999999997E-2</v>
      </c>
      <c r="P180" s="61">
        <v>-0.125</v>
      </c>
      <c r="Q180" s="61">
        <v>2.5000000000000001E-3</v>
      </c>
      <c r="R180" s="61" t="s">
        <v>557</v>
      </c>
      <c r="S180" s="61">
        <v>0.05</v>
      </c>
      <c r="T180" s="61">
        <v>0.05</v>
      </c>
      <c r="U180" s="61"/>
      <c r="V180" s="61">
        <v>0</v>
      </c>
      <c r="W180" s="61">
        <v>5.2083333333333336E-7</v>
      </c>
      <c r="X180" s="61">
        <v>5.2083333333333336E-7</v>
      </c>
      <c r="Y180" s="61">
        <v>0</v>
      </c>
      <c r="Z180" s="111" t="s">
        <v>2125</v>
      </c>
      <c r="AV180" s="110">
        <v>46314.404618055552</v>
      </c>
      <c r="AW180" s="61" t="s">
        <v>2274</v>
      </c>
      <c r="AX180" s="61" t="s">
        <v>2320</v>
      </c>
      <c r="AY180" s="61">
        <v>0</v>
      </c>
      <c r="AZ180" s="61" t="s">
        <v>295</v>
      </c>
      <c r="BA180" s="111" t="s">
        <v>2321</v>
      </c>
      <c r="BD180" s="110">
        <v>46314.404618055552</v>
      </c>
      <c r="BE180" s="61" t="s">
        <v>2499</v>
      </c>
      <c r="BF180" s="61" t="s">
        <v>314</v>
      </c>
      <c r="BG180" s="61" t="s">
        <v>437</v>
      </c>
      <c r="BH180" s="61" t="s">
        <v>2464</v>
      </c>
      <c r="BI180" s="61" t="s">
        <v>2467</v>
      </c>
      <c r="BJ180" s="61" t="s">
        <v>2517</v>
      </c>
      <c r="BK180" s="61" t="s">
        <v>2210</v>
      </c>
      <c r="BL180" s="61">
        <v>7</v>
      </c>
      <c r="BM180" s="114">
        <v>1.0249999999999999</v>
      </c>
      <c r="BN180" s="61">
        <v>2354.6499999999996</v>
      </c>
    </row>
    <row r="181" spans="1:66" ht="15" customHeight="1" x14ac:dyDescent="0.25">
      <c r="A181" s="110">
        <v>46314.404618055552</v>
      </c>
      <c r="B181" s="61">
        <v>1</v>
      </c>
      <c r="C181" s="61" t="s">
        <v>314</v>
      </c>
      <c r="D181" s="61" t="s">
        <v>604</v>
      </c>
      <c r="E181" s="61" t="s">
        <v>2149</v>
      </c>
      <c r="F181" s="61" t="s">
        <v>173</v>
      </c>
      <c r="G181" s="114">
        <v>-1.7116887515510636E-3</v>
      </c>
      <c r="H181" s="61">
        <v>-14.457006883977366</v>
      </c>
      <c r="I181" s="111" t="s">
        <v>325</v>
      </c>
      <c r="L181" s="110">
        <v>46314.404618055552</v>
      </c>
      <c r="M181" s="61" t="s">
        <v>2149</v>
      </c>
      <c r="N181" s="61" t="s">
        <v>173</v>
      </c>
      <c r="O181" s="61">
        <v>-2.5000000000000001E-2</v>
      </c>
      <c r="P181" s="61">
        <v>-0.125</v>
      </c>
      <c r="Q181" s="61">
        <v>2.5000000000000001E-3</v>
      </c>
      <c r="R181" s="61" t="s">
        <v>557</v>
      </c>
      <c r="S181" s="61">
        <v>0.05</v>
      </c>
      <c r="T181" s="61">
        <v>0.05</v>
      </c>
      <c r="U181" s="61"/>
      <c r="V181" s="61">
        <v>0</v>
      </c>
      <c r="W181" s="61">
        <v>5.2083333333333336E-7</v>
      </c>
      <c r="X181" s="61">
        <v>5.2083333333333336E-7</v>
      </c>
      <c r="Y181" s="61">
        <v>0</v>
      </c>
      <c r="Z181" s="111" t="s">
        <v>2125</v>
      </c>
      <c r="AV181" s="110">
        <v>46314.404618055552</v>
      </c>
      <c r="AW181" s="61" t="s">
        <v>2274</v>
      </c>
      <c r="AX181" s="61" t="s">
        <v>2322</v>
      </c>
      <c r="AY181" s="61">
        <v>5.0750000000000057E-3</v>
      </c>
      <c r="AZ181" s="61" t="s">
        <v>2323</v>
      </c>
      <c r="BA181" s="111" t="s">
        <v>2324</v>
      </c>
    </row>
    <row r="182" spans="1:66" ht="15" customHeight="1" x14ac:dyDescent="0.25">
      <c r="A182" s="110">
        <v>46314.404618055552</v>
      </c>
      <c r="B182" s="61">
        <v>1</v>
      </c>
      <c r="C182" s="61" t="s">
        <v>314</v>
      </c>
      <c r="D182" s="61" t="s">
        <v>604</v>
      </c>
      <c r="E182" s="61" t="s">
        <v>2150</v>
      </c>
      <c r="F182" s="61" t="s">
        <v>173</v>
      </c>
      <c r="G182" s="114">
        <v>-1.5474433685900666E-3</v>
      </c>
      <c r="H182" s="61">
        <v>-13.862833730177709</v>
      </c>
      <c r="I182" s="111" t="s">
        <v>325</v>
      </c>
      <c r="L182" s="110">
        <v>46314.404618055552</v>
      </c>
      <c r="M182" s="61" t="s">
        <v>2150</v>
      </c>
      <c r="N182" s="61" t="s">
        <v>173</v>
      </c>
      <c r="O182" s="61">
        <v>2.5000000000000001E-2</v>
      </c>
      <c r="P182" s="61">
        <v>-0.125</v>
      </c>
      <c r="Q182" s="61">
        <v>2.5000000000000001E-3</v>
      </c>
      <c r="R182" s="61" t="s">
        <v>557</v>
      </c>
      <c r="S182" s="61">
        <v>0.05</v>
      </c>
      <c r="T182" s="61">
        <v>0.05</v>
      </c>
      <c r="U182" s="61"/>
      <c r="V182" s="61">
        <v>0</v>
      </c>
      <c r="W182" s="61">
        <v>5.2083333333333336E-7</v>
      </c>
      <c r="X182" s="61">
        <v>5.2083333333333336E-7</v>
      </c>
      <c r="Y182" s="61">
        <v>0</v>
      </c>
      <c r="Z182" s="111" t="s">
        <v>2125</v>
      </c>
      <c r="AV182" s="110">
        <v>46314.404618055552</v>
      </c>
      <c r="AW182" s="61" t="s">
        <v>2274</v>
      </c>
      <c r="AX182" s="61" t="s">
        <v>2325</v>
      </c>
      <c r="AY182" s="61">
        <v>5.0749999999999997E-3</v>
      </c>
      <c r="AZ182" s="61" t="s">
        <v>2323</v>
      </c>
      <c r="BA182" s="111" t="s">
        <v>2326</v>
      </c>
    </row>
    <row r="183" spans="1:66" ht="15" customHeight="1" x14ac:dyDescent="0.25">
      <c r="A183" s="110">
        <v>46314.404618055552</v>
      </c>
      <c r="B183" s="61">
        <v>1</v>
      </c>
      <c r="C183" s="61" t="s">
        <v>314</v>
      </c>
      <c r="D183" s="61" t="s">
        <v>604</v>
      </c>
      <c r="E183" s="61" t="s">
        <v>2151</v>
      </c>
      <c r="F183" s="61" t="s">
        <v>173</v>
      </c>
      <c r="G183" s="114">
        <v>-1.3831979856290698E-3</v>
      </c>
      <c r="H183" s="61">
        <v>-13.268660576378052</v>
      </c>
      <c r="I183" s="111" t="s">
        <v>325</v>
      </c>
      <c r="L183" s="110">
        <v>46314.404618055552</v>
      </c>
      <c r="M183" s="61" t="s">
        <v>2151</v>
      </c>
      <c r="N183" s="61" t="s">
        <v>173</v>
      </c>
      <c r="O183" s="61">
        <v>7.4999999999999997E-2</v>
      </c>
      <c r="P183" s="61">
        <v>-0.125</v>
      </c>
      <c r="Q183" s="61">
        <v>2.5000000000000001E-3</v>
      </c>
      <c r="R183" s="61" t="s">
        <v>557</v>
      </c>
      <c r="S183" s="61">
        <v>0.05</v>
      </c>
      <c r="T183" s="61">
        <v>0.05</v>
      </c>
      <c r="U183" s="61"/>
      <c r="V183" s="61">
        <v>0</v>
      </c>
      <c r="W183" s="61">
        <v>5.2083333333333336E-7</v>
      </c>
      <c r="X183" s="61">
        <v>5.2083333333333336E-7</v>
      </c>
      <c r="Y183" s="61">
        <v>0</v>
      </c>
      <c r="Z183" s="111" t="s">
        <v>2125</v>
      </c>
      <c r="AV183" s="110">
        <v>46314.404618055552</v>
      </c>
      <c r="AW183" s="61" t="s">
        <v>2274</v>
      </c>
      <c r="AX183" s="61" t="s">
        <v>2327</v>
      </c>
      <c r="AY183" s="61">
        <v>0</v>
      </c>
      <c r="AZ183" s="61" t="s">
        <v>2323</v>
      </c>
      <c r="BA183" s="111" t="s">
        <v>2328</v>
      </c>
    </row>
    <row r="184" spans="1:66" ht="15" customHeight="1" x14ac:dyDescent="0.25">
      <c r="A184" s="110">
        <v>46314.404618055552</v>
      </c>
      <c r="B184" s="61">
        <v>1</v>
      </c>
      <c r="C184" s="61" t="s">
        <v>314</v>
      </c>
      <c r="D184" s="61" t="s">
        <v>604</v>
      </c>
      <c r="E184" s="61" t="s">
        <v>2152</v>
      </c>
      <c r="F184" s="61" t="s">
        <v>173</v>
      </c>
      <c r="G184" s="114">
        <v>-1.2189526026680729E-3</v>
      </c>
      <c r="H184" s="61">
        <v>-12.674487422578396</v>
      </c>
      <c r="I184" s="111" t="s">
        <v>325</v>
      </c>
      <c r="L184" s="110">
        <v>46314.404618055552</v>
      </c>
      <c r="M184" s="61" t="s">
        <v>2152</v>
      </c>
      <c r="N184" s="61" t="s">
        <v>173</v>
      </c>
      <c r="O184" s="61">
        <v>0.125</v>
      </c>
      <c r="P184" s="61">
        <v>-0.125</v>
      </c>
      <c r="Q184" s="61">
        <v>2.5000000000000001E-3</v>
      </c>
      <c r="R184" s="61" t="s">
        <v>557</v>
      </c>
      <c r="S184" s="61">
        <v>0.05</v>
      </c>
      <c r="T184" s="61">
        <v>0.05</v>
      </c>
      <c r="U184" s="61"/>
      <c r="V184" s="61">
        <v>0</v>
      </c>
      <c r="W184" s="61">
        <v>5.2083333333333336E-7</v>
      </c>
      <c r="X184" s="61">
        <v>5.2083333333333336E-7</v>
      </c>
      <c r="Y184" s="61">
        <v>0</v>
      </c>
      <c r="Z184" s="111" t="s">
        <v>2125</v>
      </c>
      <c r="AV184" s="110">
        <v>46314.404618055552</v>
      </c>
      <c r="AW184" s="61" t="s">
        <v>2274</v>
      </c>
      <c r="AX184" s="61" t="s">
        <v>2329</v>
      </c>
      <c r="AY184" s="61">
        <v>5.0750000000000057E-3</v>
      </c>
      <c r="AZ184" s="61" t="s">
        <v>2323</v>
      </c>
      <c r="BA184" s="111" t="s">
        <v>2330</v>
      </c>
    </row>
    <row r="185" spans="1:66" ht="15" customHeight="1" x14ac:dyDescent="0.25">
      <c r="A185" s="110">
        <v>46314.404618055552</v>
      </c>
      <c r="B185" s="61">
        <v>1</v>
      </c>
      <c r="C185" s="61" t="s">
        <v>314</v>
      </c>
      <c r="D185" s="61" t="s">
        <v>604</v>
      </c>
      <c r="E185" s="61" t="s">
        <v>2153</v>
      </c>
      <c r="F185" s="61" t="s">
        <v>173</v>
      </c>
      <c r="G185" s="114">
        <v>-1.0547072197070759E-3</v>
      </c>
      <c r="H185" s="61">
        <v>-12.080314268778737</v>
      </c>
      <c r="I185" s="111" t="s">
        <v>325</v>
      </c>
      <c r="L185" s="110">
        <v>46314.404618055552</v>
      </c>
      <c r="M185" s="61" t="s">
        <v>2153</v>
      </c>
      <c r="N185" s="61" t="s">
        <v>173</v>
      </c>
      <c r="O185" s="61">
        <v>0.17499999999999999</v>
      </c>
      <c r="P185" s="61">
        <v>-0.125</v>
      </c>
      <c r="Q185" s="61">
        <v>2.5000000000000001E-3</v>
      </c>
      <c r="R185" s="61" t="s">
        <v>557</v>
      </c>
      <c r="S185" s="61">
        <v>0.05</v>
      </c>
      <c r="T185" s="61">
        <v>0.05</v>
      </c>
      <c r="U185" s="61"/>
      <c r="V185" s="61">
        <v>0</v>
      </c>
      <c r="W185" s="61">
        <v>5.2083333333333336E-7</v>
      </c>
      <c r="X185" s="61">
        <v>5.2083333333333336E-7</v>
      </c>
      <c r="Y185" s="61">
        <v>0</v>
      </c>
      <c r="Z185" s="111" t="s">
        <v>2125</v>
      </c>
      <c r="AV185" s="110">
        <v>46314.404618055552</v>
      </c>
      <c r="AW185" s="61" t="s">
        <v>2274</v>
      </c>
      <c r="AX185" s="61" t="s">
        <v>2331</v>
      </c>
      <c r="AY185" s="61">
        <v>5.0749999999999997E-3</v>
      </c>
      <c r="AZ185" s="61" t="s">
        <v>2323</v>
      </c>
      <c r="BA185" s="111" t="s">
        <v>2332</v>
      </c>
    </row>
    <row r="186" spans="1:66" ht="15" customHeight="1" x14ac:dyDescent="0.25">
      <c r="A186" s="110">
        <v>46314.404618055552</v>
      </c>
      <c r="B186" s="61">
        <v>1</v>
      </c>
      <c r="C186" s="61" t="s">
        <v>314</v>
      </c>
      <c r="D186" s="61" t="s">
        <v>604</v>
      </c>
      <c r="E186" s="61" t="s">
        <v>2154</v>
      </c>
      <c r="F186" s="61" t="s">
        <v>173</v>
      </c>
      <c r="G186" s="114">
        <v>-8.9046183674607905E-4</v>
      </c>
      <c r="H186" s="61">
        <v>-11.486141114979082</v>
      </c>
      <c r="I186" s="111" t="s">
        <v>325</v>
      </c>
      <c r="L186" s="110">
        <v>46314.404618055552</v>
      </c>
      <c r="M186" s="61" t="s">
        <v>2154</v>
      </c>
      <c r="N186" s="61" t="s">
        <v>173</v>
      </c>
      <c r="O186" s="61">
        <v>0.22500000000000001</v>
      </c>
      <c r="P186" s="61">
        <v>-0.125</v>
      </c>
      <c r="Q186" s="61">
        <v>2.5000000000000001E-3</v>
      </c>
      <c r="R186" s="61" t="s">
        <v>557</v>
      </c>
      <c r="S186" s="61">
        <v>0.05</v>
      </c>
      <c r="T186" s="61">
        <v>0.05</v>
      </c>
      <c r="U186" s="61"/>
      <c r="V186" s="61">
        <v>0</v>
      </c>
      <c r="W186" s="61">
        <v>5.2083333333333336E-7</v>
      </c>
      <c r="X186" s="61">
        <v>5.2083333333333336E-7</v>
      </c>
      <c r="Y186" s="61">
        <v>0</v>
      </c>
      <c r="Z186" s="111" t="s">
        <v>2125</v>
      </c>
      <c r="AV186" s="110">
        <v>46314.404618055552</v>
      </c>
      <c r="AW186" s="61" t="s">
        <v>2274</v>
      </c>
      <c r="AX186" s="61" t="s">
        <v>2333</v>
      </c>
      <c r="AY186" s="61">
        <v>0</v>
      </c>
      <c r="AZ186" s="61" t="s">
        <v>2323</v>
      </c>
      <c r="BA186" s="111" t="s">
        <v>2334</v>
      </c>
    </row>
    <row r="187" spans="1:66" ht="15" customHeight="1" x14ac:dyDescent="0.25">
      <c r="A187" s="110">
        <v>46314.404618055552</v>
      </c>
      <c r="B187" s="61">
        <v>1</v>
      </c>
      <c r="C187" s="61" t="s">
        <v>314</v>
      </c>
      <c r="D187" s="61" t="s">
        <v>604</v>
      </c>
      <c r="E187" s="61" t="s">
        <v>2155</v>
      </c>
      <c r="F187" s="61" t="s">
        <v>173</v>
      </c>
      <c r="G187" s="114">
        <v>-1.8030054250923091E-3</v>
      </c>
      <c r="H187" s="61">
        <v>-14.787353557560149</v>
      </c>
      <c r="I187" s="111" t="s">
        <v>325</v>
      </c>
      <c r="L187" s="110">
        <v>46314.404618055552</v>
      </c>
      <c r="M187" s="61" t="s">
        <v>2155</v>
      </c>
      <c r="N187" s="61" t="s">
        <v>173</v>
      </c>
      <c r="O187" s="61">
        <v>-0.22500000000000001</v>
      </c>
      <c r="P187" s="61">
        <v>-7.4999999999999997E-2</v>
      </c>
      <c r="Q187" s="61">
        <v>2.5000000000000001E-3</v>
      </c>
      <c r="R187" s="61" t="s">
        <v>557</v>
      </c>
      <c r="S187" s="61">
        <v>0.05</v>
      </c>
      <c r="T187" s="61">
        <v>0.05</v>
      </c>
      <c r="U187" s="61"/>
      <c r="V187" s="61">
        <v>0</v>
      </c>
      <c r="W187" s="61">
        <v>5.2083333333333336E-7</v>
      </c>
      <c r="X187" s="61">
        <v>5.2083333333333336E-7</v>
      </c>
      <c r="Y187" s="61">
        <v>0</v>
      </c>
      <c r="Z187" s="111" t="s">
        <v>2125</v>
      </c>
      <c r="AV187" s="110">
        <v>46314.404618055552</v>
      </c>
      <c r="AW187" s="61" t="s">
        <v>2274</v>
      </c>
      <c r="AX187" s="61" t="s">
        <v>2335</v>
      </c>
      <c r="AY187" s="61">
        <v>0.15545631755148034</v>
      </c>
      <c r="AZ187" s="61" t="s">
        <v>295</v>
      </c>
      <c r="BA187" s="111" t="s">
        <v>2336</v>
      </c>
    </row>
    <row r="188" spans="1:66" ht="15" customHeight="1" x14ac:dyDescent="0.25">
      <c r="A188" s="110">
        <v>46314.404618055552</v>
      </c>
      <c r="B188" s="61">
        <v>1</v>
      </c>
      <c r="C188" s="61" t="s">
        <v>314</v>
      </c>
      <c r="D188" s="61" t="s">
        <v>604</v>
      </c>
      <c r="E188" s="61" t="s">
        <v>2156</v>
      </c>
      <c r="F188" s="61" t="s">
        <v>173</v>
      </c>
      <c r="G188" s="114">
        <v>-1.6387600421313123E-3</v>
      </c>
      <c r="H188" s="61">
        <v>-14.193180403760492</v>
      </c>
      <c r="I188" s="111" t="s">
        <v>325</v>
      </c>
      <c r="L188" s="110">
        <v>46314.404618055552</v>
      </c>
      <c r="M188" s="61" t="s">
        <v>2156</v>
      </c>
      <c r="N188" s="61" t="s">
        <v>173</v>
      </c>
      <c r="O188" s="61">
        <v>-0.17499999999999999</v>
      </c>
      <c r="P188" s="61">
        <v>-7.4999999999999997E-2</v>
      </c>
      <c r="Q188" s="61">
        <v>2.5000000000000001E-3</v>
      </c>
      <c r="R188" s="61" t="s">
        <v>557</v>
      </c>
      <c r="S188" s="61">
        <v>0.05</v>
      </c>
      <c r="T188" s="61">
        <v>0.05</v>
      </c>
      <c r="U188" s="61"/>
      <c r="V188" s="61">
        <v>0</v>
      </c>
      <c r="W188" s="61">
        <v>5.2083333333333336E-7</v>
      </c>
      <c r="X188" s="61">
        <v>5.2083333333333336E-7</v>
      </c>
      <c r="Y188" s="61">
        <v>0</v>
      </c>
      <c r="Z188" s="111" t="s">
        <v>2125</v>
      </c>
      <c r="AV188" s="110">
        <v>46314.404618055552</v>
      </c>
      <c r="AW188" s="61" t="s">
        <v>2274</v>
      </c>
      <c r="AX188" s="61" t="s">
        <v>2337</v>
      </c>
      <c r="AY188" s="61">
        <v>0.15545631755148026</v>
      </c>
      <c r="AZ188" s="61" t="s">
        <v>295</v>
      </c>
      <c r="BA188" s="111" t="s">
        <v>2338</v>
      </c>
    </row>
    <row r="189" spans="1:66" ht="15" customHeight="1" x14ac:dyDescent="0.25">
      <c r="A189" s="110">
        <v>46314.404618055552</v>
      </c>
      <c r="B189" s="61">
        <v>1</v>
      </c>
      <c r="C189" s="61" t="s">
        <v>314</v>
      </c>
      <c r="D189" s="61" t="s">
        <v>604</v>
      </c>
      <c r="E189" s="61" t="s">
        <v>2157</v>
      </c>
      <c r="F189" s="61" t="s">
        <v>173</v>
      </c>
      <c r="G189" s="114">
        <v>-1.4745146591703155E-3</v>
      </c>
      <c r="H189" s="61">
        <v>-13.599007249960835</v>
      </c>
      <c r="I189" s="111" t="s">
        <v>325</v>
      </c>
      <c r="L189" s="110">
        <v>46314.404618055552</v>
      </c>
      <c r="M189" s="61" t="s">
        <v>2157</v>
      </c>
      <c r="N189" s="61" t="s">
        <v>173</v>
      </c>
      <c r="O189" s="61">
        <v>-0.125</v>
      </c>
      <c r="P189" s="61">
        <v>-7.4999999999999997E-2</v>
      </c>
      <c r="Q189" s="61">
        <v>2.5000000000000001E-3</v>
      </c>
      <c r="R189" s="61" t="s">
        <v>557</v>
      </c>
      <c r="S189" s="61">
        <v>0.05</v>
      </c>
      <c r="T189" s="61">
        <v>0.05</v>
      </c>
      <c r="U189" s="61"/>
      <c r="V189" s="61">
        <v>0</v>
      </c>
      <c r="W189" s="61">
        <v>5.2083333333333336E-7</v>
      </c>
      <c r="X189" s="61">
        <v>5.2083333333333336E-7</v>
      </c>
      <c r="Y189" s="61">
        <v>0</v>
      </c>
      <c r="Z189" s="111" t="s">
        <v>2125</v>
      </c>
      <c r="AV189" s="110">
        <v>46314.404618055552</v>
      </c>
      <c r="AW189" s="61" t="s">
        <v>2274</v>
      </c>
      <c r="AX189" s="61" t="s">
        <v>2339</v>
      </c>
      <c r="AY189" s="61">
        <v>0</v>
      </c>
      <c r="AZ189" s="61" t="s">
        <v>2340</v>
      </c>
      <c r="BA189" s="111" t="s">
        <v>2341</v>
      </c>
    </row>
    <row r="190" spans="1:66" ht="15" customHeight="1" x14ac:dyDescent="0.25">
      <c r="A190" s="110">
        <v>46314.404618055552</v>
      </c>
      <c r="B190" s="61">
        <v>1</v>
      </c>
      <c r="C190" s="61" t="s">
        <v>314</v>
      </c>
      <c r="D190" s="61" t="s">
        <v>604</v>
      </c>
      <c r="E190" s="61" t="s">
        <v>2158</v>
      </c>
      <c r="F190" s="61" t="s">
        <v>173</v>
      </c>
      <c r="G190" s="114">
        <v>-6.5328774436533088E-4</v>
      </c>
      <c r="H190" s="61">
        <v>-10.628141480962551</v>
      </c>
      <c r="I190" s="111" t="s">
        <v>325</v>
      </c>
      <c r="L190" s="110">
        <v>46314.404618055552</v>
      </c>
      <c r="M190" s="61" t="s">
        <v>2158</v>
      </c>
      <c r="N190" s="61" t="s">
        <v>173</v>
      </c>
      <c r="O190" s="61">
        <v>0.125</v>
      </c>
      <c r="P190" s="61">
        <v>-7.4999999999999997E-2</v>
      </c>
      <c r="Q190" s="61">
        <v>2.5000000000000001E-3</v>
      </c>
      <c r="R190" s="61" t="s">
        <v>557</v>
      </c>
      <c r="S190" s="61">
        <v>0.05</v>
      </c>
      <c r="T190" s="61">
        <v>0.05</v>
      </c>
      <c r="U190" s="61"/>
      <c r="V190" s="61">
        <v>0</v>
      </c>
      <c r="W190" s="61">
        <v>5.2083333333333336E-7</v>
      </c>
      <c r="X190" s="61">
        <v>5.2083333333333336E-7</v>
      </c>
      <c r="Y190" s="61">
        <v>0</v>
      </c>
      <c r="Z190" s="111" t="s">
        <v>2125</v>
      </c>
      <c r="AV190" s="110">
        <v>46314.404618055552</v>
      </c>
      <c r="AW190" s="61" t="s">
        <v>2274</v>
      </c>
      <c r="AX190" s="61" t="s">
        <v>2342</v>
      </c>
      <c r="AY190" s="61">
        <v>5.0750000000000057E-3</v>
      </c>
      <c r="AZ190" s="61" t="s">
        <v>2323</v>
      </c>
      <c r="BA190" s="111" t="s">
        <v>2343</v>
      </c>
    </row>
    <row r="191" spans="1:66" ht="15" customHeight="1" x14ac:dyDescent="0.25">
      <c r="A191" s="110">
        <v>46314.404618055552</v>
      </c>
      <c r="B191" s="61">
        <v>1</v>
      </c>
      <c r="C191" s="61" t="s">
        <v>314</v>
      </c>
      <c r="D191" s="61" t="s">
        <v>604</v>
      </c>
      <c r="E191" s="61" t="s">
        <v>2159</v>
      </c>
      <c r="F191" s="61" t="s">
        <v>173</v>
      </c>
      <c r="G191" s="114">
        <v>-4.8904236140433395E-4</v>
      </c>
      <c r="H191" s="61">
        <v>-10.033968327162894</v>
      </c>
      <c r="I191" s="111" t="s">
        <v>325</v>
      </c>
      <c r="L191" s="110">
        <v>46314.404618055552</v>
      </c>
      <c r="M191" s="61" t="s">
        <v>2159</v>
      </c>
      <c r="N191" s="61" t="s">
        <v>173</v>
      </c>
      <c r="O191" s="61">
        <v>0.17499999999999999</v>
      </c>
      <c r="P191" s="61">
        <v>-7.4999999999999997E-2</v>
      </c>
      <c r="Q191" s="61">
        <v>2.5000000000000001E-3</v>
      </c>
      <c r="R191" s="61" t="s">
        <v>557</v>
      </c>
      <c r="S191" s="61">
        <v>0.05</v>
      </c>
      <c r="T191" s="61">
        <v>0.05</v>
      </c>
      <c r="U191" s="61"/>
      <c r="V191" s="61">
        <v>0</v>
      </c>
      <c r="W191" s="61">
        <v>5.2083333333333336E-7</v>
      </c>
      <c r="X191" s="61">
        <v>5.2083333333333336E-7</v>
      </c>
      <c r="Y191" s="61">
        <v>0</v>
      </c>
      <c r="Z191" s="111" t="s">
        <v>2125</v>
      </c>
      <c r="AV191" s="110">
        <v>46314.404618055552</v>
      </c>
      <c r="AW191" s="61" t="s">
        <v>2274</v>
      </c>
      <c r="AX191" s="61" t="s">
        <v>2344</v>
      </c>
      <c r="AY191" s="61">
        <v>5.0749999999999997E-3</v>
      </c>
      <c r="AZ191" s="61" t="s">
        <v>2323</v>
      </c>
      <c r="BA191" s="111" t="s">
        <v>2345</v>
      </c>
    </row>
    <row r="192" spans="1:66" ht="15" customHeight="1" x14ac:dyDescent="0.25">
      <c r="A192" s="110">
        <v>46314.404618055552</v>
      </c>
      <c r="B192" s="61">
        <v>1</v>
      </c>
      <c r="C192" s="61" t="s">
        <v>314</v>
      </c>
      <c r="D192" s="61" t="s">
        <v>604</v>
      </c>
      <c r="E192" s="61" t="s">
        <v>2160</v>
      </c>
      <c r="F192" s="61" t="s">
        <v>173</v>
      </c>
      <c r="G192" s="114">
        <v>-3.2479697844333707E-4</v>
      </c>
      <c r="H192" s="61">
        <v>-9.4397951733632368</v>
      </c>
      <c r="I192" s="111" t="s">
        <v>325</v>
      </c>
      <c r="L192" s="110">
        <v>46314.404618055552</v>
      </c>
      <c r="M192" s="61" t="s">
        <v>2160</v>
      </c>
      <c r="N192" s="61" t="s">
        <v>173</v>
      </c>
      <c r="O192" s="61">
        <v>0.22500000000000001</v>
      </c>
      <c r="P192" s="61">
        <v>-7.4999999999999997E-2</v>
      </c>
      <c r="Q192" s="61">
        <v>2.5000000000000001E-3</v>
      </c>
      <c r="R192" s="61" t="s">
        <v>557</v>
      </c>
      <c r="S192" s="61">
        <v>0.05</v>
      </c>
      <c r="T192" s="61">
        <v>0.05</v>
      </c>
      <c r="U192" s="61"/>
      <c r="V192" s="61">
        <v>0</v>
      </c>
      <c r="W192" s="61">
        <v>5.2083333333333336E-7</v>
      </c>
      <c r="X192" s="61">
        <v>5.2083333333333336E-7</v>
      </c>
      <c r="Y192" s="61">
        <v>0</v>
      </c>
      <c r="Z192" s="111" t="s">
        <v>2125</v>
      </c>
      <c r="AV192" s="110">
        <v>46314.404618055552</v>
      </c>
      <c r="AW192" s="61" t="s">
        <v>2274</v>
      </c>
      <c r="AX192" s="61" t="s">
        <v>2346</v>
      </c>
      <c r="AY192" s="61">
        <v>0.15545631755148034</v>
      </c>
      <c r="AZ192" s="61" t="s">
        <v>295</v>
      </c>
      <c r="BA192" s="111" t="s">
        <v>2347</v>
      </c>
    </row>
    <row r="193" spans="1:53" ht="15" customHeight="1" x14ac:dyDescent="0.25">
      <c r="A193" s="110">
        <v>46314.404618055552</v>
      </c>
      <c r="B193" s="61">
        <v>1</v>
      </c>
      <c r="C193" s="61" t="s">
        <v>314</v>
      </c>
      <c r="D193" s="61" t="s">
        <v>604</v>
      </c>
      <c r="E193" s="61" t="s">
        <v>2161</v>
      </c>
      <c r="F193" s="61" t="s">
        <v>173</v>
      </c>
      <c r="G193" s="114">
        <v>-1.2373405667895671E-3</v>
      </c>
      <c r="H193" s="61">
        <v>-12.741007615944303</v>
      </c>
      <c r="I193" s="111" t="s">
        <v>325</v>
      </c>
      <c r="L193" s="110">
        <v>46314.404618055552</v>
      </c>
      <c r="M193" s="61" t="s">
        <v>2161</v>
      </c>
      <c r="N193" s="61" t="s">
        <v>173</v>
      </c>
      <c r="O193" s="61">
        <v>-0.22500000000000001</v>
      </c>
      <c r="P193" s="61">
        <v>-2.5000000000000001E-2</v>
      </c>
      <c r="Q193" s="61">
        <v>2.5000000000000001E-3</v>
      </c>
      <c r="R193" s="61" t="s">
        <v>557</v>
      </c>
      <c r="S193" s="61">
        <v>0.05</v>
      </c>
      <c r="T193" s="61">
        <v>0.05</v>
      </c>
      <c r="U193" s="61"/>
      <c r="V193" s="61">
        <v>0</v>
      </c>
      <c r="W193" s="61">
        <v>5.2083333333333336E-7</v>
      </c>
      <c r="X193" s="61">
        <v>5.2083333333333336E-7</v>
      </c>
      <c r="Y193" s="61">
        <v>0</v>
      </c>
      <c r="Z193" s="111" t="s">
        <v>2125</v>
      </c>
      <c r="AV193" s="110">
        <v>46314.404618055552</v>
      </c>
      <c r="AW193" s="61" t="s">
        <v>2274</v>
      </c>
      <c r="AX193" s="61" t="s">
        <v>2348</v>
      </c>
      <c r="AY193" s="61">
        <v>0.15545631755148026</v>
      </c>
      <c r="AZ193" s="61" t="s">
        <v>295</v>
      </c>
      <c r="BA193" s="111" t="s">
        <v>2349</v>
      </c>
    </row>
    <row r="194" spans="1:53" ht="15" customHeight="1" x14ac:dyDescent="0.25">
      <c r="A194" s="110">
        <v>46314.404618055552</v>
      </c>
      <c r="B194" s="61">
        <v>1</v>
      </c>
      <c r="C194" s="61" t="s">
        <v>314</v>
      </c>
      <c r="D194" s="61" t="s">
        <v>604</v>
      </c>
      <c r="E194" s="61" t="s">
        <v>2162</v>
      </c>
      <c r="F194" s="61" t="s">
        <v>173</v>
      </c>
      <c r="G194" s="114">
        <v>-1.0730951838285702E-3</v>
      </c>
      <c r="H194" s="61">
        <v>-12.146834462144646</v>
      </c>
      <c r="I194" s="111" t="s">
        <v>325</v>
      </c>
      <c r="L194" s="110">
        <v>46314.404618055552</v>
      </c>
      <c r="M194" s="61" t="s">
        <v>2162</v>
      </c>
      <c r="N194" s="61" t="s">
        <v>173</v>
      </c>
      <c r="O194" s="61">
        <v>-0.17499999999999999</v>
      </c>
      <c r="P194" s="61">
        <v>-2.5000000000000001E-2</v>
      </c>
      <c r="Q194" s="61">
        <v>2.5000000000000001E-3</v>
      </c>
      <c r="R194" s="61" t="s">
        <v>557</v>
      </c>
      <c r="S194" s="61">
        <v>0.05</v>
      </c>
      <c r="T194" s="61">
        <v>0.05</v>
      </c>
      <c r="U194" s="61"/>
      <c r="V194" s="61">
        <v>0</v>
      </c>
      <c r="W194" s="61">
        <v>5.2083333333333336E-7</v>
      </c>
      <c r="X194" s="61">
        <v>5.2083333333333336E-7</v>
      </c>
      <c r="Y194" s="61">
        <v>0</v>
      </c>
      <c r="Z194" s="111" t="s">
        <v>2125</v>
      </c>
      <c r="AV194" s="110">
        <v>46314.404618055552</v>
      </c>
      <c r="AW194" s="61" t="s">
        <v>2274</v>
      </c>
      <c r="AX194" s="61" t="s">
        <v>2350</v>
      </c>
      <c r="AY194" s="61">
        <v>9.6666666666666651E-2</v>
      </c>
      <c r="AZ194" s="61" t="s">
        <v>295</v>
      </c>
      <c r="BA194" s="111" t="s">
        <v>2351</v>
      </c>
    </row>
    <row r="195" spans="1:53" ht="15" customHeight="1" x14ac:dyDescent="0.25">
      <c r="A195" s="110">
        <v>46314.404618055552</v>
      </c>
      <c r="B195" s="61">
        <v>1</v>
      </c>
      <c r="C195" s="61" t="s">
        <v>314</v>
      </c>
      <c r="D195" s="61" t="s">
        <v>604</v>
      </c>
      <c r="E195" s="61" t="s">
        <v>2163</v>
      </c>
      <c r="F195" s="61" t="s">
        <v>173</v>
      </c>
      <c r="G195" s="114">
        <v>-9.0884980086757342E-4</v>
      </c>
      <c r="H195" s="61">
        <v>-11.552661308344991</v>
      </c>
      <c r="I195" s="111" t="s">
        <v>325</v>
      </c>
      <c r="L195" s="110">
        <v>46314.404618055552</v>
      </c>
      <c r="M195" s="61" t="s">
        <v>2163</v>
      </c>
      <c r="N195" s="61" t="s">
        <v>173</v>
      </c>
      <c r="O195" s="61">
        <v>-0.125</v>
      </c>
      <c r="P195" s="61">
        <v>-2.5000000000000001E-2</v>
      </c>
      <c r="Q195" s="61">
        <v>2.5000000000000001E-3</v>
      </c>
      <c r="R195" s="61" t="s">
        <v>557</v>
      </c>
      <c r="S195" s="61">
        <v>0.05</v>
      </c>
      <c r="T195" s="61">
        <v>0.05</v>
      </c>
      <c r="U195" s="61"/>
      <c r="V195" s="61">
        <v>0</v>
      </c>
      <c r="W195" s="61">
        <v>5.2083333333333336E-7</v>
      </c>
      <c r="X195" s="61">
        <v>5.2083333333333336E-7</v>
      </c>
      <c r="Y195" s="61">
        <v>0</v>
      </c>
      <c r="Z195" s="111" t="s">
        <v>2125</v>
      </c>
      <c r="AV195" s="110">
        <v>46314.404618055552</v>
      </c>
      <c r="AW195" s="61" t="s">
        <v>2274</v>
      </c>
      <c r="AX195" s="61" t="s">
        <v>2352</v>
      </c>
      <c r="AY195" s="61">
        <v>9.6666666666666651E-2</v>
      </c>
      <c r="AZ195" s="61" t="s">
        <v>295</v>
      </c>
      <c r="BA195" s="111" t="s">
        <v>2353</v>
      </c>
    </row>
    <row r="196" spans="1:53" ht="15" customHeight="1" x14ac:dyDescent="0.25">
      <c r="A196" s="110">
        <v>46314.404618055552</v>
      </c>
      <c r="B196" s="61">
        <v>1</v>
      </c>
      <c r="C196" s="61" t="s">
        <v>314</v>
      </c>
      <c r="D196" s="61" t="s">
        <v>604</v>
      </c>
      <c r="E196" s="61" t="s">
        <v>2164</v>
      </c>
      <c r="F196" s="61" t="s">
        <v>173</v>
      </c>
      <c r="G196" s="114">
        <v>-8.7622886062588856E-5</v>
      </c>
      <c r="H196" s="61">
        <v>-2.8477437970341382</v>
      </c>
      <c r="I196" s="111" t="s">
        <v>325</v>
      </c>
      <c r="L196" s="110">
        <v>46314.404618055552</v>
      </c>
      <c r="M196" s="61" t="s">
        <v>2164</v>
      </c>
      <c r="N196" s="61" t="s">
        <v>173</v>
      </c>
      <c r="O196" s="61">
        <v>0.125</v>
      </c>
      <c r="P196" s="61">
        <v>-2.5000000000000001E-2</v>
      </c>
      <c r="Q196" s="61">
        <v>2.5000000000000001E-3</v>
      </c>
      <c r="R196" s="61" t="s">
        <v>557</v>
      </c>
      <c r="S196" s="61">
        <v>0.05</v>
      </c>
      <c r="T196" s="61">
        <v>0.05</v>
      </c>
      <c r="U196" s="61"/>
      <c r="V196" s="61">
        <v>0</v>
      </c>
      <c r="W196" s="61">
        <v>5.2083333333333336E-7</v>
      </c>
      <c r="X196" s="61">
        <v>5.2083333333333336E-7</v>
      </c>
      <c r="Y196" s="61">
        <v>0</v>
      </c>
      <c r="Z196" s="111" t="s">
        <v>2125</v>
      </c>
      <c r="AV196" s="110">
        <v>46314.404618055552</v>
      </c>
      <c r="AW196" s="61" t="s">
        <v>2274</v>
      </c>
      <c r="AX196" s="61" t="s">
        <v>2354</v>
      </c>
      <c r="AY196" s="61">
        <v>9.6666666666666776E-2</v>
      </c>
      <c r="AZ196" s="61" t="s">
        <v>295</v>
      </c>
      <c r="BA196" s="111" t="s">
        <v>2355</v>
      </c>
    </row>
    <row r="197" spans="1:53" ht="15" customHeight="1" x14ac:dyDescent="0.25">
      <c r="A197" s="110">
        <v>46314.404618055552</v>
      </c>
      <c r="B197" s="61">
        <v>1</v>
      </c>
      <c r="C197" s="61" t="s">
        <v>314</v>
      </c>
      <c r="D197" s="61" t="s">
        <v>604</v>
      </c>
      <c r="E197" s="61" t="s">
        <v>2165</v>
      </c>
      <c r="F197" s="61" t="s">
        <v>173</v>
      </c>
      <c r="G197" s="114">
        <v>7.6622496898408053E-5</v>
      </c>
      <c r="H197" s="61">
        <v>0</v>
      </c>
      <c r="I197" s="111" t="s">
        <v>2269</v>
      </c>
      <c r="L197" s="110">
        <v>46314.404618055552</v>
      </c>
      <c r="M197" s="61" t="s">
        <v>2165</v>
      </c>
      <c r="N197" s="61" t="s">
        <v>173</v>
      </c>
      <c r="O197" s="61">
        <v>0.17499999999999999</v>
      </c>
      <c r="P197" s="61">
        <v>-2.5000000000000001E-2</v>
      </c>
      <c r="Q197" s="61">
        <v>2.5000000000000001E-3</v>
      </c>
      <c r="R197" s="61" t="s">
        <v>557</v>
      </c>
      <c r="S197" s="61">
        <v>0.05</v>
      </c>
      <c r="T197" s="61">
        <v>0.05</v>
      </c>
      <c r="U197" s="61"/>
      <c r="V197" s="61">
        <v>0</v>
      </c>
      <c r="W197" s="61">
        <v>5.2083333333333336E-7</v>
      </c>
      <c r="X197" s="61">
        <v>5.2083333333333336E-7</v>
      </c>
      <c r="Y197" s="61">
        <v>0</v>
      </c>
      <c r="Z197" s="111" t="s">
        <v>2125</v>
      </c>
      <c r="AV197" s="110">
        <v>46314.404618055552</v>
      </c>
      <c r="AW197" s="61" t="s">
        <v>2274</v>
      </c>
      <c r="AX197" s="61" t="s">
        <v>2356</v>
      </c>
      <c r="AY197" s="61">
        <v>9.6666666666666776E-2</v>
      </c>
      <c r="AZ197" s="61" t="s">
        <v>295</v>
      </c>
      <c r="BA197" s="111" t="s">
        <v>2357</v>
      </c>
    </row>
    <row r="198" spans="1:53" ht="15" customHeight="1" x14ac:dyDescent="0.25">
      <c r="A198" s="110">
        <v>46314.404618055552</v>
      </c>
      <c r="B198" s="61">
        <v>1</v>
      </c>
      <c r="C198" s="61" t="s">
        <v>314</v>
      </c>
      <c r="D198" s="61" t="s">
        <v>604</v>
      </c>
      <c r="E198" s="61" t="s">
        <v>2166</v>
      </c>
      <c r="F198" s="61" t="s">
        <v>173</v>
      </c>
      <c r="G198" s="114">
        <v>2.4086787985940495E-4</v>
      </c>
      <c r="H198" s="61">
        <v>0</v>
      </c>
      <c r="I198" s="111" t="s">
        <v>2269</v>
      </c>
      <c r="L198" s="110">
        <v>46314.404618055552</v>
      </c>
      <c r="M198" s="61" t="s">
        <v>2166</v>
      </c>
      <c r="N198" s="61" t="s">
        <v>173</v>
      </c>
      <c r="O198" s="61">
        <v>0.22500000000000001</v>
      </c>
      <c r="P198" s="61">
        <v>-2.5000000000000001E-2</v>
      </c>
      <c r="Q198" s="61">
        <v>2.5000000000000001E-3</v>
      </c>
      <c r="R198" s="61" t="s">
        <v>557</v>
      </c>
      <c r="S198" s="61">
        <v>0.05</v>
      </c>
      <c r="T198" s="61">
        <v>0.05</v>
      </c>
      <c r="U198" s="61"/>
      <c r="V198" s="61">
        <v>0</v>
      </c>
      <c r="W198" s="61">
        <v>5.2083333333333336E-7</v>
      </c>
      <c r="X198" s="61">
        <v>5.2083333333333336E-7</v>
      </c>
      <c r="Y198" s="61">
        <v>0</v>
      </c>
      <c r="Z198" s="111" t="s">
        <v>2125</v>
      </c>
      <c r="AV198" s="110">
        <v>46314.404618055552</v>
      </c>
      <c r="AW198" s="61" t="s">
        <v>2274</v>
      </c>
      <c r="AX198" s="61" t="s">
        <v>2358</v>
      </c>
      <c r="AY198" s="61">
        <v>9.6666666666666651E-2</v>
      </c>
      <c r="AZ198" s="61" t="s">
        <v>295</v>
      </c>
      <c r="BA198" s="111" t="s">
        <v>2359</v>
      </c>
    </row>
    <row r="199" spans="1:53" ht="15" customHeight="1" x14ac:dyDescent="0.25">
      <c r="A199" s="110">
        <v>46314.404618055552</v>
      </c>
      <c r="B199" s="61">
        <v>1</v>
      </c>
      <c r="C199" s="61" t="s">
        <v>314</v>
      </c>
      <c r="D199" s="61" t="s">
        <v>604</v>
      </c>
      <c r="E199" s="61" t="s">
        <v>2167</v>
      </c>
      <c r="F199" s="61" t="s">
        <v>173</v>
      </c>
      <c r="G199" s="114">
        <v>-6.7167570848682514E-4</v>
      </c>
      <c r="H199" s="61">
        <v>-10.69466167432846</v>
      </c>
      <c r="I199" s="111" t="s">
        <v>325</v>
      </c>
      <c r="L199" s="110">
        <v>46314.404618055552</v>
      </c>
      <c r="M199" s="61" t="s">
        <v>2167</v>
      </c>
      <c r="N199" s="61" t="s">
        <v>173</v>
      </c>
      <c r="O199" s="61">
        <v>-0.22500000000000001</v>
      </c>
      <c r="P199" s="61">
        <v>2.5000000000000001E-2</v>
      </c>
      <c r="Q199" s="61">
        <v>2.5000000000000001E-3</v>
      </c>
      <c r="R199" s="61" t="s">
        <v>557</v>
      </c>
      <c r="S199" s="61">
        <v>0.05</v>
      </c>
      <c r="T199" s="61">
        <v>0.05</v>
      </c>
      <c r="U199" s="61"/>
      <c r="V199" s="61">
        <v>0</v>
      </c>
      <c r="W199" s="61">
        <v>5.2083333333333336E-7</v>
      </c>
      <c r="X199" s="61">
        <v>5.2083333333333336E-7</v>
      </c>
      <c r="Y199" s="61">
        <v>0</v>
      </c>
      <c r="Z199" s="111" t="s">
        <v>2125</v>
      </c>
      <c r="AV199" s="110">
        <v>46314.404618055552</v>
      </c>
      <c r="AW199" s="61" t="s">
        <v>2274</v>
      </c>
      <c r="AX199" s="61" t="s">
        <v>2360</v>
      </c>
      <c r="AY199" s="61">
        <v>9.6666666666666651E-2</v>
      </c>
      <c r="AZ199" s="61" t="s">
        <v>295</v>
      </c>
      <c r="BA199" s="111" t="s">
        <v>2361</v>
      </c>
    </row>
    <row r="200" spans="1:53" ht="15" customHeight="1" x14ac:dyDescent="0.25">
      <c r="A200" s="110">
        <v>46314.404618055552</v>
      </c>
      <c r="B200" s="61">
        <v>1</v>
      </c>
      <c r="C200" s="61" t="s">
        <v>314</v>
      </c>
      <c r="D200" s="61" t="s">
        <v>604</v>
      </c>
      <c r="E200" s="61" t="s">
        <v>2168</v>
      </c>
      <c r="F200" s="61" t="s">
        <v>173</v>
      </c>
      <c r="G200" s="114">
        <v>-5.0743032552582831E-4</v>
      </c>
      <c r="H200" s="61">
        <v>-10.100488520528803</v>
      </c>
      <c r="I200" s="111" t="s">
        <v>325</v>
      </c>
      <c r="L200" s="110">
        <v>46314.404618055552</v>
      </c>
      <c r="M200" s="61" t="s">
        <v>2168</v>
      </c>
      <c r="N200" s="61" t="s">
        <v>173</v>
      </c>
      <c r="O200" s="61">
        <v>-0.17499999999999999</v>
      </c>
      <c r="P200" s="61">
        <v>2.5000000000000001E-2</v>
      </c>
      <c r="Q200" s="61">
        <v>2.5000000000000001E-3</v>
      </c>
      <c r="R200" s="61" t="s">
        <v>557</v>
      </c>
      <c r="S200" s="61">
        <v>0.05</v>
      </c>
      <c r="T200" s="61">
        <v>0.05</v>
      </c>
      <c r="U200" s="61"/>
      <c r="V200" s="61">
        <v>0</v>
      </c>
      <c r="W200" s="61">
        <v>5.2083333333333336E-7</v>
      </c>
      <c r="X200" s="61">
        <v>5.2083333333333336E-7</v>
      </c>
      <c r="Y200" s="61">
        <v>0</v>
      </c>
      <c r="Z200" s="111" t="s">
        <v>2125</v>
      </c>
      <c r="AV200" s="110">
        <v>46314.404618055552</v>
      </c>
      <c r="AW200" s="61" t="s">
        <v>2274</v>
      </c>
      <c r="AX200" s="61" t="s">
        <v>2362</v>
      </c>
      <c r="AY200" s="61">
        <v>9.6666666666666776E-2</v>
      </c>
      <c r="AZ200" s="61" t="s">
        <v>295</v>
      </c>
      <c r="BA200" s="111" t="s">
        <v>2363</v>
      </c>
    </row>
    <row r="201" spans="1:53" ht="15" customHeight="1" x14ac:dyDescent="0.25">
      <c r="A201" s="110">
        <v>46314.404618055552</v>
      </c>
      <c r="B201" s="61">
        <v>1</v>
      </c>
      <c r="C201" s="61" t="s">
        <v>314</v>
      </c>
      <c r="D201" s="61" t="s">
        <v>604</v>
      </c>
      <c r="E201" s="61" t="s">
        <v>2169</v>
      </c>
      <c r="F201" s="61" t="s">
        <v>173</v>
      </c>
      <c r="G201" s="114">
        <v>-3.4318494256483137E-4</v>
      </c>
      <c r="H201" s="61">
        <v>-9.5063153667291456</v>
      </c>
      <c r="I201" s="111" t="s">
        <v>325</v>
      </c>
      <c r="L201" s="110">
        <v>46314.404618055552</v>
      </c>
      <c r="M201" s="61" t="s">
        <v>2169</v>
      </c>
      <c r="N201" s="61" t="s">
        <v>173</v>
      </c>
      <c r="O201" s="61">
        <v>-0.125</v>
      </c>
      <c r="P201" s="61">
        <v>2.5000000000000001E-2</v>
      </c>
      <c r="Q201" s="61">
        <v>2.5000000000000001E-3</v>
      </c>
      <c r="R201" s="61" t="s">
        <v>557</v>
      </c>
      <c r="S201" s="61">
        <v>0.05</v>
      </c>
      <c r="T201" s="61">
        <v>0.05</v>
      </c>
      <c r="U201" s="61"/>
      <c r="V201" s="61">
        <v>0</v>
      </c>
      <c r="W201" s="61">
        <v>5.2083333333333336E-7</v>
      </c>
      <c r="X201" s="61">
        <v>5.2083333333333336E-7</v>
      </c>
      <c r="Y201" s="61">
        <v>0</v>
      </c>
      <c r="Z201" s="111" t="s">
        <v>2125</v>
      </c>
      <c r="AV201" s="110">
        <v>46314.404618055552</v>
      </c>
      <c r="AW201" s="61" t="s">
        <v>2274</v>
      </c>
      <c r="AX201" s="61" t="s">
        <v>2364</v>
      </c>
      <c r="AY201" s="61">
        <v>9.6666666666666776E-2</v>
      </c>
      <c r="AZ201" s="61" t="s">
        <v>295</v>
      </c>
      <c r="BA201" s="111" t="s">
        <v>2365</v>
      </c>
    </row>
    <row r="202" spans="1:53" ht="15" customHeight="1" x14ac:dyDescent="0.25">
      <c r="A202" s="110">
        <v>46314.404618055552</v>
      </c>
      <c r="B202" s="61">
        <v>1</v>
      </c>
      <c r="C202" s="61" t="s">
        <v>314</v>
      </c>
      <c r="D202" s="61" t="s">
        <v>604</v>
      </c>
      <c r="E202" s="61" t="s">
        <v>2170</v>
      </c>
      <c r="F202" s="61" t="s">
        <v>173</v>
      </c>
      <c r="G202" s="114">
        <v>4.7804197224015314E-4</v>
      </c>
      <c r="H202" s="61">
        <v>0</v>
      </c>
      <c r="I202" s="111" t="s">
        <v>2269</v>
      </c>
      <c r="L202" s="110">
        <v>46314.404618055552</v>
      </c>
      <c r="M202" s="61" t="s">
        <v>2170</v>
      </c>
      <c r="N202" s="61" t="s">
        <v>173</v>
      </c>
      <c r="O202" s="61">
        <v>0.125</v>
      </c>
      <c r="P202" s="61">
        <v>2.5000000000000001E-2</v>
      </c>
      <c r="Q202" s="61">
        <v>2.5000000000000001E-3</v>
      </c>
      <c r="R202" s="61" t="s">
        <v>557</v>
      </c>
      <c r="S202" s="61">
        <v>0.05</v>
      </c>
      <c r="T202" s="61">
        <v>0.05</v>
      </c>
      <c r="U202" s="61"/>
      <c r="V202" s="61">
        <v>0</v>
      </c>
      <c r="W202" s="61">
        <v>5.2083333333333336E-7</v>
      </c>
      <c r="X202" s="61">
        <v>5.2083333333333336E-7</v>
      </c>
      <c r="Y202" s="61">
        <v>0</v>
      </c>
      <c r="Z202" s="111" t="s">
        <v>2125</v>
      </c>
      <c r="AV202" s="110">
        <v>46314.404618055552</v>
      </c>
      <c r="AW202" s="61" t="s">
        <v>2274</v>
      </c>
      <c r="AX202" s="61" t="s">
        <v>2366</v>
      </c>
      <c r="AY202" s="61">
        <v>0.26802956620932383</v>
      </c>
      <c r="AZ202" s="61" t="s">
        <v>298</v>
      </c>
      <c r="BA202" s="111" t="s">
        <v>2367</v>
      </c>
    </row>
    <row r="203" spans="1:53" ht="15" customHeight="1" x14ac:dyDescent="0.25">
      <c r="A203" s="110">
        <v>46314.404618055552</v>
      </c>
      <c r="B203" s="61">
        <v>1</v>
      </c>
      <c r="C203" s="61" t="s">
        <v>314</v>
      </c>
      <c r="D203" s="61" t="s">
        <v>604</v>
      </c>
      <c r="E203" s="61" t="s">
        <v>2171</v>
      </c>
      <c r="F203" s="61" t="s">
        <v>173</v>
      </c>
      <c r="G203" s="114">
        <v>6.4228735520115003E-4</v>
      </c>
      <c r="H203" s="61">
        <v>0</v>
      </c>
      <c r="I203" s="111" t="s">
        <v>2269</v>
      </c>
      <c r="L203" s="110">
        <v>46314.404618055552</v>
      </c>
      <c r="M203" s="61" t="s">
        <v>2171</v>
      </c>
      <c r="N203" s="61" t="s">
        <v>173</v>
      </c>
      <c r="O203" s="61">
        <v>0.17499999999999999</v>
      </c>
      <c r="P203" s="61">
        <v>2.5000000000000001E-2</v>
      </c>
      <c r="Q203" s="61">
        <v>2.5000000000000001E-3</v>
      </c>
      <c r="R203" s="61" t="s">
        <v>557</v>
      </c>
      <c r="S203" s="61">
        <v>0.05</v>
      </c>
      <c r="T203" s="61">
        <v>0.05</v>
      </c>
      <c r="U203" s="61"/>
      <c r="V203" s="61">
        <v>0</v>
      </c>
      <c r="W203" s="61">
        <v>5.2083333333333336E-7</v>
      </c>
      <c r="X203" s="61">
        <v>5.2083333333333336E-7</v>
      </c>
      <c r="Y203" s="61">
        <v>0</v>
      </c>
      <c r="Z203" s="111" t="s">
        <v>2125</v>
      </c>
      <c r="AV203" s="110">
        <v>46314.404618055552</v>
      </c>
      <c r="AW203" s="61" t="s">
        <v>2274</v>
      </c>
      <c r="AX203" s="61" t="s">
        <v>2368</v>
      </c>
      <c r="AY203" s="61">
        <v>2.0258621040882177E-2</v>
      </c>
      <c r="AZ203" s="61" t="s">
        <v>295</v>
      </c>
      <c r="BA203" s="111" t="s">
        <v>2369</v>
      </c>
    </row>
    <row r="204" spans="1:53" ht="15" customHeight="1" x14ac:dyDescent="0.25">
      <c r="A204" s="110">
        <v>46314.404618055552</v>
      </c>
      <c r="B204" s="61">
        <v>1</v>
      </c>
      <c r="C204" s="61" t="s">
        <v>314</v>
      </c>
      <c r="D204" s="61" t="s">
        <v>604</v>
      </c>
      <c r="E204" s="61" t="s">
        <v>2172</v>
      </c>
      <c r="F204" s="61" t="s">
        <v>173</v>
      </c>
      <c r="G204" s="114">
        <v>8.0653273816214696E-4</v>
      </c>
      <c r="H204" s="61">
        <v>0</v>
      </c>
      <c r="I204" s="111" t="s">
        <v>2269</v>
      </c>
      <c r="L204" s="110">
        <v>46314.404618055552</v>
      </c>
      <c r="M204" s="61" t="s">
        <v>2172</v>
      </c>
      <c r="N204" s="61" t="s">
        <v>173</v>
      </c>
      <c r="O204" s="61">
        <v>0.22500000000000001</v>
      </c>
      <c r="P204" s="61">
        <v>2.5000000000000001E-2</v>
      </c>
      <c r="Q204" s="61">
        <v>2.5000000000000001E-3</v>
      </c>
      <c r="R204" s="61" t="s">
        <v>557</v>
      </c>
      <c r="S204" s="61">
        <v>0.05</v>
      </c>
      <c r="T204" s="61">
        <v>0.05</v>
      </c>
      <c r="U204" s="61"/>
      <c r="V204" s="61">
        <v>0</v>
      </c>
      <c r="W204" s="61">
        <v>5.2083333333333336E-7</v>
      </c>
      <c r="X204" s="61">
        <v>5.2083333333333336E-7</v>
      </c>
      <c r="Y204" s="61">
        <v>0</v>
      </c>
      <c r="Z204" s="111" t="s">
        <v>2125</v>
      </c>
      <c r="AV204" s="110">
        <v>46314.404618055552</v>
      </c>
      <c r="AW204" s="61" t="s">
        <v>2274</v>
      </c>
      <c r="AX204" s="61" t="s">
        <v>2370</v>
      </c>
      <c r="AY204" s="61">
        <v>1.3918136592972487E-3</v>
      </c>
      <c r="AZ204" s="61" t="s">
        <v>295</v>
      </c>
      <c r="BA204" s="111" t="s">
        <v>2371</v>
      </c>
    </row>
    <row r="205" spans="1:53" ht="15" customHeight="1" x14ac:dyDescent="0.25">
      <c r="A205" s="110">
        <v>46314.404618055552</v>
      </c>
      <c r="B205" s="61">
        <v>1</v>
      </c>
      <c r="C205" s="61" t="s">
        <v>314</v>
      </c>
      <c r="D205" s="61" t="s">
        <v>604</v>
      </c>
      <c r="E205" s="61" t="s">
        <v>2173</v>
      </c>
      <c r="F205" s="61" t="s">
        <v>173</v>
      </c>
      <c r="G205" s="114">
        <v>-1.0601085018408316E-4</v>
      </c>
      <c r="H205" s="61">
        <v>-3.4453526309827032</v>
      </c>
      <c r="I205" s="111" t="s">
        <v>325</v>
      </c>
      <c r="L205" s="110">
        <v>46314.404618055552</v>
      </c>
      <c r="M205" s="61" t="s">
        <v>2173</v>
      </c>
      <c r="N205" s="61" t="s">
        <v>173</v>
      </c>
      <c r="O205" s="61">
        <v>-0.22500000000000001</v>
      </c>
      <c r="P205" s="61">
        <v>7.4999999999999997E-2</v>
      </c>
      <c r="Q205" s="61">
        <v>2.5000000000000001E-3</v>
      </c>
      <c r="R205" s="61" t="s">
        <v>557</v>
      </c>
      <c r="S205" s="61">
        <v>0.05</v>
      </c>
      <c r="T205" s="61">
        <v>0.05</v>
      </c>
      <c r="U205" s="61"/>
      <c r="V205" s="61">
        <v>0</v>
      </c>
      <c r="W205" s="61">
        <v>5.2083333333333336E-7</v>
      </c>
      <c r="X205" s="61">
        <v>5.2083333333333336E-7</v>
      </c>
      <c r="Y205" s="61">
        <v>0</v>
      </c>
      <c r="Z205" s="111" t="s">
        <v>2125</v>
      </c>
      <c r="AV205" s="110">
        <v>46314.404618055552</v>
      </c>
      <c r="AW205" s="61" t="s">
        <v>2274</v>
      </c>
      <c r="AX205" s="61" t="s">
        <v>2372</v>
      </c>
      <c r="AY205" s="61">
        <v>6.3293028561610216E-3</v>
      </c>
      <c r="AZ205" s="61" t="s">
        <v>2323</v>
      </c>
      <c r="BA205" s="111" t="s">
        <v>2373</v>
      </c>
    </row>
    <row r="206" spans="1:53" ht="15" customHeight="1" x14ac:dyDescent="0.25">
      <c r="A206" s="110">
        <v>46314.404618055552</v>
      </c>
      <c r="B206" s="61">
        <v>1</v>
      </c>
      <c r="C206" s="61" t="s">
        <v>314</v>
      </c>
      <c r="D206" s="61" t="s">
        <v>604</v>
      </c>
      <c r="E206" s="61" t="s">
        <v>2174</v>
      </c>
      <c r="F206" s="61" t="s">
        <v>173</v>
      </c>
      <c r="G206" s="114">
        <v>5.8234532776913744E-5</v>
      </c>
      <c r="H206" s="61">
        <v>0</v>
      </c>
      <c r="I206" s="111" t="s">
        <v>2269</v>
      </c>
      <c r="L206" s="110">
        <v>46314.404618055552</v>
      </c>
      <c r="M206" s="61" t="s">
        <v>2174</v>
      </c>
      <c r="N206" s="61" t="s">
        <v>173</v>
      </c>
      <c r="O206" s="61">
        <v>-0.17499999999999999</v>
      </c>
      <c r="P206" s="61">
        <v>7.4999999999999997E-2</v>
      </c>
      <c r="Q206" s="61">
        <v>2.5000000000000001E-3</v>
      </c>
      <c r="R206" s="61" t="s">
        <v>557</v>
      </c>
      <c r="S206" s="61">
        <v>0.05</v>
      </c>
      <c r="T206" s="61">
        <v>0.05</v>
      </c>
      <c r="U206" s="61"/>
      <c r="V206" s="61">
        <v>0</v>
      </c>
      <c r="W206" s="61">
        <v>5.2083333333333336E-7</v>
      </c>
      <c r="X206" s="61">
        <v>5.2083333333333336E-7</v>
      </c>
      <c r="Y206" s="61">
        <v>0</v>
      </c>
      <c r="Z206" s="111" t="s">
        <v>2125</v>
      </c>
      <c r="AV206" s="110">
        <v>46314.404618055552</v>
      </c>
      <c r="AW206" s="61" t="s">
        <v>2274</v>
      </c>
      <c r="AX206" s="61" t="s">
        <v>2374</v>
      </c>
      <c r="AY206" s="61">
        <v>6.1650656534763407E-3</v>
      </c>
      <c r="AZ206" s="61" t="s">
        <v>2323</v>
      </c>
      <c r="BA206" s="111" t="s">
        <v>2375</v>
      </c>
    </row>
    <row r="207" spans="1:53" ht="15" customHeight="1" x14ac:dyDescent="0.25">
      <c r="A207" s="110">
        <v>46314.404618055552</v>
      </c>
      <c r="B207" s="61">
        <v>1</v>
      </c>
      <c r="C207" s="61" t="s">
        <v>314</v>
      </c>
      <c r="D207" s="61" t="s">
        <v>604</v>
      </c>
      <c r="E207" s="61" t="s">
        <v>2175</v>
      </c>
      <c r="F207" s="61" t="s">
        <v>173</v>
      </c>
      <c r="G207" s="114">
        <v>2.2247991573791064E-4</v>
      </c>
      <c r="H207" s="61">
        <v>0</v>
      </c>
      <c r="I207" s="111" t="s">
        <v>2269</v>
      </c>
      <c r="L207" s="110">
        <v>46314.404618055552</v>
      </c>
      <c r="M207" s="61" t="s">
        <v>2175</v>
      </c>
      <c r="N207" s="61" t="s">
        <v>173</v>
      </c>
      <c r="O207" s="61">
        <v>-0.125</v>
      </c>
      <c r="P207" s="61">
        <v>7.4999999999999997E-2</v>
      </c>
      <c r="Q207" s="61">
        <v>2.5000000000000001E-3</v>
      </c>
      <c r="R207" s="61" t="s">
        <v>557</v>
      </c>
      <c r="S207" s="61">
        <v>0.05</v>
      </c>
      <c r="T207" s="61">
        <v>0.05</v>
      </c>
      <c r="U207" s="61"/>
      <c r="V207" s="61">
        <v>0</v>
      </c>
      <c r="W207" s="61">
        <v>5.2083333333333336E-7</v>
      </c>
      <c r="X207" s="61">
        <v>5.2083333333333336E-7</v>
      </c>
      <c r="Y207" s="61">
        <v>0</v>
      </c>
      <c r="Z207" s="111" t="s">
        <v>2125</v>
      </c>
      <c r="AV207" s="110">
        <v>46314.404618055552</v>
      </c>
      <c r="AW207" s="61" t="s">
        <v>2274</v>
      </c>
      <c r="AX207" s="61" t="s">
        <v>2376</v>
      </c>
      <c r="AY207" s="61">
        <v>7.398769691688795E-5</v>
      </c>
      <c r="AZ207" s="61" t="s">
        <v>2323</v>
      </c>
      <c r="BA207" s="111" t="s">
        <v>2377</v>
      </c>
    </row>
    <row r="208" spans="1:53" ht="15" customHeight="1" x14ac:dyDescent="0.25">
      <c r="A208" s="110">
        <v>46314.404618055552</v>
      </c>
      <c r="B208" s="61">
        <v>1</v>
      </c>
      <c r="C208" s="61" t="s">
        <v>314</v>
      </c>
      <c r="D208" s="61" t="s">
        <v>604</v>
      </c>
      <c r="E208" s="61" t="s">
        <v>2176</v>
      </c>
      <c r="F208" s="61" t="s">
        <v>173</v>
      </c>
      <c r="G208" s="114">
        <v>1.0437068305428952E-3</v>
      </c>
      <c r="H208" s="61">
        <v>0</v>
      </c>
      <c r="I208" s="111" t="s">
        <v>2269</v>
      </c>
      <c r="L208" s="110">
        <v>46314.404618055552</v>
      </c>
      <c r="M208" s="61" t="s">
        <v>2176</v>
      </c>
      <c r="N208" s="61" t="s">
        <v>173</v>
      </c>
      <c r="O208" s="61">
        <v>0.125</v>
      </c>
      <c r="P208" s="61">
        <v>7.4999999999999997E-2</v>
      </c>
      <c r="Q208" s="61">
        <v>2.5000000000000001E-3</v>
      </c>
      <c r="R208" s="61" t="s">
        <v>557</v>
      </c>
      <c r="S208" s="61">
        <v>0.05</v>
      </c>
      <c r="T208" s="61">
        <v>0.05</v>
      </c>
      <c r="U208" s="61"/>
      <c r="V208" s="61">
        <v>0</v>
      </c>
      <c r="W208" s="61">
        <v>5.2083333333333336E-7</v>
      </c>
      <c r="X208" s="61">
        <v>5.2083333333333336E-7</v>
      </c>
      <c r="Y208" s="61">
        <v>0</v>
      </c>
      <c r="Z208" s="111" t="s">
        <v>2125</v>
      </c>
      <c r="AV208" s="110">
        <v>46314.404618055552</v>
      </c>
      <c r="AW208" s="61" t="s">
        <v>2274</v>
      </c>
      <c r="AX208" s="61" t="s">
        <v>2378</v>
      </c>
      <c r="AY208" s="61">
        <v>6.3287836439567076E-3</v>
      </c>
      <c r="AZ208" s="61" t="s">
        <v>2323</v>
      </c>
      <c r="BA208" s="111" t="s">
        <v>2379</v>
      </c>
    </row>
    <row r="209" spans="1:53" ht="15" customHeight="1" x14ac:dyDescent="0.25">
      <c r="A209" s="110">
        <v>46314.404618055552</v>
      </c>
      <c r="B209" s="61">
        <v>1</v>
      </c>
      <c r="C209" s="61" t="s">
        <v>314</v>
      </c>
      <c r="D209" s="61" t="s">
        <v>604</v>
      </c>
      <c r="E209" s="61" t="s">
        <v>2177</v>
      </c>
      <c r="F209" s="61" t="s">
        <v>173</v>
      </c>
      <c r="G209" s="114">
        <v>1.2079522135038921E-3</v>
      </c>
      <c r="H209" s="61">
        <v>0</v>
      </c>
      <c r="I209" s="111" t="s">
        <v>2269</v>
      </c>
      <c r="L209" s="110">
        <v>46314.404618055552</v>
      </c>
      <c r="M209" s="61" t="s">
        <v>2177</v>
      </c>
      <c r="N209" s="61" t="s">
        <v>173</v>
      </c>
      <c r="O209" s="61">
        <v>0.17499999999999999</v>
      </c>
      <c r="P209" s="61">
        <v>7.4999999999999997E-2</v>
      </c>
      <c r="Q209" s="61">
        <v>2.5000000000000001E-3</v>
      </c>
      <c r="R209" s="61" t="s">
        <v>557</v>
      </c>
      <c r="S209" s="61">
        <v>0.05</v>
      </c>
      <c r="T209" s="61">
        <v>0.05</v>
      </c>
      <c r="U209" s="61"/>
      <c r="V209" s="61">
        <v>0</v>
      </c>
      <c r="W209" s="61">
        <v>5.2083333333333336E-7</v>
      </c>
      <c r="X209" s="61">
        <v>5.2083333333333336E-7</v>
      </c>
      <c r="Y209" s="61">
        <v>0</v>
      </c>
      <c r="Z209" s="111" t="s">
        <v>2125</v>
      </c>
      <c r="AV209" s="110">
        <v>46314.404618055552</v>
      </c>
      <c r="AW209" s="61" t="s">
        <v>2274</v>
      </c>
      <c r="AX209" s="61" t="s">
        <v>2380</v>
      </c>
      <c r="AY209" s="61">
        <v>6.0550631764612027E-3</v>
      </c>
      <c r="AZ209" s="61" t="s">
        <v>2323</v>
      </c>
      <c r="BA209" s="111" t="s">
        <v>2381</v>
      </c>
    </row>
    <row r="210" spans="1:53" ht="15" customHeight="1" x14ac:dyDescent="0.25">
      <c r="A210" s="110">
        <v>46314.404618055552</v>
      </c>
      <c r="B210" s="61">
        <v>1</v>
      </c>
      <c r="C210" s="61" t="s">
        <v>314</v>
      </c>
      <c r="D210" s="61" t="s">
        <v>604</v>
      </c>
      <c r="E210" s="61" t="s">
        <v>2178</v>
      </c>
      <c r="F210" s="61" t="s">
        <v>173</v>
      </c>
      <c r="G210" s="114">
        <v>1.3721975964648889E-3</v>
      </c>
      <c r="H210" s="61">
        <v>0</v>
      </c>
      <c r="I210" s="111" t="s">
        <v>2269</v>
      </c>
      <c r="L210" s="110">
        <v>46314.404618055552</v>
      </c>
      <c r="M210" s="61" t="s">
        <v>2178</v>
      </c>
      <c r="N210" s="61" t="s">
        <v>173</v>
      </c>
      <c r="O210" s="61">
        <v>0.22500000000000001</v>
      </c>
      <c r="P210" s="61">
        <v>7.4999999999999997E-2</v>
      </c>
      <c r="Q210" s="61">
        <v>2.5000000000000001E-3</v>
      </c>
      <c r="R210" s="61" t="s">
        <v>557</v>
      </c>
      <c r="S210" s="61">
        <v>0.05</v>
      </c>
      <c r="T210" s="61">
        <v>0.05</v>
      </c>
      <c r="U210" s="61"/>
      <c r="V210" s="61">
        <v>0</v>
      </c>
      <c r="W210" s="61">
        <v>5.2083333333333336E-7</v>
      </c>
      <c r="X210" s="61">
        <v>5.2083333333333336E-7</v>
      </c>
      <c r="Y210" s="61">
        <v>0</v>
      </c>
      <c r="Z210" s="111" t="s">
        <v>2125</v>
      </c>
      <c r="AV210" s="110">
        <v>46314.404618055552</v>
      </c>
      <c r="AW210" s="61" t="s">
        <v>2274</v>
      </c>
      <c r="AX210" s="61" t="s">
        <v>2382</v>
      </c>
      <c r="AY210" s="61">
        <v>6.6430274831878486E-5</v>
      </c>
      <c r="AZ210" s="61" t="s">
        <v>2323</v>
      </c>
      <c r="BA210" s="111" t="s">
        <v>2383</v>
      </c>
    </row>
    <row r="211" spans="1:53" ht="15" customHeight="1" x14ac:dyDescent="0.25">
      <c r="A211" s="110">
        <v>46314.404618055552</v>
      </c>
      <c r="B211" s="61">
        <v>1</v>
      </c>
      <c r="C211" s="61" t="s">
        <v>314</v>
      </c>
      <c r="D211" s="61" t="s">
        <v>604</v>
      </c>
      <c r="E211" s="61" t="s">
        <v>2179</v>
      </c>
      <c r="F211" s="61" t="s">
        <v>173</v>
      </c>
      <c r="G211" s="114">
        <v>4.5965400811865884E-4</v>
      </c>
      <c r="H211" s="61">
        <v>0</v>
      </c>
      <c r="I211" s="111" t="s">
        <v>2269</v>
      </c>
      <c r="L211" s="110">
        <v>46314.404618055552</v>
      </c>
      <c r="M211" s="61" t="s">
        <v>2179</v>
      </c>
      <c r="N211" s="61" t="s">
        <v>173</v>
      </c>
      <c r="O211" s="61">
        <v>-0.22500000000000001</v>
      </c>
      <c r="P211" s="61">
        <v>0.125</v>
      </c>
      <c r="Q211" s="61">
        <v>2.5000000000000001E-3</v>
      </c>
      <c r="R211" s="61" t="s">
        <v>557</v>
      </c>
      <c r="S211" s="61">
        <v>0.05</v>
      </c>
      <c r="T211" s="61">
        <v>0.05</v>
      </c>
      <c r="U211" s="61"/>
      <c r="V211" s="61">
        <v>0</v>
      </c>
      <c r="W211" s="61">
        <v>5.2083333333333336E-7</v>
      </c>
      <c r="X211" s="61">
        <v>5.2083333333333336E-7</v>
      </c>
      <c r="Y211" s="61">
        <v>0</v>
      </c>
      <c r="Z211" s="111" t="s">
        <v>2125</v>
      </c>
      <c r="AV211" s="110">
        <v>46314.404618055552</v>
      </c>
      <c r="AW211" s="61" t="s">
        <v>2274</v>
      </c>
      <c r="AX211" s="61" t="s">
        <v>2384</v>
      </c>
      <c r="AY211" s="61">
        <v>0.15366281072229956</v>
      </c>
      <c r="AZ211" s="61" t="s">
        <v>295</v>
      </c>
      <c r="BA211" s="111" t="s">
        <v>2385</v>
      </c>
    </row>
    <row r="212" spans="1:53" ht="15" customHeight="1" x14ac:dyDescent="0.25">
      <c r="A212" s="110">
        <v>46314.404618055552</v>
      </c>
      <c r="B212" s="61">
        <v>1</v>
      </c>
      <c r="C212" s="61" t="s">
        <v>314</v>
      </c>
      <c r="D212" s="61" t="s">
        <v>604</v>
      </c>
      <c r="E212" s="61" t="s">
        <v>2180</v>
      </c>
      <c r="F212" s="61" t="s">
        <v>173</v>
      </c>
      <c r="G212" s="114">
        <v>6.2389939107965577E-4</v>
      </c>
      <c r="H212" s="61">
        <v>0</v>
      </c>
      <c r="I212" s="111" t="s">
        <v>2269</v>
      </c>
      <c r="L212" s="110">
        <v>46314.404618055552</v>
      </c>
      <c r="M212" s="61" t="s">
        <v>2180</v>
      </c>
      <c r="N212" s="61" t="s">
        <v>173</v>
      </c>
      <c r="O212" s="61">
        <v>-0.17499999999999999</v>
      </c>
      <c r="P212" s="61">
        <v>0.125</v>
      </c>
      <c r="Q212" s="61">
        <v>2.5000000000000001E-3</v>
      </c>
      <c r="R212" s="61" t="s">
        <v>557</v>
      </c>
      <c r="S212" s="61">
        <v>0.05</v>
      </c>
      <c r="T212" s="61">
        <v>0.05</v>
      </c>
      <c r="U212" s="61"/>
      <c r="V212" s="61">
        <v>0</v>
      </c>
      <c r="W212" s="61">
        <v>5.2083333333333336E-7</v>
      </c>
      <c r="X212" s="61">
        <v>5.2083333333333336E-7</v>
      </c>
      <c r="Y212" s="61">
        <v>0</v>
      </c>
      <c r="Z212" s="111" t="s">
        <v>2125</v>
      </c>
      <c r="AV212" s="110">
        <v>46314.404618055552</v>
      </c>
      <c r="AW212" s="61" t="s">
        <v>2274</v>
      </c>
      <c r="AX212" s="61" t="s">
        <v>2386</v>
      </c>
      <c r="AY212" s="61">
        <v>0.15030311718382797</v>
      </c>
      <c r="AZ212" s="61" t="s">
        <v>295</v>
      </c>
      <c r="BA212" s="111" t="s">
        <v>2387</v>
      </c>
    </row>
    <row r="213" spans="1:53" ht="15" customHeight="1" x14ac:dyDescent="0.25">
      <c r="A213" s="110">
        <v>46314.404618055552</v>
      </c>
      <c r="B213" s="61">
        <v>1</v>
      </c>
      <c r="C213" s="61" t="s">
        <v>314</v>
      </c>
      <c r="D213" s="61" t="s">
        <v>604</v>
      </c>
      <c r="E213" s="61" t="s">
        <v>2181</v>
      </c>
      <c r="F213" s="61" t="s">
        <v>173</v>
      </c>
      <c r="G213" s="114">
        <v>7.881447740406526E-4</v>
      </c>
      <c r="H213" s="61">
        <v>0</v>
      </c>
      <c r="I213" s="111" t="s">
        <v>2269</v>
      </c>
      <c r="L213" s="110">
        <v>46314.404618055552</v>
      </c>
      <c r="M213" s="61" t="s">
        <v>2181</v>
      </c>
      <c r="N213" s="61" t="s">
        <v>173</v>
      </c>
      <c r="O213" s="61">
        <v>-0.125</v>
      </c>
      <c r="P213" s="61">
        <v>0.125</v>
      </c>
      <c r="Q213" s="61">
        <v>2.5000000000000001E-3</v>
      </c>
      <c r="R213" s="61" t="s">
        <v>557</v>
      </c>
      <c r="S213" s="61">
        <v>0.05</v>
      </c>
      <c r="T213" s="61">
        <v>0.05</v>
      </c>
      <c r="U213" s="61"/>
      <c r="V213" s="61">
        <v>0</v>
      </c>
      <c r="W213" s="61">
        <v>5.2083333333333336E-7</v>
      </c>
      <c r="X213" s="61">
        <v>5.2083333333333336E-7</v>
      </c>
      <c r="Y213" s="61">
        <v>0</v>
      </c>
      <c r="Z213" s="111" t="s">
        <v>2125</v>
      </c>
      <c r="AV213" s="110">
        <v>46314.404618055552</v>
      </c>
      <c r="AW213" s="61" t="s">
        <v>2274</v>
      </c>
      <c r="AX213" s="61" t="s">
        <v>2388</v>
      </c>
      <c r="AY213" s="61">
        <v>-0.22594479372016982</v>
      </c>
      <c r="AZ213" s="61" t="s">
        <v>2340</v>
      </c>
      <c r="BA213" s="111" t="s">
        <v>2389</v>
      </c>
    </row>
    <row r="214" spans="1:53" ht="15" customHeight="1" x14ac:dyDescent="0.25">
      <c r="A214" s="110">
        <v>46314.404618055552</v>
      </c>
      <c r="B214" s="61">
        <v>1</v>
      </c>
      <c r="C214" s="61" t="s">
        <v>314</v>
      </c>
      <c r="D214" s="61" t="s">
        <v>604</v>
      </c>
      <c r="E214" s="61" t="s">
        <v>2182</v>
      </c>
      <c r="F214" s="61" t="s">
        <v>173</v>
      </c>
      <c r="G214" s="114">
        <v>9.5239015700164954E-4</v>
      </c>
      <c r="H214" s="61">
        <v>0</v>
      </c>
      <c r="I214" s="111" t="s">
        <v>2269</v>
      </c>
      <c r="L214" s="110">
        <v>46314.404618055552</v>
      </c>
      <c r="M214" s="61" t="s">
        <v>2182</v>
      </c>
      <c r="N214" s="61" t="s">
        <v>173</v>
      </c>
      <c r="O214" s="61">
        <v>-7.4999999999999997E-2</v>
      </c>
      <c r="P214" s="61">
        <v>0.125</v>
      </c>
      <c r="Q214" s="61">
        <v>2.5000000000000001E-3</v>
      </c>
      <c r="R214" s="61" t="s">
        <v>557</v>
      </c>
      <c r="S214" s="61">
        <v>0.05</v>
      </c>
      <c r="T214" s="61">
        <v>0.05</v>
      </c>
      <c r="U214" s="61"/>
      <c r="V214" s="61">
        <v>0</v>
      </c>
      <c r="W214" s="61">
        <v>5.2083333333333336E-7</v>
      </c>
      <c r="X214" s="61">
        <v>5.2083333333333336E-7</v>
      </c>
      <c r="Y214" s="61">
        <v>0</v>
      </c>
      <c r="Z214" s="111" t="s">
        <v>2125</v>
      </c>
      <c r="AV214" s="110">
        <v>46314.404618055552</v>
      </c>
      <c r="AW214" s="61" t="s">
        <v>2274</v>
      </c>
      <c r="AX214" s="61" t="s">
        <v>2390</v>
      </c>
      <c r="AY214" s="61">
        <v>6.3440539626819174E-3</v>
      </c>
      <c r="AZ214" s="61" t="s">
        <v>2323</v>
      </c>
      <c r="BA214" s="111" t="s">
        <v>2391</v>
      </c>
    </row>
    <row r="215" spans="1:53" ht="15" customHeight="1" x14ac:dyDescent="0.25">
      <c r="A215" s="110">
        <v>46314.404618055552</v>
      </c>
      <c r="B215" s="61">
        <v>1</v>
      </c>
      <c r="C215" s="61" t="s">
        <v>314</v>
      </c>
      <c r="D215" s="61" t="s">
        <v>604</v>
      </c>
      <c r="E215" s="61" t="s">
        <v>2183</v>
      </c>
      <c r="F215" s="61" t="s">
        <v>173</v>
      </c>
      <c r="G215" s="114">
        <v>1.1166355399626464E-3</v>
      </c>
      <c r="H215" s="61">
        <v>0</v>
      </c>
      <c r="I215" s="111" t="s">
        <v>2269</v>
      </c>
      <c r="L215" s="110">
        <v>46314.404618055552</v>
      </c>
      <c r="M215" s="61" t="s">
        <v>2183</v>
      </c>
      <c r="N215" s="61" t="s">
        <v>173</v>
      </c>
      <c r="O215" s="61">
        <v>-2.5000000000000001E-2</v>
      </c>
      <c r="P215" s="61">
        <v>0.125</v>
      </c>
      <c r="Q215" s="61">
        <v>2.5000000000000001E-3</v>
      </c>
      <c r="R215" s="61" t="s">
        <v>557</v>
      </c>
      <c r="S215" s="61">
        <v>0.05</v>
      </c>
      <c r="T215" s="61">
        <v>0.05</v>
      </c>
      <c r="U215" s="61"/>
      <c r="V215" s="61">
        <v>0</v>
      </c>
      <c r="W215" s="61">
        <v>5.2083333333333336E-7</v>
      </c>
      <c r="X215" s="61">
        <v>5.2083333333333336E-7</v>
      </c>
      <c r="Y215" s="61">
        <v>0</v>
      </c>
      <c r="Z215" s="111" t="s">
        <v>2125</v>
      </c>
      <c r="AV215" s="110">
        <v>46314.404618055552</v>
      </c>
      <c r="AW215" s="61" t="s">
        <v>2274</v>
      </c>
      <c r="AX215" s="61" t="s">
        <v>2392</v>
      </c>
      <c r="AY215" s="61">
        <v>6.0397928577359946E-3</v>
      </c>
      <c r="AZ215" s="61" t="s">
        <v>2323</v>
      </c>
      <c r="BA215" s="111" t="s">
        <v>2393</v>
      </c>
    </row>
    <row r="216" spans="1:53" ht="15" customHeight="1" x14ac:dyDescent="0.25">
      <c r="A216" s="110">
        <v>46314.404618055552</v>
      </c>
      <c r="B216" s="61">
        <v>1</v>
      </c>
      <c r="C216" s="61" t="s">
        <v>314</v>
      </c>
      <c r="D216" s="61" t="s">
        <v>604</v>
      </c>
      <c r="E216" s="61" t="s">
        <v>2184</v>
      </c>
      <c r="F216" s="61" t="s">
        <v>173</v>
      </c>
      <c r="G216" s="114">
        <v>1.2808809229236434E-3</v>
      </c>
      <c r="H216" s="61">
        <v>0</v>
      </c>
      <c r="I216" s="111" t="s">
        <v>2269</v>
      </c>
      <c r="L216" s="110">
        <v>46314.404618055552</v>
      </c>
      <c r="M216" s="61" t="s">
        <v>2184</v>
      </c>
      <c r="N216" s="61" t="s">
        <v>173</v>
      </c>
      <c r="O216" s="61">
        <v>2.5000000000000001E-2</v>
      </c>
      <c r="P216" s="61">
        <v>0.125</v>
      </c>
      <c r="Q216" s="61">
        <v>2.5000000000000001E-3</v>
      </c>
      <c r="R216" s="61" t="s">
        <v>557</v>
      </c>
      <c r="S216" s="61">
        <v>0.05</v>
      </c>
      <c r="T216" s="61">
        <v>0.05</v>
      </c>
      <c r="U216" s="61"/>
      <c r="V216" s="61">
        <v>0</v>
      </c>
      <c r="W216" s="61">
        <v>5.2083333333333336E-7</v>
      </c>
      <c r="X216" s="61">
        <v>5.2083333333333336E-7</v>
      </c>
      <c r="Y216" s="61">
        <v>0</v>
      </c>
      <c r="Z216" s="111" t="s">
        <v>2125</v>
      </c>
      <c r="AV216" s="110">
        <v>46314.404618055552</v>
      </c>
      <c r="AW216" s="61" t="s">
        <v>2274</v>
      </c>
      <c r="AX216" s="61" t="s">
        <v>2394</v>
      </c>
      <c r="AY216" s="61">
        <v>0.15384808063471986</v>
      </c>
      <c r="AZ216" s="61" t="s">
        <v>295</v>
      </c>
      <c r="BA216" s="111" t="s">
        <v>2395</v>
      </c>
    </row>
    <row r="217" spans="1:53" ht="15" customHeight="1" x14ac:dyDescent="0.25">
      <c r="A217" s="110">
        <v>46314.404618055552</v>
      </c>
      <c r="B217" s="61">
        <v>1</v>
      </c>
      <c r="C217" s="61" t="s">
        <v>314</v>
      </c>
      <c r="D217" s="61" t="s">
        <v>604</v>
      </c>
      <c r="E217" s="61" t="s">
        <v>2185</v>
      </c>
      <c r="F217" s="61" t="s">
        <v>173</v>
      </c>
      <c r="G217" s="114">
        <v>1.4451263058846402E-3</v>
      </c>
      <c r="H217" s="61">
        <v>0</v>
      </c>
      <c r="I217" s="111" t="s">
        <v>2269</v>
      </c>
      <c r="L217" s="110">
        <v>46314.404618055552</v>
      </c>
      <c r="M217" s="61" t="s">
        <v>2185</v>
      </c>
      <c r="N217" s="61" t="s">
        <v>173</v>
      </c>
      <c r="O217" s="61">
        <v>7.4999999999999997E-2</v>
      </c>
      <c r="P217" s="61">
        <v>0.125</v>
      </c>
      <c r="Q217" s="61">
        <v>2.5000000000000001E-3</v>
      </c>
      <c r="R217" s="61" t="s">
        <v>557</v>
      </c>
      <c r="S217" s="61">
        <v>0.05</v>
      </c>
      <c r="T217" s="61">
        <v>0.05</v>
      </c>
      <c r="U217" s="61"/>
      <c r="V217" s="61">
        <v>0</v>
      </c>
      <c r="W217" s="61">
        <v>5.2083333333333336E-7</v>
      </c>
      <c r="X217" s="61">
        <v>5.2083333333333336E-7</v>
      </c>
      <c r="Y217" s="61">
        <v>0</v>
      </c>
      <c r="Z217" s="111" t="s">
        <v>2125</v>
      </c>
      <c r="AV217" s="110">
        <v>46314.404618055552</v>
      </c>
      <c r="AW217" s="61" t="s">
        <v>2274</v>
      </c>
      <c r="AX217" s="61" t="s">
        <v>2396</v>
      </c>
      <c r="AY217" s="61">
        <v>0.15011347214445989</v>
      </c>
      <c r="AZ217" s="61" t="s">
        <v>295</v>
      </c>
      <c r="BA217" s="111" t="s">
        <v>2397</v>
      </c>
    </row>
    <row r="218" spans="1:53" ht="15" customHeight="1" x14ac:dyDescent="0.25">
      <c r="A218" s="110">
        <v>46314.404618055552</v>
      </c>
      <c r="B218" s="61">
        <v>1</v>
      </c>
      <c r="C218" s="61" t="s">
        <v>314</v>
      </c>
      <c r="D218" s="61" t="s">
        <v>604</v>
      </c>
      <c r="E218" s="61" t="s">
        <v>2186</v>
      </c>
      <c r="F218" s="61" t="s">
        <v>173</v>
      </c>
      <c r="G218" s="114">
        <v>1.6093716888456371E-3</v>
      </c>
      <c r="H218" s="61">
        <v>0</v>
      </c>
      <c r="I218" s="111" t="s">
        <v>2269</v>
      </c>
      <c r="L218" s="110">
        <v>46314.404618055552</v>
      </c>
      <c r="M218" s="61" t="s">
        <v>2186</v>
      </c>
      <c r="N218" s="61" t="s">
        <v>173</v>
      </c>
      <c r="O218" s="61">
        <v>0.125</v>
      </c>
      <c r="P218" s="61">
        <v>0.125</v>
      </c>
      <c r="Q218" s="61">
        <v>2.5000000000000001E-3</v>
      </c>
      <c r="R218" s="61" t="s">
        <v>557</v>
      </c>
      <c r="S218" s="61">
        <v>0.05</v>
      </c>
      <c r="T218" s="61">
        <v>0.05</v>
      </c>
      <c r="U218" s="61"/>
      <c r="V218" s="61">
        <v>0</v>
      </c>
      <c r="W218" s="61">
        <v>5.2083333333333336E-7</v>
      </c>
      <c r="X218" s="61">
        <v>5.2083333333333336E-7</v>
      </c>
      <c r="Y218" s="61">
        <v>0</v>
      </c>
      <c r="Z218" s="111" t="s">
        <v>2125</v>
      </c>
      <c r="AV218" s="110">
        <v>46314.404618055552</v>
      </c>
      <c r="AW218" s="61" t="s">
        <v>2274</v>
      </c>
      <c r="AX218" s="61" t="s">
        <v>2398</v>
      </c>
      <c r="AY218" s="61">
        <v>8.2781467711509835E-2</v>
      </c>
      <c r="AZ218" s="61" t="s">
        <v>295</v>
      </c>
      <c r="BA218" s="111" t="s">
        <v>2399</v>
      </c>
    </row>
    <row r="219" spans="1:53" ht="15" customHeight="1" x14ac:dyDescent="0.25">
      <c r="A219" s="110">
        <v>46314.404618055552</v>
      </c>
      <c r="B219" s="61">
        <v>1</v>
      </c>
      <c r="C219" s="61" t="s">
        <v>314</v>
      </c>
      <c r="D219" s="61" t="s">
        <v>604</v>
      </c>
      <c r="E219" s="61" t="s">
        <v>2187</v>
      </c>
      <c r="F219" s="61" t="s">
        <v>173</v>
      </c>
      <c r="G219" s="114">
        <v>1.7736170718066341E-3</v>
      </c>
      <c r="H219" s="61">
        <v>0</v>
      </c>
      <c r="I219" s="111" t="s">
        <v>2269</v>
      </c>
      <c r="L219" s="110">
        <v>46314.404618055552</v>
      </c>
      <c r="M219" s="61" t="s">
        <v>2187</v>
      </c>
      <c r="N219" s="61" t="s">
        <v>173</v>
      </c>
      <c r="O219" s="61">
        <v>0.17499999999999999</v>
      </c>
      <c r="P219" s="61">
        <v>0.125</v>
      </c>
      <c r="Q219" s="61">
        <v>2.5000000000000001E-3</v>
      </c>
      <c r="R219" s="61" t="s">
        <v>557</v>
      </c>
      <c r="S219" s="61">
        <v>0.05</v>
      </c>
      <c r="T219" s="61">
        <v>0.05</v>
      </c>
      <c r="U219" s="61"/>
      <c r="V219" s="61">
        <v>0</v>
      </c>
      <c r="W219" s="61">
        <v>5.2083333333333336E-7</v>
      </c>
      <c r="X219" s="61">
        <v>5.2083333333333336E-7</v>
      </c>
      <c r="Y219" s="61">
        <v>0</v>
      </c>
      <c r="Z219" s="111" t="s">
        <v>2125</v>
      </c>
      <c r="AV219" s="110">
        <v>46314.404618055552</v>
      </c>
      <c r="AW219" s="61" t="s">
        <v>2274</v>
      </c>
      <c r="AX219" s="61" t="s">
        <v>2400</v>
      </c>
      <c r="AY219" s="61">
        <v>9.7204637854377302E-2</v>
      </c>
      <c r="AZ219" s="61" t="s">
        <v>295</v>
      </c>
      <c r="BA219" s="111" t="s">
        <v>2401</v>
      </c>
    </row>
    <row r="220" spans="1:53" ht="15" customHeight="1" x14ac:dyDescent="0.25">
      <c r="A220" s="110">
        <v>46314.404618055552</v>
      </c>
      <c r="B220" s="61">
        <v>1</v>
      </c>
      <c r="C220" s="61" t="s">
        <v>314</v>
      </c>
      <c r="D220" s="61" t="s">
        <v>604</v>
      </c>
      <c r="E220" s="61" t="s">
        <v>2188</v>
      </c>
      <c r="F220" s="61" t="s">
        <v>173</v>
      </c>
      <c r="G220" s="114">
        <v>1.9378624547676309E-3</v>
      </c>
      <c r="H220" s="61">
        <v>0</v>
      </c>
      <c r="I220" s="111" t="s">
        <v>2269</v>
      </c>
      <c r="L220" s="110">
        <v>46314.404618055552</v>
      </c>
      <c r="M220" s="61" t="s">
        <v>2188</v>
      </c>
      <c r="N220" s="61" t="s">
        <v>173</v>
      </c>
      <c r="O220" s="61">
        <v>0.22500000000000001</v>
      </c>
      <c r="P220" s="61">
        <v>0.125</v>
      </c>
      <c r="Q220" s="61">
        <v>2.5000000000000001E-3</v>
      </c>
      <c r="R220" s="61" t="s">
        <v>557</v>
      </c>
      <c r="S220" s="61">
        <v>0.05</v>
      </c>
      <c r="T220" s="61">
        <v>0.05</v>
      </c>
      <c r="U220" s="61"/>
      <c r="V220" s="61">
        <v>0</v>
      </c>
      <c r="W220" s="61">
        <v>5.2083333333333336E-7</v>
      </c>
      <c r="X220" s="61">
        <v>5.2083333333333336E-7</v>
      </c>
      <c r="Y220" s="61">
        <v>0</v>
      </c>
      <c r="Z220" s="111" t="s">
        <v>2125</v>
      </c>
      <c r="AV220" s="110">
        <v>46314.404618055552</v>
      </c>
      <c r="AW220" s="61" t="s">
        <v>2274</v>
      </c>
      <c r="AX220" s="61" t="s">
        <v>2402</v>
      </c>
      <c r="AY220" s="61">
        <v>9.2983045927901409E-2</v>
      </c>
      <c r="AZ220" s="61" t="s">
        <v>295</v>
      </c>
      <c r="BA220" s="111" t="s">
        <v>2403</v>
      </c>
    </row>
    <row r="221" spans="1:53" ht="15" customHeight="1" x14ac:dyDescent="0.25">
      <c r="A221" s="110">
        <v>46314.404618055552</v>
      </c>
      <c r="B221" s="61">
        <v>1</v>
      </c>
      <c r="C221" s="61" t="s">
        <v>314</v>
      </c>
      <c r="D221" s="61" t="s">
        <v>604</v>
      </c>
      <c r="E221" s="61" t="s">
        <v>2189</v>
      </c>
      <c r="F221" s="61" t="s">
        <v>173</v>
      </c>
      <c r="G221" s="114">
        <v>1.0253188664214009E-3</v>
      </c>
      <c r="H221" s="61">
        <v>0</v>
      </c>
      <c r="I221" s="111" t="s">
        <v>2269</v>
      </c>
      <c r="L221" s="110">
        <v>46314.404618055552</v>
      </c>
      <c r="M221" s="61" t="s">
        <v>2189</v>
      </c>
      <c r="N221" s="61" t="s">
        <v>173</v>
      </c>
      <c r="O221" s="61">
        <v>-0.22500000000000001</v>
      </c>
      <c r="P221" s="61">
        <v>0.17499999999999999</v>
      </c>
      <c r="Q221" s="61">
        <v>2.5000000000000001E-3</v>
      </c>
      <c r="R221" s="61" t="s">
        <v>557</v>
      </c>
      <c r="S221" s="61">
        <v>0.05</v>
      </c>
      <c r="T221" s="61">
        <v>0.05</v>
      </c>
      <c r="U221" s="61"/>
      <c r="V221" s="61">
        <v>0</v>
      </c>
      <c r="W221" s="61">
        <v>5.2083333333333336E-7</v>
      </c>
      <c r="X221" s="61">
        <v>5.2083333333333336E-7</v>
      </c>
      <c r="Y221" s="61">
        <v>0</v>
      </c>
      <c r="Z221" s="111" t="s">
        <v>2125</v>
      </c>
      <c r="AV221" s="110">
        <v>46314.404618055552</v>
      </c>
      <c r="AW221" s="61" t="s">
        <v>2274</v>
      </c>
      <c r="AX221" s="61" t="s">
        <v>2404</v>
      </c>
      <c r="AY221" s="61">
        <v>9.3847596317977094E-2</v>
      </c>
      <c r="AZ221" s="61" t="s">
        <v>295</v>
      </c>
      <c r="BA221" s="111" t="s">
        <v>2405</v>
      </c>
    </row>
    <row r="222" spans="1:53" ht="15" customHeight="1" x14ac:dyDescent="0.25">
      <c r="A222" s="110">
        <v>46314.404618055552</v>
      </c>
      <c r="B222" s="61">
        <v>1</v>
      </c>
      <c r="C222" s="61" t="s">
        <v>314</v>
      </c>
      <c r="D222" s="61" t="s">
        <v>604</v>
      </c>
      <c r="E222" s="61" t="s">
        <v>2190</v>
      </c>
      <c r="F222" s="61" t="s">
        <v>173</v>
      </c>
      <c r="G222" s="114">
        <v>1.1895642493823977E-3</v>
      </c>
      <c r="H222" s="61">
        <v>0</v>
      </c>
      <c r="I222" s="111" t="s">
        <v>2269</v>
      </c>
      <c r="L222" s="110">
        <v>46314.404618055552</v>
      </c>
      <c r="M222" s="61" t="s">
        <v>2190</v>
      </c>
      <c r="N222" s="61" t="s">
        <v>173</v>
      </c>
      <c r="O222" s="61">
        <v>-0.17499999999999999</v>
      </c>
      <c r="P222" s="61">
        <v>0.17499999999999999</v>
      </c>
      <c r="Q222" s="61">
        <v>2.5000000000000001E-3</v>
      </c>
      <c r="R222" s="61" t="s">
        <v>557</v>
      </c>
      <c r="S222" s="61">
        <v>0.05</v>
      </c>
      <c r="T222" s="61">
        <v>0.05</v>
      </c>
      <c r="U222" s="61"/>
      <c r="V222" s="61">
        <v>0</v>
      </c>
      <c r="W222" s="61">
        <v>5.2083333333333336E-7</v>
      </c>
      <c r="X222" s="61">
        <v>5.2083333333333336E-7</v>
      </c>
      <c r="Y222" s="61">
        <v>0</v>
      </c>
      <c r="Z222" s="111" t="s">
        <v>2125</v>
      </c>
      <c r="AV222" s="110">
        <v>46314.404618055552</v>
      </c>
      <c r="AW222" s="61" t="s">
        <v>2274</v>
      </c>
      <c r="AX222" s="61" t="s">
        <v>2406</v>
      </c>
      <c r="AY222" s="61">
        <v>7.0620977539954319E-2</v>
      </c>
      <c r="AZ222" s="61" t="s">
        <v>295</v>
      </c>
      <c r="BA222" s="111" t="s">
        <v>2407</v>
      </c>
    </row>
    <row r="223" spans="1:53" ht="15" customHeight="1" x14ac:dyDescent="0.25">
      <c r="A223" s="110">
        <v>46314.404618055552</v>
      </c>
      <c r="B223" s="61">
        <v>1</v>
      </c>
      <c r="C223" s="61" t="s">
        <v>314</v>
      </c>
      <c r="D223" s="61" t="s">
        <v>604</v>
      </c>
      <c r="E223" s="61" t="s">
        <v>2191</v>
      </c>
      <c r="F223" s="61" t="s">
        <v>173</v>
      </c>
      <c r="G223" s="114">
        <v>1.3538096323433947E-3</v>
      </c>
      <c r="H223" s="61">
        <v>0</v>
      </c>
      <c r="I223" s="111" t="s">
        <v>2269</v>
      </c>
      <c r="L223" s="110">
        <v>46314.404618055552</v>
      </c>
      <c r="M223" s="61" t="s">
        <v>2191</v>
      </c>
      <c r="N223" s="61" t="s">
        <v>173</v>
      </c>
      <c r="O223" s="61">
        <v>-0.125</v>
      </c>
      <c r="P223" s="61">
        <v>0.17499999999999999</v>
      </c>
      <c r="Q223" s="61">
        <v>2.5000000000000001E-3</v>
      </c>
      <c r="R223" s="61" t="s">
        <v>557</v>
      </c>
      <c r="S223" s="61">
        <v>0.05</v>
      </c>
      <c r="T223" s="61">
        <v>0.05</v>
      </c>
      <c r="U223" s="61"/>
      <c r="V223" s="61">
        <v>0</v>
      </c>
      <c r="W223" s="61">
        <v>5.2083333333333336E-7</v>
      </c>
      <c r="X223" s="61">
        <v>5.2083333333333336E-7</v>
      </c>
      <c r="Y223" s="61">
        <v>0</v>
      </c>
      <c r="Z223" s="111" t="s">
        <v>2125</v>
      </c>
      <c r="AV223" s="110">
        <v>46314.404618055552</v>
      </c>
      <c r="AW223" s="61" t="s">
        <v>2274</v>
      </c>
      <c r="AX223" s="61" t="s">
        <v>2408</v>
      </c>
      <c r="AY223" s="61">
        <v>8.0415401686373789E-2</v>
      </c>
      <c r="AZ223" s="61" t="s">
        <v>295</v>
      </c>
      <c r="BA223" s="111" t="s">
        <v>2409</v>
      </c>
    </row>
    <row r="224" spans="1:53" ht="15" customHeight="1" x14ac:dyDescent="0.25">
      <c r="A224" s="110">
        <v>46314.404618055552</v>
      </c>
      <c r="B224" s="61">
        <v>1</v>
      </c>
      <c r="C224" s="61" t="s">
        <v>314</v>
      </c>
      <c r="D224" s="61" t="s">
        <v>604</v>
      </c>
      <c r="E224" s="61" t="s">
        <v>2192</v>
      </c>
      <c r="F224" s="61" t="s">
        <v>173</v>
      </c>
      <c r="G224" s="114">
        <v>1.5180550153043916E-3</v>
      </c>
      <c r="H224" s="61">
        <v>0</v>
      </c>
      <c r="I224" s="111" t="s">
        <v>2269</v>
      </c>
      <c r="L224" s="110">
        <v>46314.404618055552</v>
      </c>
      <c r="M224" s="61" t="s">
        <v>2192</v>
      </c>
      <c r="N224" s="61" t="s">
        <v>173</v>
      </c>
      <c r="O224" s="61">
        <v>-7.4999999999999997E-2</v>
      </c>
      <c r="P224" s="61">
        <v>0.17499999999999999</v>
      </c>
      <c r="Q224" s="61">
        <v>2.5000000000000001E-3</v>
      </c>
      <c r="R224" s="61" t="s">
        <v>557</v>
      </c>
      <c r="S224" s="61">
        <v>0.05</v>
      </c>
      <c r="T224" s="61">
        <v>0.05</v>
      </c>
      <c r="U224" s="61"/>
      <c r="V224" s="61">
        <v>0</v>
      </c>
      <c r="W224" s="61">
        <v>5.2083333333333336E-7</v>
      </c>
      <c r="X224" s="61">
        <v>5.2083333333333336E-7</v>
      </c>
      <c r="Y224" s="61">
        <v>0</v>
      </c>
      <c r="Z224" s="111" t="s">
        <v>2125</v>
      </c>
      <c r="AV224" s="110">
        <v>46314.404618055552</v>
      </c>
      <c r="AW224" s="61" t="s">
        <v>2274</v>
      </c>
      <c r="AX224" s="61" t="s">
        <v>2410</v>
      </c>
      <c r="AY224" s="61">
        <v>7.746499528129494E-2</v>
      </c>
      <c r="AZ224" s="61" t="s">
        <v>295</v>
      </c>
      <c r="BA224" s="111" t="s">
        <v>2411</v>
      </c>
    </row>
    <row r="225" spans="1:53" ht="15" customHeight="1" x14ac:dyDescent="0.25">
      <c r="A225" s="110">
        <v>46314.404618055552</v>
      </c>
      <c r="B225" s="61">
        <v>1</v>
      </c>
      <c r="C225" s="61" t="s">
        <v>314</v>
      </c>
      <c r="D225" s="61" t="s">
        <v>604</v>
      </c>
      <c r="E225" s="61" t="s">
        <v>2193</v>
      </c>
      <c r="F225" s="61" t="s">
        <v>173</v>
      </c>
      <c r="G225" s="114">
        <v>1.6823003982653884E-3</v>
      </c>
      <c r="H225" s="61">
        <v>0</v>
      </c>
      <c r="I225" s="111" t="s">
        <v>2269</v>
      </c>
      <c r="L225" s="110">
        <v>46314.404618055552</v>
      </c>
      <c r="M225" s="61" t="s">
        <v>2193</v>
      </c>
      <c r="N225" s="61" t="s">
        <v>173</v>
      </c>
      <c r="O225" s="61">
        <v>-2.5000000000000001E-2</v>
      </c>
      <c r="P225" s="61">
        <v>0.17499999999999999</v>
      </c>
      <c r="Q225" s="61">
        <v>2.5000000000000001E-3</v>
      </c>
      <c r="R225" s="61" t="s">
        <v>557</v>
      </c>
      <c r="S225" s="61">
        <v>0.05</v>
      </c>
      <c r="T225" s="61">
        <v>0.05</v>
      </c>
      <c r="U225" s="61"/>
      <c r="V225" s="61">
        <v>0</v>
      </c>
      <c r="W225" s="61">
        <v>5.2083333333333336E-7</v>
      </c>
      <c r="X225" s="61">
        <v>5.2083333333333336E-7</v>
      </c>
      <c r="Y225" s="61">
        <v>0</v>
      </c>
      <c r="Z225" s="111" t="s">
        <v>2125</v>
      </c>
      <c r="AV225" s="110">
        <v>46314.404618055552</v>
      </c>
      <c r="AW225" s="61" t="s">
        <v>2274</v>
      </c>
      <c r="AX225" s="61" t="s">
        <v>2412</v>
      </c>
      <c r="AY225" s="61">
        <v>8.0574021178605765E-2</v>
      </c>
      <c r="AZ225" s="61" t="s">
        <v>295</v>
      </c>
      <c r="BA225" s="111" t="s">
        <v>2413</v>
      </c>
    </row>
    <row r="226" spans="1:53" ht="15" customHeight="1" x14ac:dyDescent="0.25">
      <c r="A226" s="110">
        <v>46314.404618055552</v>
      </c>
      <c r="B226" s="61">
        <v>1</v>
      </c>
      <c r="C226" s="61" t="s">
        <v>314</v>
      </c>
      <c r="D226" s="61" t="s">
        <v>604</v>
      </c>
      <c r="E226" s="61" t="s">
        <v>2194</v>
      </c>
      <c r="F226" s="61" t="s">
        <v>173</v>
      </c>
      <c r="G226" s="114">
        <v>1.8465457812263854E-3</v>
      </c>
      <c r="H226" s="61">
        <v>0</v>
      </c>
      <c r="I226" s="111" t="s">
        <v>2269</v>
      </c>
      <c r="L226" s="110">
        <v>46314.404618055552</v>
      </c>
      <c r="M226" s="61" t="s">
        <v>2194</v>
      </c>
      <c r="N226" s="61" t="s">
        <v>173</v>
      </c>
      <c r="O226" s="61">
        <v>2.5000000000000001E-2</v>
      </c>
      <c r="P226" s="61">
        <v>0.17499999999999999</v>
      </c>
      <c r="Q226" s="61">
        <v>2.5000000000000001E-3</v>
      </c>
      <c r="R226" s="61" t="s">
        <v>557</v>
      </c>
      <c r="S226" s="61">
        <v>0.05</v>
      </c>
      <c r="T226" s="61">
        <v>0.05</v>
      </c>
      <c r="U226" s="61"/>
      <c r="V226" s="61">
        <v>0</v>
      </c>
      <c r="W226" s="61">
        <v>5.2083333333333336E-7</v>
      </c>
      <c r="X226" s="61">
        <v>5.2083333333333336E-7</v>
      </c>
      <c r="Y226" s="61">
        <v>0</v>
      </c>
      <c r="Z226" s="111" t="s">
        <v>2125</v>
      </c>
      <c r="AV226" s="110">
        <v>46314.404618055552</v>
      </c>
      <c r="AW226" s="61" t="s">
        <v>2274</v>
      </c>
      <c r="AX226" s="61" t="s">
        <v>2414</v>
      </c>
      <c r="AY226" s="61">
        <v>5.3616514621265807</v>
      </c>
      <c r="AZ226" s="61" t="s">
        <v>2415</v>
      </c>
      <c r="BA226" s="111" t="s">
        <v>2416</v>
      </c>
    </row>
    <row r="227" spans="1:53" ht="15" customHeight="1" x14ac:dyDescent="0.25">
      <c r="A227" s="110">
        <v>46314.404618055552</v>
      </c>
      <c r="B227" s="61">
        <v>1</v>
      </c>
      <c r="C227" s="61" t="s">
        <v>314</v>
      </c>
      <c r="D227" s="61" t="s">
        <v>604</v>
      </c>
      <c r="E227" s="61" t="s">
        <v>2195</v>
      </c>
      <c r="F227" s="61" t="s">
        <v>173</v>
      </c>
      <c r="G227" s="114">
        <v>2.0107911641873821E-3</v>
      </c>
      <c r="H227" s="61">
        <v>0</v>
      </c>
      <c r="I227" s="111" t="s">
        <v>2269</v>
      </c>
      <c r="L227" s="110">
        <v>46314.404618055552</v>
      </c>
      <c r="M227" s="61" t="s">
        <v>2195</v>
      </c>
      <c r="N227" s="61" t="s">
        <v>173</v>
      </c>
      <c r="O227" s="61">
        <v>7.4999999999999997E-2</v>
      </c>
      <c r="P227" s="61">
        <v>0.17499999999999999</v>
      </c>
      <c r="Q227" s="61">
        <v>2.5000000000000001E-3</v>
      </c>
      <c r="R227" s="61" t="s">
        <v>557</v>
      </c>
      <c r="S227" s="61">
        <v>0.05</v>
      </c>
      <c r="T227" s="61">
        <v>0.05</v>
      </c>
      <c r="U227" s="61"/>
      <c r="V227" s="61">
        <v>0</v>
      </c>
      <c r="W227" s="61">
        <v>5.2083333333333336E-7</v>
      </c>
      <c r="X227" s="61">
        <v>5.2083333333333336E-7</v>
      </c>
      <c r="Y227" s="61">
        <v>0</v>
      </c>
      <c r="Z227" s="111" t="s">
        <v>2125</v>
      </c>
      <c r="AV227" s="110">
        <v>46314.404618055552</v>
      </c>
      <c r="AW227" s="61" t="s">
        <v>2274</v>
      </c>
      <c r="AX227" s="61" t="s">
        <v>2417</v>
      </c>
      <c r="AY227" s="61">
        <v>103.99869750724197</v>
      </c>
      <c r="AZ227" s="61" t="s">
        <v>9</v>
      </c>
      <c r="BA227" s="111" t="s">
        <v>2418</v>
      </c>
    </row>
    <row r="228" spans="1:53" ht="15" customHeight="1" x14ac:dyDescent="0.25">
      <c r="A228" s="110">
        <v>46314.404618055552</v>
      </c>
      <c r="B228" s="61">
        <v>1</v>
      </c>
      <c r="C228" s="61" t="s">
        <v>314</v>
      </c>
      <c r="D228" s="61" t="s">
        <v>604</v>
      </c>
      <c r="E228" s="61" t="s">
        <v>2196</v>
      </c>
      <c r="F228" s="61" t="s">
        <v>173</v>
      </c>
      <c r="G228" s="114">
        <v>2.1750365471483791E-3</v>
      </c>
      <c r="H228" s="61">
        <v>0</v>
      </c>
      <c r="I228" s="111" t="s">
        <v>2269</v>
      </c>
      <c r="L228" s="110">
        <v>46314.404618055552</v>
      </c>
      <c r="M228" s="61" t="s">
        <v>2196</v>
      </c>
      <c r="N228" s="61" t="s">
        <v>173</v>
      </c>
      <c r="O228" s="61">
        <v>0.125</v>
      </c>
      <c r="P228" s="61">
        <v>0.17499999999999999</v>
      </c>
      <c r="Q228" s="61">
        <v>2.5000000000000001E-3</v>
      </c>
      <c r="R228" s="61" t="s">
        <v>557</v>
      </c>
      <c r="S228" s="61">
        <v>0.05</v>
      </c>
      <c r="T228" s="61">
        <v>0.05</v>
      </c>
      <c r="U228" s="61"/>
      <c r="V228" s="61">
        <v>0</v>
      </c>
      <c r="W228" s="61">
        <v>5.2083333333333336E-7</v>
      </c>
      <c r="X228" s="61">
        <v>5.2083333333333336E-7</v>
      </c>
      <c r="Y228" s="61">
        <v>0</v>
      </c>
      <c r="Z228" s="111" t="s">
        <v>2125</v>
      </c>
      <c r="AV228" s="110">
        <v>46314.404618055552</v>
      </c>
      <c r="AW228" s="61" t="s">
        <v>2274</v>
      </c>
      <c r="AX228" s="61" t="s">
        <v>2419</v>
      </c>
      <c r="AY228" s="61">
        <v>106.58603635923227</v>
      </c>
      <c r="AZ228" s="61" t="s">
        <v>9</v>
      </c>
      <c r="BA228" s="111" t="s">
        <v>2420</v>
      </c>
    </row>
    <row r="229" spans="1:53" ht="15" customHeight="1" x14ac:dyDescent="0.25">
      <c r="A229" s="110">
        <v>46314.404618055552</v>
      </c>
      <c r="B229" s="61">
        <v>1</v>
      </c>
      <c r="C229" s="61" t="s">
        <v>314</v>
      </c>
      <c r="D229" s="61" t="s">
        <v>604</v>
      </c>
      <c r="E229" s="61" t="s">
        <v>2197</v>
      </c>
      <c r="F229" s="61" t="s">
        <v>173</v>
      </c>
      <c r="G229" s="114">
        <v>2.3392819301093761E-3</v>
      </c>
      <c r="H229" s="61">
        <v>0</v>
      </c>
      <c r="I229" s="111" t="s">
        <v>2269</v>
      </c>
      <c r="L229" s="110">
        <v>46314.404618055552</v>
      </c>
      <c r="M229" s="61" t="s">
        <v>2197</v>
      </c>
      <c r="N229" s="61" t="s">
        <v>173</v>
      </c>
      <c r="O229" s="61">
        <v>0.17499999999999999</v>
      </c>
      <c r="P229" s="61">
        <v>0.17499999999999999</v>
      </c>
      <c r="Q229" s="61">
        <v>2.5000000000000001E-3</v>
      </c>
      <c r="R229" s="61" t="s">
        <v>557</v>
      </c>
      <c r="S229" s="61">
        <v>0.05</v>
      </c>
      <c r="T229" s="61">
        <v>0.05</v>
      </c>
      <c r="U229" s="61"/>
      <c r="V229" s="61">
        <v>0</v>
      </c>
      <c r="W229" s="61">
        <v>5.2083333333333336E-7</v>
      </c>
      <c r="X229" s="61">
        <v>5.2083333333333336E-7</v>
      </c>
      <c r="Y229" s="61">
        <v>0</v>
      </c>
      <c r="Z229" s="111" t="s">
        <v>2125</v>
      </c>
      <c r="AV229" s="110">
        <v>46314.404618055552</v>
      </c>
      <c r="AW229" s="61">
        <v>1</v>
      </c>
      <c r="AX229" s="61" t="s">
        <v>2421</v>
      </c>
      <c r="AY229" s="61">
        <v>100</v>
      </c>
      <c r="AZ229" s="61" t="s">
        <v>300</v>
      </c>
      <c r="BA229" s="111" t="s">
        <v>2422</v>
      </c>
    </row>
    <row r="230" spans="1:53" ht="15" customHeight="1" x14ac:dyDescent="0.25">
      <c r="A230" s="110">
        <v>46314.404618055552</v>
      </c>
      <c r="B230" s="61">
        <v>1</v>
      </c>
      <c r="C230" s="61" t="s">
        <v>314</v>
      </c>
      <c r="D230" s="61" t="s">
        <v>604</v>
      </c>
      <c r="E230" s="61" t="s">
        <v>2198</v>
      </c>
      <c r="F230" s="61" t="s">
        <v>173</v>
      </c>
      <c r="G230" s="114">
        <v>2.5035273130703732E-3</v>
      </c>
      <c r="H230" s="61">
        <v>0</v>
      </c>
      <c r="I230" s="111" t="s">
        <v>2269</v>
      </c>
      <c r="L230" s="110">
        <v>46314.404618055552</v>
      </c>
      <c r="M230" s="61" t="s">
        <v>2198</v>
      </c>
      <c r="N230" s="61" t="s">
        <v>173</v>
      </c>
      <c r="O230" s="61">
        <v>0.22500000000000001</v>
      </c>
      <c r="P230" s="61">
        <v>0.17499999999999999</v>
      </c>
      <c r="Q230" s="61">
        <v>2.5000000000000001E-3</v>
      </c>
      <c r="R230" s="61" t="s">
        <v>557</v>
      </c>
      <c r="S230" s="61">
        <v>0.05</v>
      </c>
      <c r="T230" s="61">
        <v>0.05</v>
      </c>
      <c r="U230" s="61"/>
      <c r="V230" s="61">
        <v>0</v>
      </c>
      <c r="W230" s="61">
        <v>5.2083333333333336E-7</v>
      </c>
      <c r="X230" s="61">
        <v>5.2083333333333336E-7</v>
      </c>
      <c r="Y230" s="61">
        <v>0</v>
      </c>
      <c r="Z230" s="111" t="s">
        <v>2125</v>
      </c>
      <c r="AV230" s="110">
        <v>46314.404618055552</v>
      </c>
      <c r="AW230" s="61">
        <v>1</v>
      </c>
      <c r="AX230" s="61" t="s">
        <v>301</v>
      </c>
      <c r="AY230" s="61">
        <v>100</v>
      </c>
      <c r="AZ230" s="61" t="s">
        <v>300</v>
      </c>
      <c r="BA230" s="111" t="s">
        <v>2423</v>
      </c>
    </row>
    <row r="231" spans="1:53" ht="15" customHeight="1" x14ac:dyDescent="0.25">
      <c r="A231" s="110">
        <v>46314.404618055552</v>
      </c>
      <c r="B231" s="61">
        <v>1</v>
      </c>
      <c r="C231" s="61" t="s">
        <v>314</v>
      </c>
      <c r="D231" s="61" t="s">
        <v>604</v>
      </c>
      <c r="E231" s="61" t="s">
        <v>2199</v>
      </c>
      <c r="F231" s="61" t="s">
        <v>173</v>
      </c>
      <c r="G231" s="114">
        <v>1.5909837247241429E-3</v>
      </c>
      <c r="H231" s="61">
        <v>0</v>
      </c>
      <c r="I231" s="111" t="s">
        <v>2269</v>
      </c>
      <c r="L231" s="110">
        <v>46314.404618055552</v>
      </c>
      <c r="M231" s="61" t="s">
        <v>2199</v>
      </c>
      <c r="N231" s="61" t="s">
        <v>173</v>
      </c>
      <c r="O231" s="61">
        <v>-0.22500000000000001</v>
      </c>
      <c r="P231" s="61">
        <v>0.22500000000000001</v>
      </c>
      <c r="Q231" s="61">
        <v>2.5000000000000001E-3</v>
      </c>
      <c r="R231" s="61" t="s">
        <v>557</v>
      </c>
      <c r="S231" s="61">
        <v>0.05</v>
      </c>
      <c r="T231" s="61">
        <v>0.05</v>
      </c>
      <c r="U231" s="61"/>
      <c r="V231" s="61">
        <v>0</v>
      </c>
      <c r="W231" s="61">
        <v>5.2083333333333336E-7</v>
      </c>
      <c r="X231" s="61">
        <v>5.2083333333333336E-7</v>
      </c>
      <c r="Y231" s="61">
        <v>0</v>
      </c>
      <c r="Z231" s="111" t="s">
        <v>2125</v>
      </c>
      <c r="AV231" s="110">
        <v>46314.404618055552</v>
      </c>
      <c r="AW231" s="61">
        <v>1</v>
      </c>
      <c r="AX231" s="61" t="s">
        <v>2424</v>
      </c>
      <c r="AY231" s="61">
        <v>21.840166406277831</v>
      </c>
      <c r="AZ231" s="61" t="s">
        <v>303</v>
      </c>
      <c r="BA231" s="111" t="s">
        <v>2425</v>
      </c>
    </row>
    <row r="232" spans="1:53" ht="15" customHeight="1" x14ac:dyDescent="0.25">
      <c r="A232" s="110">
        <v>46314.404618055552</v>
      </c>
      <c r="B232" s="61">
        <v>1</v>
      </c>
      <c r="C232" s="61" t="s">
        <v>314</v>
      </c>
      <c r="D232" s="61" t="s">
        <v>604</v>
      </c>
      <c r="E232" s="61" t="s">
        <v>2200</v>
      </c>
      <c r="F232" s="61" t="s">
        <v>173</v>
      </c>
      <c r="G232" s="114">
        <v>1.7552291076851397E-3</v>
      </c>
      <c r="H232" s="61">
        <v>0</v>
      </c>
      <c r="I232" s="111" t="s">
        <v>2269</v>
      </c>
      <c r="L232" s="110">
        <v>46314.404618055552</v>
      </c>
      <c r="M232" s="61" t="s">
        <v>2200</v>
      </c>
      <c r="N232" s="61" t="s">
        <v>173</v>
      </c>
      <c r="O232" s="61">
        <v>-0.17499999999999999</v>
      </c>
      <c r="P232" s="61">
        <v>0.22500000000000001</v>
      </c>
      <c r="Q232" s="61">
        <v>2.5000000000000001E-3</v>
      </c>
      <c r="R232" s="61" t="s">
        <v>557</v>
      </c>
      <c r="S232" s="61">
        <v>0.05</v>
      </c>
      <c r="T232" s="61">
        <v>0.05</v>
      </c>
      <c r="U232" s="61"/>
      <c r="V232" s="61">
        <v>0</v>
      </c>
      <c r="W232" s="61">
        <v>5.2083333333333336E-7</v>
      </c>
      <c r="X232" s="61">
        <v>5.2083333333333336E-7</v>
      </c>
      <c r="Y232" s="61">
        <v>0</v>
      </c>
      <c r="Z232" s="111" t="s">
        <v>2125</v>
      </c>
      <c r="AV232" s="110">
        <v>46314.404618055552</v>
      </c>
      <c r="AW232" s="61">
        <v>1</v>
      </c>
      <c r="AX232" s="61" t="s">
        <v>2426</v>
      </c>
      <c r="AY232" s="61">
        <v>5.0932337915340193</v>
      </c>
      <c r="AZ232" s="61" t="s">
        <v>303</v>
      </c>
      <c r="BA232" s="111" t="s">
        <v>2427</v>
      </c>
    </row>
    <row r="233" spans="1:53" ht="15" customHeight="1" x14ac:dyDescent="0.25">
      <c r="A233" s="110">
        <v>46314.404618055552</v>
      </c>
      <c r="B233" s="61">
        <v>1</v>
      </c>
      <c r="C233" s="61" t="s">
        <v>314</v>
      </c>
      <c r="D233" s="61" t="s">
        <v>604</v>
      </c>
      <c r="E233" s="61" t="s">
        <v>2201</v>
      </c>
      <c r="F233" s="61" t="s">
        <v>173</v>
      </c>
      <c r="G233" s="114">
        <v>1.9194744906461366E-3</v>
      </c>
      <c r="H233" s="61">
        <v>0</v>
      </c>
      <c r="I233" s="111" t="s">
        <v>2269</v>
      </c>
      <c r="L233" s="110">
        <v>46314.404618055552</v>
      </c>
      <c r="M233" s="61" t="s">
        <v>2201</v>
      </c>
      <c r="N233" s="61" t="s">
        <v>173</v>
      </c>
      <c r="O233" s="61">
        <v>-0.125</v>
      </c>
      <c r="P233" s="61">
        <v>0.22500000000000001</v>
      </c>
      <c r="Q233" s="61">
        <v>2.5000000000000001E-3</v>
      </c>
      <c r="R233" s="61" t="s">
        <v>557</v>
      </c>
      <c r="S233" s="61">
        <v>0.05</v>
      </c>
      <c r="T233" s="61">
        <v>0.05</v>
      </c>
      <c r="U233" s="61"/>
      <c r="V233" s="61">
        <v>0</v>
      </c>
      <c r="W233" s="61">
        <v>5.2083333333333336E-7</v>
      </c>
      <c r="X233" s="61">
        <v>5.2083333333333336E-7</v>
      </c>
      <c r="Y233" s="61">
        <v>0</v>
      </c>
      <c r="Z233" s="111" t="s">
        <v>2125</v>
      </c>
      <c r="AV233" s="110">
        <v>46314.404618055552</v>
      </c>
      <c r="AW233" s="61">
        <v>1</v>
      </c>
      <c r="AX233" s="61" t="s">
        <v>2428</v>
      </c>
      <c r="AY233" s="61">
        <v>21.840166406277831</v>
      </c>
      <c r="AZ233" s="61" t="s">
        <v>303</v>
      </c>
      <c r="BA233" s="111" t="s">
        <v>2429</v>
      </c>
    </row>
    <row r="234" spans="1:53" ht="15" customHeight="1" x14ac:dyDescent="0.25">
      <c r="A234" s="110">
        <v>46314.404618055552</v>
      </c>
      <c r="B234" s="61">
        <v>1</v>
      </c>
      <c r="C234" s="61" t="s">
        <v>314</v>
      </c>
      <c r="D234" s="61" t="s">
        <v>604</v>
      </c>
      <c r="E234" s="61" t="s">
        <v>2202</v>
      </c>
      <c r="F234" s="61" t="s">
        <v>173</v>
      </c>
      <c r="G234" s="114">
        <v>2.0837198736071336E-3</v>
      </c>
      <c r="H234" s="61">
        <v>0</v>
      </c>
      <c r="I234" s="111" t="s">
        <v>2269</v>
      </c>
      <c r="L234" s="110">
        <v>46314.404618055552</v>
      </c>
      <c r="M234" s="61" t="s">
        <v>2202</v>
      </c>
      <c r="N234" s="61" t="s">
        <v>173</v>
      </c>
      <c r="O234" s="61">
        <v>-7.4999999999999997E-2</v>
      </c>
      <c r="P234" s="61">
        <v>0.22500000000000001</v>
      </c>
      <c r="Q234" s="61">
        <v>2.5000000000000001E-3</v>
      </c>
      <c r="R234" s="61" t="s">
        <v>557</v>
      </c>
      <c r="S234" s="61">
        <v>0.05</v>
      </c>
      <c r="T234" s="61">
        <v>0.05</v>
      </c>
      <c r="U234" s="61"/>
      <c r="V234" s="61">
        <v>0</v>
      </c>
      <c r="W234" s="61">
        <v>5.2083333333333336E-7</v>
      </c>
      <c r="X234" s="61">
        <v>5.2083333333333336E-7</v>
      </c>
      <c r="Y234" s="61">
        <v>0</v>
      </c>
      <c r="Z234" s="111" t="s">
        <v>2125</v>
      </c>
      <c r="AV234" s="110">
        <v>46314.404618055552</v>
      </c>
      <c r="AW234" s="61">
        <v>1</v>
      </c>
      <c r="AX234" s="61" t="s">
        <v>2430</v>
      </c>
      <c r="AY234" s="61">
        <v>5.0932337915340193</v>
      </c>
      <c r="AZ234" s="61" t="s">
        <v>303</v>
      </c>
      <c r="BA234" s="111" t="s">
        <v>2431</v>
      </c>
    </row>
    <row r="235" spans="1:53" ht="15" customHeight="1" x14ac:dyDescent="0.25">
      <c r="A235" s="110">
        <v>46314.404618055552</v>
      </c>
      <c r="B235" s="61">
        <v>1</v>
      </c>
      <c r="C235" s="61" t="s">
        <v>314</v>
      </c>
      <c r="D235" s="61" t="s">
        <v>604</v>
      </c>
      <c r="E235" s="61" t="s">
        <v>2203</v>
      </c>
      <c r="F235" s="61" t="s">
        <v>173</v>
      </c>
      <c r="G235" s="114">
        <v>2.2479652565681307E-3</v>
      </c>
      <c r="H235" s="61">
        <v>0</v>
      </c>
      <c r="I235" s="111" t="s">
        <v>2269</v>
      </c>
      <c r="L235" s="110">
        <v>46314.404618055552</v>
      </c>
      <c r="M235" s="61" t="s">
        <v>2203</v>
      </c>
      <c r="N235" s="61" t="s">
        <v>173</v>
      </c>
      <c r="O235" s="61">
        <v>-2.5000000000000001E-2</v>
      </c>
      <c r="P235" s="61">
        <v>0.22500000000000001</v>
      </c>
      <c r="Q235" s="61">
        <v>2.5000000000000001E-3</v>
      </c>
      <c r="R235" s="61" t="s">
        <v>557</v>
      </c>
      <c r="S235" s="61">
        <v>0.05</v>
      </c>
      <c r="T235" s="61">
        <v>0.05</v>
      </c>
      <c r="U235" s="61"/>
      <c r="V235" s="61">
        <v>0</v>
      </c>
      <c r="W235" s="61">
        <v>5.2083333333333336E-7</v>
      </c>
      <c r="X235" s="61">
        <v>5.2083333333333336E-7</v>
      </c>
      <c r="Y235" s="61">
        <v>0</v>
      </c>
      <c r="Z235" s="111" t="s">
        <v>2125</v>
      </c>
      <c r="AV235" s="110">
        <v>46314.404618055552</v>
      </c>
      <c r="AW235" s="61">
        <v>1</v>
      </c>
      <c r="AX235" s="61" t="s">
        <v>2432</v>
      </c>
      <c r="AY235" s="61" t="s">
        <v>1022</v>
      </c>
      <c r="AZ235" s="61" t="s">
        <v>9</v>
      </c>
      <c r="BA235" s="111" t="s">
        <v>2433</v>
      </c>
    </row>
    <row r="236" spans="1:53" ht="15" customHeight="1" x14ac:dyDescent="0.25">
      <c r="A236" s="110">
        <v>46314.404618055552</v>
      </c>
      <c r="B236" s="61">
        <v>1</v>
      </c>
      <c r="C236" s="61" t="s">
        <v>314</v>
      </c>
      <c r="D236" s="61" t="s">
        <v>604</v>
      </c>
      <c r="E236" s="61" t="s">
        <v>2204</v>
      </c>
      <c r="F236" s="61" t="s">
        <v>173</v>
      </c>
      <c r="G236" s="114">
        <v>2.4122106395291273E-3</v>
      </c>
      <c r="H236" s="61">
        <v>0</v>
      </c>
      <c r="I236" s="111" t="s">
        <v>2269</v>
      </c>
      <c r="L236" s="110">
        <v>46314.404618055552</v>
      </c>
      <c r="M236" s="61" t="s">
        <v>2204</v>
      </c>
      <c r="N236" s="61" t="s">
        <v>173</v>
      </c>
      <c r="O236" s="61">
        <v>2.5000000000000001E-2</v>
      </c>
      <c r="P236" s="61">
        <v>0.22500000000000001</v>
      </c>
      <c r="Q236" s="61">
        <v>2.5000000000000001E-3</v>
      </c>
      <c r="R236" s="61" t="s">
        <v>557</v>
      </c>
      <c r="S236" s="61">
        <v>0.05</v>
      </c>
      <c r="T236" s="61">
        <v>0.05</v>
      </c>
      <c r="U236" s="61"/>
      <c r="V236" s="61">
        <v>0</v>
      </c>
      <c r="W236" s="61">
        <v>5.2083333333333336E-7</v>
      </c>
      <c r="X236" s="61">
        <v>5.2083333333333336E-7</v>
      </c>
      <c r="Y236" s="61">
        <v>0</v>
      </c>
      <c r="Z236" s="111" t="s">
        <v>2125</v>
      </c>
      <c r="AV236" s="110">
        <v>46314.404618055552</v>
      </c>
      <c r="AW236" s="61">
        <v>1</v>
      </c>
      <c r="AX236" s="61" t="s">
        <v>311</v>
      </c>
      <c r="AY236" s="61" t="s">
        <v>314</v>
      </c>
      <c r="AZ236" s="61" t="s">
        <v>9</v>
      </c>
      <c r="BA236" s="111" t="s">
        <v>2434</v>
      </c>
    </row>
    <row r="237" spans="1:53" ht="15" customHeight="1" x14ac:dyDescent="0.25">
      <c r="A237" s="110">
        <v>46314.404618055552</v>
      </c>
      <c r="B237" s="61">
        <v>1</v>
      </c>
      <c r="C237" s="61" t="s">
        <v>314</v>
      </c>
      <c r="D237" s="61" t="s">
        <v>604</v>
      </c>
      <c r="E237" s="61" t="s">
        <v>2205</v>
      </c>
      <c r="F237" s="61" t="s">
        <v>173</v>
      </c>
      <c r="G237" s="114">
        <v>2.5764560224901243E-3</v>
      </c>
      <c r="H237" s="61">
        <v>0</v>
      </c>
      <c r="I237" s="111" t="s">
        <v>2269</v>
      </c>
      <c r="L237" s="110">
        <v>46314.404618055552</v>
      </c>
      <c r="M237" s="61" t="s">
        <v>2205</v>
      </c>
      <c r="N237" s="61" t="s">
        <v>173</v>
      </c>
      <c r="O237" s="61">
        <v>7.4999999999999997E-2</v>
      </c>
      <c r="P237" s="61">
        <v>0.22500000000000001</v>
      </c>
      <c r="Q237" s="61">
        <v>2.5000000000000001E-3</v>
      </c>
      <c r="R237" s="61" t="s">
        <v>557</v>
      </c>
      <c r="S237" s="61">
        <v>0.05</v>
      </c>
      <c r="T237" s="61">
        <v>0.05</v>
      </c>
      <c r="U237" s="61"/>
      <c r="V237" s="61">
        <v>0</v>
      </c>
      <c r="W237" s="61">
        <v>5.2083333333333336E-7</v>
      </c>
      <c r="X237" s="61">
        <v>5.2083333333333336E-7</v>
      </c>
      <c r="Y237" s="61">
        <v>0</v>
      </c>
      <c r="Z237" s="111" t="s">
        <v>2125</v>
      </c>
      <c r="AV237" s="110">
        <v>46314.404618055552</v>
      </c>
      <c r="AW237" s="61">
        <v>1</v>
      </c>
      <c r="AX237" s="61" t="s">
        <v>2435</v>
      </c>
      <c r="AY237" s="61" t="s">
        <v>1022</v>
      </c>
      <c r="AZ237" s="61" t="s">
        <v>9</v>
      </c>
      <c r="BA237" s="111" t="s">
        <v>2436</v>
      </c>
    </row>
    <row r="238" spans="1:53" ht="15" customHeight="1" x14ac:dyDescent="0.25">
      <c r="A238" s="110">
        <v>46314.404618055552</v>
      </c>
      <c r="B238" s="61">
        <v>1</v>
      </c>
      <c r="C238" s="61" t="s">
        <v>314</v>
      </c>
      <c r="D238" s="61" t="s">
        <v>604</v>
      </c>
      <c r="E238" s="61" t="s">
        <v>2206</v>
      </c>
      <c r="F238" s="61" t="s">
        <v>173</v>
      </c>
      <c r="G238" s="114">
        <v>2.7407014054511214E-3</v>
      </c>
      <c r="H238" s="61">
        <v>0</v>
      </c>
      <c r="I238" s="111" t="s">
        <v>2269</v>
      </c>
      <c r="L238" s="110">
        <v>46314.404618055552</v>
      </c>
      <c r="M238" s="61" t="s">
        <v>2206</v>
      </c>
      <c r="N238" s="61" t="s">
        <v>173</v>
      </c>
      <c r="O238" s="61">
        <v>0.125</v>
      </c>
      <c r="P238" s="61">
        <v>0.22500000000000001</v>
      </c>
      <c r="Q238" s="61">
        <v>2.5000000000000001E-3</v>
      </c>
      <c r="R238" s="61" t="s">
        <v>557</v>
      </c>
      <c r="S238" s="61">
        <v>0.05</v>
      </c>
      <c r="T238" s="61">
        <v>0.05</v>
      </c>
      <c r="U238" s="61"/>
      <c r="V238" s="61">
        <v>0</v>
      </c>
      <c r="W238" s="61">
        <v>5.2083333333333336E-7</v>
      </c>
      <c r="X238" s="61">
        <v>5.2083333333333336E-7</v>
      </c>
      <c r="Y238" s="61">
        <v>0</v>
      </c>
      <c r="Z238" s="111" t="s">
        <v>2125</v>
      </c>
      <c r="AV238" s="110">
        <v>46314.404618055552</v>
      </c>
      <c r="AW238" s="61">
        <v>1</v>
      </c>
      <c r="AX238" s="61" t="s">
        <v>2437</v>
      </c>
      <c r="AY238" s="61" t="s">
        <v>1022</v>
      </c>
      <c r="AZ238" s="61" t="s">
        <v>9</v>
      </c>
      <c r="BA238" s="111" t="s">
        <v>2438</v>
      </c>
    </row>
    <row r="239" spans="1:53" ht="15" customHeight="1" x14ac:dyDescent="0.25">
      <c r="A239" s="110">
        <v>46314.404618055552</v>
      </c>
      <c r="B239" s="61">
        <v>1</v>
      </c>
      <c r="C239" s="61" t="s">
        <v>314</v>
      </c>
      <c r="D239" s="61" t="s">
        <v>604</v>
      </c>
      <c r="E239" s="61" t="s">
        <v>2207</v>
      </c>
      <c r="F239" s="61" t="s">
        <v>173</v>
      </c>
      <c r="G239" s="114">
        <v>2.904946788412118E-3</v>
      </c>
      <c r="H239" s="61">
        <v>0</v>
      </c>
      <c r="I239" s="111" t="s">
        <v>2269</v>
      </c>
      <c r="L239" s="110">
        <v>46314.404618055552</v>
      </c>
      <c r="M239" s="61" t="s">
        <v>2207</v>
      </c>
      <c r="N239" s="61" t="s">
        <v>173</v>
      </c>
      <c r="O239" s="61">
        <v>0.17499999999999999</v>
      </c>
      <c r="P239" s="61">
        <v>0.22500000000000001</v>
      </c>
      <c r="Q239" s="61">
        <v>2.5000000000000001E-3</v>
      </c>
      <c r="R239" s="61" t="s">
        <v>557</v>
      </c>
      <c r="S239" s="61">
        <v>0.05</v>
      </c>
      <c r="T239" s="61">
        <v>0.05</v>
      </c>
      <c r="U239" s="61"/>
      <c r="V239" s="61">
        <v>0</v>
      </c>
      <c r="W239" s="61">
        <v>5.2083333333333336E-7</v>
      </c>
      <c r="X239" s="61">
        <v>5.2083333333333336E-7</v>
      </c>
      <c r="Y239" s="61">
        <v>0</v>
      </c>
      <c r="Z239" s="111" t="s">
        <v>2125</v>
      </c>
      <c r="AV239" s="110">
        <v>46314.404618055552</v>
      </c>
      <c r="AW239" s="61">
        <v>1</v>
      </c>
      <c r="AX239" s="61" t="s">
        <v>312</v>
      </c>
      <c r="AY239" s="61" t="s">
        <v>317</v>
      </c>
      <c r="AZ239" s="61" t="s">
        <v>9</v>
      </c>
      <c r="BA239" s="111" t="s">
        <v>2439</v>
      </c>
    </row>
    <row r="240" spans="1:53" ht="15" customHeight="1" x14ac:dyDescent="0.25">
      <c r="A240" s="110">
        <v>46314.404618055552</v>
      </c>
      <c r="B240" s="61">
        <v>1</v>
      </c>
      <c r="C240" s="61" t="s">
        <v>314</v>
      </c>
      <c r="D240" s="61" t="s">
        <v>604</v>
      </c>
      <c r="E240" s="61" t="s">
        <v>2208</v>
      </c>
      <c r="F240" s="61" t="s">
        <v>173</v>
      </c>
      <c r="G240" s="114">
        <v>3.069192171373115E-3</v>
      </c>
      <c r="H240" s="61">
        <v>0</v>
      </c>
      <c r="I240" s="111" t="s">
        <v>2269</v>
      </c>
      <c r="L240" s="110">
        <v>46314.404618055552</v>
      </c>
      <c r="M240" s="61" t="s">
        <v>2208</v>
      </c>
      <c r="N240" s="61" t="s">
        <v>173</v>
      </c>
      <c r="O240" s="61">
        <v>0.22500000000000001</v>
      </c>
      <c r="P240" s="61">
        <v>0.22500000000000001</v>
      </c>
      <c r="Q240" s="61">
        <v>2.5000000000000001E-3</v>
      </c>
      <c r="R240" s="61" t="s">
        <v>557</v>
      </c>
      <c r="S240" s="61">
        <v>0.05</v>
      </c>
      <c r="T240" s="61">
        <v>0.05</v>
      </c>
      <c r="U240" s="61"/>
      <c r="V240" s="61">
        <v>0</v>
      </c>
      <c r="W240" s="61">
        <v>5.2083333333333336E-7</v>
      </c>
      <c r="X240" s="61">
        <v>5.2083333333333336E-7</v>
      </c>
      <c r="Y240" s="61">
        <v>0</v>
      </c>
      <c r="Z240" s="111" t="s">
        <v>2125</v>
      </c>
      <c r="AV240" s="110">
        <v>46314.404618055552</v>
      </c>
      <c r="AW240" s="61">
        <v>1</v>
      </c>
      <c r="AX240" s="61" t="s">
        <v>2440</v>
      </c>
      <c r="AY240" s="61" t="s">
        <v>603</v>
      </c>
      <c r="AZ240" s="61" t="s">
        <v>9</v>
      </c>
      <c r="BA240" s="111" t="s">
        <v>2441</v>
      </c>
    </row>
    <row r="241" spans="1:53" ht="15" customHeight="1" x14ac:dyDescent="0.25">
      <c r="A241" s="110">
        <v>46314.404618055552</v>
      </c>
      <c r="B241" s="61">
        <v>1</v>
      </c>
      <c r="C241" s="61" t="s">
        <v>314</v>
      </c>
      <c r="D241" s="61" t="s">
        <v>604</v>
      </c>
      <c r="E241" s="61" t="s">
        <v>2209</v>
      </c>
      <c r="F241" s="61" t="s">
        <v>2210</v>
      </c>
      <c r="G241" s="114">
        <v>2.0446415244979978E-3</v>
      </c>
      <c r="H241" s="61">
        <v>350.05892830489955</v>
      </c>
      <c r="I241" s="111" t="s">
        <v>326</v>
      </c>
      <c r="L241" s="110">
        <v>46314.404618055552</v>
      </c>
      <c r="M241" s="61" t="s">
        <v>2209</v>
      </c>
      <c r="N241" s="61" t="s">
        <v>2210</v>
      </c>
      <c r="O241" s="61">
        <v>-3.5235987755982974E-2</v>
      </c>
      <c r="P241" s="61">
        <v>0.21</v>
      </c>
      <c r="Q241" s="61">
        <v>8.0424771931898709E-4</v>
      </c>
      <c r="R241" s="61" t="s">
        <v>510</v>
      </c>
      <c r="S241" s="61"/>
      <c r="T241" s="61"/>
      <c r="U241" s="61">
        <v>3.2000000000000001E-2</v>
      </c>
      <c r="V241" s="61">
        <v>0</v>
      </c>
      <c r="W241" s="61">
        <v>0</v>
      </c>
      <c r="X241" s="61">
        <v>0</v>
      </c>
      <c r="Y241" s="61">
        <v>0</v>
      </c>
      <c r="Z241" s="112" t="s">
        <v>2211</v>
      </c>
      <c r="AV241" s="110">
        <v>46314.404618055552</v>
      </c>
      <c r="AW241" s="61">
        <v>1</v>
      </c>
      <c r="AX241" s="61" t="s">
        <v>2442</v>
      </c>
      <c r="AY241" s="61">
        <v>3.0704283459967852</v>
      </c>
      <c r="AZ241" s="61" t="s">
        <v>9</v>
      </c>
      <c r="BA241" s="111" t="s">
        <v>2443</v>
      </c>
    </row>
    <row r="242" spans="1:53" ht="15" customHeight="1" x14ac:dyDescent="0.25">
      <c r="A242" s="110">
        <v>46314.404618055552</v>
      </c>
      <c r="B242" s="61">
        <v>1</v>
      </c>
      <c r="C242" s="61" t="s">
        <v>314</v>
      </c>
      <c r="D242" s="61" t="s">
        <v>604</v>
      </c>
      <c r="E242" s="61" t="s">
        <v>2212</v>
      </c>
      <c r="F242" s="61" t="s">
        <v>2210</v>
      </c>
      <c r="G242" s="114">
        <v>2.3746826863942131E-3</v>
      </c>
      <c r="H242" s="61">
        <v>350.12493653727881</v>
      </c>
      <c r="I242" s="111" t="s">
        <v>326</v>
      </c>
      <c r="L242" s="110">
        <v>46314.404618055552</v>
      </c>
      <c r="M242" s="61" t="s">
        <v>2212</v>
      </c>
      <c r="N242" s="61" t="s">
        <v>2210</v>
      </c>
      <c r="O242" s="61">
        <v>6.5235987755982994E-2</v>
      </c>
      <c r="P242" s="61">
        <v>0.21</v>
      </c>
      <c r="Q242" s="61">
        <v>8.0424771931898709E-4</v>
      </c>
      <c r="R242" s="61" t="s">
        <v>510</v>
      </c>
      <c r="S242" s="61"/>
      <c r="T242" s="61"/>
      <c r="U242" s="61">
        <v>3.2000000000000001E-2</v>
      </c>
      <c r="V242" s="61">
        <v>0</v>
      </c>
      <c r="W242" s="61">
        <v>0</v>
      </c>
      <c r="X242" s="61">
        <v>0</v>
      </c>
      <c r="Y242" s="61">
        <v>0</v>
      </c>
      <c r="Z242" s="112" t="s">
        <v>2213</v>
      </c>
      <c r="AV242" s="110">
        <v>46314.404618055552</v>
      </c>
      <c r="AW242" s="61">
        <v>1</v>
      </c>
      <c r="AX242" s="61" t="s">
        <v>2444</v>
      </c>
      <c r="AY242" s="61">
        <v>99.999995460628242</v>
      </c>
      <c r="AZ242" s="61" t="s">
        <v>300</v>
      </c>
      <c r="BA242" s="111" t="s">
        <v>2445</v>
      </c>
    </row>
    <row r="243" spans="1:53" ht="15" customHeight="1" x14ac:dyDescent="0.25">
      <c r="A243" s="110">
        <v>46314.404618055552</v>
      </c>
      <c r="B243" s="61">
        <v>1</v>
      </c>
      <c r="C243" s="61" t="s">
        <v>314</v>
      </c>
      <c r="D243" s="61" t="s">
        <v>604</v>
      </c>
      <c r="E243" s="61" t="s">
        <v>2214</v>
      </c>
      <c r="F243" s="61" t="s">
        <v>2210</v>
      </c>
      <c r="G243" s="114">
        <v>-2.7069432852450349E-3</v>
      </c>
      <c r="H243" s="61">
        <v>-350.191388657049</v>
      </c>
      <c r="I243" s="111" t="s">
        <v>325</v>
      </c>
      <c r="L243" s="110">
        <v>46314.404618055552</v>
      </c>
      <c r="M243" s="61" t="s">
        <v>2214</v>
      </c>
      <c r="N243" s="61" t="s">
        <v>2210</v>
      </c>
      <c r="O243" s="61">
        <v>-3.5235987755982974E-2</v>
      </c>
      <c r="P243" s="61">
        <v>-0.21</v>
      </c>
      <c r="Q243" s="61">
        <v>8.0424771931898709E-4</v>
      </c>
      <c r="R243" s="61" t="s">
        <v>510</v>
      </c>
      <c r="S243" s="61"/>
      <c r="T243" s="61"/>
      <c r="U243" s="61">
        <v>3.2000000000000001E-2</v>
      </c>
      <c r="V243" s="61">
        <v>0</v>
      </c>
      <c r="W243" s="61">
        <v>0</v>
      </c>
      <c r="X243" s="61">
        <v>0</v>
      </c>
      <c r="Y243" s="61">
        <v>0</v>
      </c>
      <c r="Z243" s="112" t="s">
        <v>2215</v>
      </c>
      <c r="AV243" s="110">
        <v>46314.404618055552</v>
      </c>
      <c r="AW243" s="61">
        <v>1</v>
      </c>
      <c r="AX243" s="61" t="s">
        <v>2446</v>
      </c>
      <c r="AY243" s="61">
        <v>67.058666181914802</v>
      </c>
      <c r="AZ243" s="61" t="s">
        <v>303</v>
      </c>
      <c r="BA243" s="111" t="s">
        <v>2447</v>
      </c>
    </row>
    <row r="244" spans="1:53" ht="15" customHeight="1" x14ac:dyDescent="0.25">
      <c r="A244" s="110">
        <v>46314.404618055552</v>
      </c>
      <c r="B244" s="61">
        <v>1</v>
      </c>
      <c r="C244" s="61" t="s">
        <v>314</v>
      </c>
      <c r="D244" s="61" t="s">
        <v>604</v>
      </c>
      <c r="E244" s="61" t="s">
        <v>2216</v>
      </c>
      <c r="F244" s="61" t="s">
        <v>2210</v>
      </c>
      <c r="G244" s="114">
        <v>-2.3769021233488201E-3</v>
      </c>
      <c r="H244" s="61">
        <v>-350.12538042466974</v>
      </c>
      <c r="I244" s="111" t="s">
        <v>325</v>
      </c>
      <c r="L244" s="110">
        <v>46314.404618055552</v>
      </c>
      <c r="M244" s="61" t="s">
        <v>2216</v>
      </c>
      <c r="N244" s="61" t="s">
        <v>2210</v>
      </c>
      <c r="O244" s="61">
        <v>6.5235987755982994E-2</v>
      </c>
      <c r="P244" s="61">
        <v>-0.21</v>
      </c>
      <c r="Q244" s="61">
        <v>8.0424771931898709E-4</v>
      </c>
      <c r="R244" s="61" t="s">
        <v>510</v>
      </c>
      <c r="S244" s="61"/>
      <c r="T244" s="61"/>
      <c r="U244" s="61">
        <v>3.2000000000000001E-2</v>
      </c>
      <c r="V244" s="61">
        <v>0</v>
      </c>
      <c r="W244" s="61">
        <v>0</v>
      </c>
      <c r="X244" s="61">
        <v>0</v>
      </c>
      <c r="Y244" s="61">
        <v>0</v>
      </c>
      <c r="Z244" s="112" t="s">
        <v>2217</v>
      </c>
      <c r="AV244" s="110">
        <v>46314.404618055552</v>
      </c>
      <c r="AW244" s="61">
        <v>1</v>
      </c>
      <c r="AX244" s="61" t="s">
        <v>2448</v>
      </c>
      <c r="AY244" s="61">
        <v>15.638408691095581</v>
      </c>
      <c r="AZ244" s="61" t="s">
        <v>303</v>
      </c>
      <c r="BA244" s="111" t="s">
        <v>2449</v>
      </c>
    </row>
    <row r="245" spans="1:53" ht="15" customHeight="1" x14ac:dyDescent="0.25">
      <c r="A245" s="110">
        <v>46314.404618055552</v>
      </c>
      <c r="B245" s="61">
        <v>1</v>
      </c>
      <c r="C245" s="61" t="s">
        <v>314</v>
      </c>
      <c r="D245" s="61" t="s">
        <v>604</v>
      </c>
      <c r="E245" s="61" t="s">
        <v>2218</v>
      </c>
      <c r="F245" s="61" t="s">
        <v>2210</v>
      </c>
      <c r="G245" s="114">
        <v>-8.8316896580410394E-4</v>
      </c>
      <c r="H245" s="61">
        <v>-176.63379316082077</v>
      </c>
      <c r="I245" s="111" t="s">
        <v>325</v>
      </c>
      <c r="L245" s="110">
        <v>46314.404618055552</v>
      </c>
      <c r="M245" s="61" t="s">
        <v>2218</v>
      </c>
      <c r="N245" s="61" t="s">
        <v>2210</v>
      </c>
      <c r="O245" s="61">
        <v>0.21</v>
      </c>
      <c r="P245" s="61">
        <v>-0.12</v>
      </c>
      <c r="Q245" s="61">
        <v>8.0424771931898709E-4</v>
      </c>
      <c r="R245" s="61" t="s">
        <v>510</v>
      </c>
      <c r="S245" s="61"/>
      <c r="T245" s="61"/>
      <c r="U245" s="61">
        <v>3.2000000000000001E-2</v>
      </c>
      <c r="V245" s="61">
        <v>0</v>
      </c>
      <c r="W245" s="61">
        <v>0</v>
      </c>
      <c r="X245" s="61">
        <v>0</v>
      </c>
      <c r="Y245" s="61">
        <v>0</v>
      </c>
      <c r="Z245" s="112" t="s">
        <v>2224</v>
      </c>
      <c r="AV245" s="110">
        <v>46314.404618055552</v>
      </c>
      <c r="AW245" s="61">
        <v>1</v>
      </c>
      <c r="AX245" s="61" t="s">
        <v>2450</v>
      </c>
      <c r="AY245" s="61" t="s">
        <v>1034</v>
      </c>
      <c r="AZ245" s="61" t="s">
        <v>9</v>
      </c>
      <c r="BA245" s="111" t="s">
        <v>2451</v>
      </c>
    </row>
    <row r="246" spans="1:53" ht="15" customHeight="1" x14ac:dyDescent="0.25">
      <c r="A246" s="110">
        <v>46314.404618055552</v>
      </c>
      <c r="B246" s="61">
        <v>1</v>
      </c>
      <c r="C246" s="61" t="s">
        <v>314</v>
      </c>
      <c r="D246" s="61" t="s">
        <v>604</v>
      </c>
      <c r="E246" s="61" t="s">
        <v>2219</v>
      </c>
      <c r="F246" s="61" t="s">
        <v>2210</v>
      </c>
      <c r="G246" s="114">
        <v>-1.1952140709540214E-4</v>
      </c>
      <c r="H246" s="61">
        <v>-23.904281419080423</v>
      </c>
      <c r="I246" s="111" t="s">
        <v>325</v>
      </c>
      <c r="L246" s="110">
        <v>46314.404618055552</v>
      </c>
      <c r="M246" s="61" t="s">
        <v>2219</v>
      </c>
      <c r="N246" s="61" t="s">
        <v>2210</v>
      </c>
      <c r="O246" s="61">
        <v>0.21</v>
      </c>
      <c r="P246" s="61">
        <v>-5.2499999999999991E-2</v>
      </c>
      <c r="Q246" s="61">
        <v>8.0424771931898709E-4</v>
      </c>
      <c r="R246" s="61" t="s">
        <v>510</v>
      </c>
      <c r="S246" s="61"/>
      <c r="T246" s="61"/>
      <c r="U246" s="61">
        <v>3.2000000000000001E-2</v>
      </c>
      <c r="V246" s="61">
        <v>0</v>
      </c>
      <c r="W246" s="61">
        <v>0</v>
      </c>
      <c r="X246" s="61">
        <v>0</v>
      </c>
      <c r="Y246" s="61">
        <v>0</v>
      </c>
      <c r="Z246" s="112" t="s">
        <v>2226</v>
      </c>
      <c r="AV246" s="110">
        <v>46314.404618055552</v>
      </c>
      <c r="AW246" s="61">
        <v>1</v>
      </c>
      <c r="AX246" s="61" t="s">
        <v>2452</v>
      </c>
      <c r="AY246" s="61" t="s">
        <v>1034</v>
      </c>
      <c r="AZ246" s="61" t="s">
        <v>9</v>
      </c>
      <c r="BA246" s="111" t="s">
        <v>2453</v>
      </c>
    </row>
    <row r="247" spans="1:53" ht="15" customHeight="1" x14ac:dyDescent="0.25">
      <c r="A247" s="110">
        <v>46314.404618055552</v>
      </c>
      <c r="B247" s="61">
        <v>1</v>
      </c>
      <c r="C247" s="61" t="s">
        <v>314</v>
      </c>
      <c r="D247" s="61" t="s">
        <v>604</v>
      </c>
      <c r="E247" s="61" t="s">
        <v>2220</v>
      </c>
      <c r="F247" s="61" t="s">
        <v>2210</v>
      </c>
      <c r="G247" s="114">
        <v>6.4412615161329935E-4</v>
      </c>
      <c r="H247" s="61">
        <v>128.82523032265988</v>
      </c>
      <c r="I247" s="111" t="s">
        <v>326</v>
      </c>
      <c r="L247" s="110">
        <v>46314.404618055552</v>
      </c>
      <c r="M247" s="61" t="s">
        <v>2220</v>
      </c>
      <c r="N247" s="61" t="s">
        <v>2210</v>
      </c>
      <c r="O247" s="61">
        <v>0.21</v>
      </c>
      <c r="P247" s="61">
        <v>1.4999999999999991E-2</v>
      </c>
      <c r="Q247" s="61">
        <v>8.0424771931898709E-4</v>
      </c>
      <c r="R247" s="61" t="s">
        <v>510</v>
      </c>
      <c r="S247" s="61"/>
      <c r="T247" s="61"/>
      <c r="U247" s="61">
        <v>3.2000000000000001E-2</v>
      </c>
      <c r="V247" s="61">
        <v>0</v>
      </c>
      <c r="W247" s="61">
        <v>0</v>
      </c>
      <c r="X247" s="61">
        <v>0</v>
      </c>
      <c r="Y247" s="61">
        <v>0</v>
      </c>
      <c r="Z247" s="112" t="s">
        <v>2228</v>
      </c>
      <c r="AV247" s="110">
        <v>46314.404618055552</v>
      </c>
      <c r="AW247" s="61">
        <v>1</v>
      </c>
      <c r="AX247" s="61" t="s">
        <v>2454</v>
      </c>
      <c r="AY247" s="61">
        <v>0</v>
      </c>
      <c r="AZ247" s="61" t="s">
        <v>306</v>
      </c>
      <c r="BA247" s="111" t="s">
        <v>2455</v>
      </c>
    </row>
    <row r="248" spans="1:53" ht="15" customHeight="1" x14ac:dyDescent="0.25">
      <c r="A248" s="110">
        <v>46314.404618055552</v>
      </c>
      <c r="B248" s="61">
        <v>1</v>
      </c>
      <c r="C248" s="61" t="s">
        <v>314</v>
      </c>
      <c r="D248" s="61" t="s">
        <v>604</v>
      </c>
      <c r="E248" s="61" t="s">
        <v>2221</v>
      </c>
      <c r="F248" s="61" t="s">
        <v>2210</v>
      </c>
      <c r="G248" s="114">
        <v>1.4077737103220013E-3</v>
      </c>
      <c r="H248" s="61">
        <v>281.55474206440027</v>
      </c>
      <c r="I248" s="111" t="s">
        <v>326</v>
      </c>
      <c r="L248" s="110">
        <v>46314.404618055552</v>
      </c>
      <c r="M248" s="61" t="s">
        <v>2221</v>
      </c>
      <c r="N248" s="61" t="s">
        <v>2210</v>
      </c>
      <c r="O248" s="61">
        <v>0.21</v>
      </c>
      <c r="P248" s="61">
        <v>8.2500000000000018E-2</v>
      </c>
      <c r="Q248" s="61">
        <v>8.0424771931898709E-4</v>
      </c>
      <c r="R248" s="61" t="s">
        <v>510</v>
      </c>
      <c r="S248" s="61"/>
      <c r="T248" s="61"/>
      <c r="U248" s="61">
        <v>3.2000000000000001E-2</v>
      </c>
      <c r="V248" s="61">
        <v>0</v>
      </c>
      <c r="W248" s="61">
        <v>0</v>
      </c>
      <c r="X248" s="61">
        <v>0</v>
      </c>
      <c r="Y248" s="61">
        <v>0</v>
      </c>
      <c r="Z248" s="112" t="s">
        <v>2230</v>
      </c>
      <c r="AV248" s="110">
        <v>46314.404618055552</v>
      </c>
      <c r="AW248" s="61">
        <v>1</v>
      </c>
      <c r="AX248" s="61" t="s">
        <v>2456</v>
      </c>
      <c r="AY248" s="61">
        <v>0</v>
      </c>
      <c r="AZ248" s="61" t="s">
        <v>306</v>
      </c>
      <c r="BA248" s="111" t="s">
        <v>2457</v>
      </c>
    </row>
    <row r="249" spans="1:53" ht="15" customHeight="1" x14ac:dyDescent="0.25">
      <c r="A249" s="110">
        <v>46314.404618055552</v>
      </c>
      <c r="B249" s="61">
        <v>1</v>
      </c>
      <c r="C249" s="61" t="s">
        <v>314</v>
      </c>
      <c r="D249" s="61" t="s">
        <v>604</v>
      </c>
      <c r="E249" s="61" t="s">
        <v>2222</v>
      </c>
      <c r="F249" s="61" t="s">
        <v>2210</v>
      </c>
      <c r="G249" s="114">
        <v>2.1714212690307029E-3</v>
      </c>
      <c r="H249" s="61">
        <v>350.08428425380612</v>
      </c>
      <c r="I249" s="111" t="s">
        <v>326</v>
      </c>
      <c r="L249" s="110">
        <v>46314.404618055552</v>
      </c>
      <c r="M249" s="61" t="s">
        <v>2222</v>
      </c>
      <c r="N249" s="61" t="s">
        <v>2210</v>
      </c>
      <c r="O249" s="61">
        <v>0.21</v>
      </c>
      <c r="P249" s="61">
        <v>0.15</v>
      </c>
      <c r="Q249" s="61">
        <v>8.0424771931898709E-4</v>
      </c>
      <c r="R249" s="61" t="s">
        <v>510</v>
      </c>
      <c r="S249" s="61"/>
      <c r="T249" s="61"/>
      <c r="U249" s="61">
        <v>3.2000000000000001E-2</v>
      </c>
      <c r="V249" s="61">
        <v>0</v>
      </c>
      <c r="W249" s="61">
        <v>0</v>
      </c>
      <c r="X249" s="61">
        <v>0</v>
      </c>
      <c r="Y249" s="61">
        <v>0</v>
      </c>
      <c r="Z249" s="112" t="s">
        <v>2232</v>
      </c>
      <c r="AV249" s="110">
        <v>46314.404618055552</v>
      </c>
      <c r="AW249" s="61">
        <v>1</v>
      </c>
      <c r="AX249" s="61" t="s">
        <v>2458</v>
      </c>
      <c r="AY249" s="61">
        <v>0</v>
      </c>
      <c r="AZ249" s="61" t="s">
        <v>9</v>
      </c>
      <c r="BA249" s="111" t="s">
        <v>2459</v>
      </c>
    </row>
    <row r="250" spans="1:53" ht="15" customHeight="1" x14ac:dyDescent="0.25">
      <c r="A250" s="110">
        <v>46314.404618055552</v>
      </c>
      <c r="B250" s="61">
        <v>1</v>
      </c>
      <c r="C250" s="61" t="s">
        <v>314</v>
      </c>
      <c r="D250" s="61" t="s">
        <v>604</v>
      </c>
      <c r="E250" s="61" t="s">
        <v>2223</v>
      </c>
      <c r="F250" s="61" t="s">
        <v>2210</v>
      </c>
      <c r="G250" s="114">
        <v>1.2527107228741592E-3</v>
      </c>
      <c r="H250" s="61">
        <v>250.54214457483184</v>
      </c>
      <c r="I250" s="111" t="s">
        <v>326</v>
      </c>
      <c r="L250" s="110">
        <v>46314.404618055552</v>
      </c>
      <c r="M250" s="61" t="s">
        <v>2223</v>
      </c>
      <c r="N250" s="61" t="s">
        <v>2210</v>
      </c>
      <c r="O250" s="61">
        <v>-3.5235987755982974E-2</v>
      </c>
      <c r="P250" s="61">
        <v>0.14000000000000001</v>
      </c>
      <c r="Q250" s="61">
        <v>8.0424771931898709E-4</v>
      </c>
      <c r="R250" s="61" t="s">
        <v>510</v>
      </c>
      <c r="S250" s="61"/>
      <c r="T250" s="61"/>
      <c r="U250" s="61">
        <v>3.2000000000000001E-2</v>
      </c>
      <c r="V250" s="61">
        <v>0</v>
      </c>
      <c r="W250" s="61">
        <v>0</v>
      </c>
      <c r="X250" s="61">
        <v>0</v>
      </c>
      <c r="Y250" s="61">
        <v>0</v>
      </c>
      <c r="Z250" s="112" t="s">
        <v>2233</v>
      </c>
      <c r="AV250" s="110">
        <v>46314.404618055552</v>
      </c>
      <c r="AW250" s="61">
        <v>1</v>
      </c>
      <c r="AX250" s="61" t="s">
        <v>2460</v>
      </c>
      <c r="AY250" s="61" t="b">
        <v>0</v>
      </c>
      <c r="AZ250" s="61" t="s">
        <v>9</v>
      </c>
      <c r="BA250" s="111" t="s">
        <v>2461</v>
      </c>
    </row>
    <row r="251" spans="1:53" ht="15" customHeight="1" x14ac:dyDescent="0.25">
      <c r="A251" s="110">
        <v>46314.404618055552</v>
      </c>
      <c r="B251" s="61">
        <v>1</v>
      </c>
      <c r="C251" s="61" t="s">
        <v>314</v>
      </c>
      <c r="D251" s="61" t="s">
        <v>604</v>
      </c>
      <c r="E251" s="61" t="s">
        <v>2225</v>
      </c>
      <c r="F251" s="61" t="s">
        <v>2210</v>
      </c>
      <c r="G251" s="114">
        <v>1.5827518847703742E-3</v>
      </c>
      <c r="H251" s="61">
        <v>316.55037695407486</v>
      </c>
      <c r="I251" s="111" t="s">
        <v>326</v>
      </c>
      <c r="L251" s="110">
        <v>46314.404618055552</v>
      </c>
      <c r="M251" s="61" t="s">
        <v>2225</v>
      </c>
      <c r="N251" s="61" t="s">
        <v>2210</v>
      </c>
      <c r="O251" s="61">
        <v>6.5235987755983021E-2</v>
      </c>
      <c r="P251" s="61">
        <v>0.14000000000000001</v>
      </c>
      <c r="Q251" s="61">
        <v>8.0424771931898709E-4</v>
      </c>
      <c r="R251" s="61" t="s">
        <v>510</v>
      </c>
      <c r="S251" s="61"/>
      <c r="T251" s="61"/>
      <c r="U251" s="61">
        <v>3.2000000000000001E-2</v>
      </c>
      <c r="V251" s="61">
        <v>0</v>
      </c>
      <c r="W251" s="61">
        <v>0</v>
      </c>
      <c r="X251" s="61">
        <v>0</v>
      </c>
      <c r="Y251" s="61">
        <v>0</v>
      </c>
      <c r="Z251" s="112" t="s">
        <v>2234</v>
      </c>
      <c r="AV251" s="110">
        <v>46314.404618055552</v>
      </c>
      <c r="AW251" s="61">
        <v>1</v>
      </c>
      <c r="AX251" s="61" t="s">
        <v>18</v>
      </c>
      <c r="AY251" s="61" t="b">
        <v>1</v>
      </c>
      <c r="AZ251" s="61" t="s">
        <v>9</v>
      </c>
      <c r="BA251" s="111" t="s">
        <v>2462</v>
      </c>
    </row>
    <row r="252" spans="1:53" ht="15" customHeight="1" x14ac:dyDescent="0.25">
      <c r="A252" s="110">
        <v>46314.404618055552</v>
      </c>
      <c r="B252" s="61">
        <v>1</v>
      </c>
      <c r="C252" s="61" t="s">
        <v>314</v>
      </c>
      <c r="D252" s="61" t="s">
        <v>604</v>
      </c>
      <c r="E252" s="61" t="s">
        <v>2227</v>
      </c>
      <c r="F252" s="61" t="s">
        <v>2210</v>
      </c>
      <c r="G252" s="114">
        <v>-1.915012483621196E-3</v>
      </c>
      <c r="H252" s="61">
        <v>-350.03300249672424</v>
      </c>
      <c r="I252" s="111" t="s">
        <v>325</v>
      </c>
      <c r="L252" s="110">
        <v>46314.404618055552</v>
      </c>
      <c r="M252" s="61" t="s">
        <v>2227</v>
      </c>
      <c r="N252" s="61" t="s">
        <v>2210</v>
      </c>
      <c r="O252" s="61">
        <v>-3.523598775598296E-2</v>
      </c>
      <c r="P252" s="61">
        <v>-0.14000000000000001</v>
      </c>
      <c r="Q252" s="61">
        <v>8.0424771931898709E-4</v>
      </c>
      <c r="R252" s="61" t="s">
        <v>510</v>
      </c>
      <c r="S252" s="61"/>
      <c r="T252" s="61"/>
      <c r="U252" s="61">
        <v>3.2000000000000001E-2</v>
      </c>
      <c r="V252" s="61">
        <v>0</v>
      </c>
      <c r="W252" s="61">
        <v>0</v>
      </c>
      <c r="X252" s="61">
        <v>0</v>
      </c>
      <c r="Y252" s="61">
        <v>0</v>
      </c>
      <c r="Z252" s="112" t="s">
        <v>2235</v>
      </c>
      <c r="AV252" s="110">
        <v>46314.404618055552</v>
      </c>
      <c r="AW252" s="61">
        <v>1</v>
      </c>
      <c r="AX252" s="61" t="s">
        <v>2463</v>
      </c>
      <c r="AY252" s="61" t="s">
        <v>2464</v>
      </c>
      <c r="AZ252" s="61" t="s">
        <v>9</v>
      </c>
      <c r="BA252" s="111" t="s">
        <v>2465</v>
      </c>
    </row>
    <row r="253" spans="1:53" ht="15" customHeight="1" x14ac:dyDescent="0.25">
      <c r="A253" s="110">
        <v>46314.404618055552</v>
      </c>
      <c r="B253" s="61">
        <v>1</v>
      </c>
      <c r="C253" s="61" t="s">
        <v>314</v>
      </c>
      <c r="D253" s="61" t="s">
        <v>604</v>
      </c>
      <c r="E253" s="61" t="s">
        <v>2229</v>
      </c>
      <c r="F253" s="61" t="s">
        <v>2210</v>
      </c>
      <c r="G253" s="114">
        <v>-1.5849713217249812E-3</v>
      </c>
      <c r="H253" s="61">
        <v>-316.99426434499622</v>
      </c>
      <c r="I253" s="111" t="s">
        <v>325</v>
      </c>
      <c r="L253" s="110">
        <v>46314.404618055552</v>
      </c>
      <c r="M253" s="61" t="s">
        <v>2229</v>
      </c>
      <c r="N253" s="61" t="s">
        <v>2210</v>
      </c>
      <c r="O253" s="61">
        <v>6.5235987755982952E-2</v>
      </c>
      <c r="P253" s="61">
        <v>-0.14000000000000001</v>
      </c>
      <c r="Q253" s="61">
        <v>8.0424771931898709E-4</v>
      </c>
      <c r="R253" s="61" t="s">
        <v>510</v>
      </c>
      <c r="S253" s="61"/>
      <c r="T253" s="61"/>
      <c r="U253" s="61">
        <v>3.2000000000000001E-2</v>
      </c>
      <c r="V253" s="61">
        <v>0</v>
      </c>
      <c r="W253" s="61">
        <v>0</v>
      </c>
      <c r="X253" s="61">
        <v>0</v>
      </c>
      <c r="Y253" s="61">
        <v>0</v>
      </c>
      <c r="Z253" s="112" t="s">
        <v>2236</v>
      </c>
      <c r="AV253" s="110">
        <v>46314.404618055552</v>
      </c>
      <c r="AW253" s="61">
        <v>1</v>
      </c>
      <c r="AX253" s="61" t="s">
        <v>2466</v>
      </c>
      <c r="AY253" s="61" t="s">
        <v>2467</v>
      </c>
      <c r="AZ253" s="61" t="s">
        <v>9</v>
      </c>
      <c r="BA253" s="111" t="s">
        <v>2468</v>
      </c>
    </row>
    <row r="254" spans="1:53" ht="15" customHeight="1" x14ac:dyDescent="0.25">
      <c r="A254" s="110">
        <v>46314.404618055552</v>
      </c>
      <c r="B254" s="61">
        <v>1</v>
      </c>
      <c r="C254" s="61" t="s">
        <v>314</v>
      </c>
      <c r="D254" s="61" t="s">
        <v>604</v>
      </c>
      <c r="E254" s="61" t="s">
        <v>2231</v>
      </c>
      <c r="F254" s="61" t="s">
        <v>2210</v>
      </c>
      <c r="G254" s="114">
        <v>4.1418261546790377E-4</v>
      </c>
      <c r="H254" s="61">
        <v>82.836523093580752</v>
      </c>
      <c r="I254" s="111" t="s">
        <v>326</v>
      </c>
      <c r="L254" s="110">
        <v>46314.404618055552</v>
      </c>
      <c r="M254" s="61" t="s">
        <v>2231</v>
      </c>
      <c r="N254" s="61" t="s">
        <v>2210</v>
      </c>
      <c r="O254" s="61">
        <v>0.14000000000000001</v>
      </c>
      <c r="P254" s="61">
        <v>1.4999999999999996E-2</v>
      </c>
      <c r="Q254" s="61">
        <v>8.0424771931898709E-4</v>
      </c>
      <c r="R254" s="61" t="s">
        <v>510</v>
      </c>
      <c r="S254" s="61"/>
      <c r="T254" s="61"/>
      <c r="U254" s="61">
        <v>3.2000000000000001E-2</v>
      </c>
      <c r="V254" s="61">
        <v>0</v>
      </c>
      <c r="W254" s="61">
        <v>0</v>
      </c>
      <c r="X254" s="61">
        <v>0</v>
      </c>
      <c r="Y254" s="61">
        <v>0</v>
      </c>
      <c r="Z254" s="112" t="s">
        <v>2237</v>
      </c>
      <c r="AV254" s="110">
        <v>46314.404618055552</v>
      </c>
      <c r="AW254" s="61">
        <v>1</v>
      </c>
      <c r="AX254" s="61" t="s">
        <v>2469</v>
      </c>
      <c r="AY254" s="61" t="s">
        <v>2470</v>
      </c>
      <c r="AZ254" s="61" t="s">
        <v>9</v>
      </c>
      <c r="BA254" s="111" t="s">
        <v>2471</v>
      </c>
    </row>
    <row r="255" spans="1:53" ht="15" customHeight="1" x14ac:dyDescent="0.25">
      <c r="A255" s="110">
        <v>46314.404618055552</v>
      </c>
      <c r="B255" s="61">
        <v>1</v>
      </c>
      <c r="C255" s="61" t="s">
        <v>314</v>
      </c>
      <c r="D255" s="61" t="s">
        <v>437</v>
      </c>
      <c r="E255" s="61" t="s">
        <v>2124</v>
      </c>
      <c r="F255" s="61" t="s">
        <v>173</v>
      </c>
      <c r="G255" s="114">
        <v>-6.5302257971955942E-4</v>
      </c>
      <c r="H255" s="61">
        <v>-10.627182222863397</v>
      </c>
      <c r="I255" s="111" t="s">
        <v>325</v>
      </c>
      <c r="AV255" s="110">
        <v>46314.404618055552</v>
      </c>
      <c r="AW255" s="61">
        <v>1</v>
      </c>
      <c r="AX255" s="61" t="s">
        <v>2472</v>
      </c>
      <c r="AY255" s="61" t="s">
        <v>2473</v>
      </c>
      <c r="AZ255" s="61" t="s">
        <v>9</v>
      </c>
      <c r="BA255" s="111" t="s">
        <v>2474</v>
      </c>
    </row>
    <row r="256" spans="1:53" ht="15" customHeight="1" x14ac:dyDescent="0.25">
      <c r="A256" s="110">
        <v>46314.404618055552</v>
      </c>
      <c r="B256" s="61">
        <v>1</v>
      </c>
      <c r="C256" s="61" t="s">
        <v>314</v>
      </c>
      <c r="D256" s="61" t="s">
        <v>437</v>
      </c>
      <c r="E256" s="61" t="s">
        <v>2126</v>
      </c>
      <c r="F256" s="61" t="s">
        <v>173</v>
      </c>
      <c r="G256" s="114">
        <v>-6.2011144550577334E-4</v>
      </c>
      <c r="H256" s="61">
        <v>-10.508123092808137</v>
      </c>
      <c r="I256" s="111" t="s">
        <v>325</v>
      </c>
      <c r="AV256" s="110">
        <v>46314.404618055552</v>
      </c>
      <c r="AW256" s="61">
        <v>1</v>
      </c>
      <c r="AX256" s="61" t="s">
        <v>2475</v>
      </c>
      <c r="AY256" s="61">
        <v>-2.1540391431371011E-4</v>
      </c>
      <c r="AZ256" s="61" t="s">
        <v>9</v>
      </c>
      <c r="BA256" s="111" t="s">
        <v>2476</v>
      </c>
    </row>
    <row r="257" spans="1:53" ht="15" customHeight="1" x14ac:dyDescent="0.25">
      <c r="A257" s="110">
        <v>46314.404618055552</v>
      </c>
      <c r="B257" s="61">
        <v>1</v>
      </c>
      <c r="C257" s="61" t="s">
        <v>314</v>
      </c>
      <c r="D257" s="61" t="s">
        <v>437</v>
      </c>
      <c r="E257" s="61" t="s">
        <v>2127</v>
      </c>
      <c r="F257" s="61" t="s">
        <v>173</v>
      </c>
      <c r="G257" s="114">
        <v>-5.8720031129198727E-4</v>
      </c>
      <c r="H257" s="61">
        <v>-10.389063962752878</v>
      </c>
      <c r="I257" s="111" t="s">
        <v>325</v>
      </c>
      <c r="AV257" s="110">
        <v>46314.404618055552</v>
      </c>
      <c r="AW257" s="61">
        <v>1</v>
      </c>
      <c r="AX257" s="61" t="s">
        <v>2477</v>
      </c>
      <c r="AY257" s="61">
        <v>1.131329716605484E-5</v>
      </c>
      <c r="AZ257" s="61" t="s">
        <v>308</v>
      </c>
      <c r="BA257" s="111" t="s">
        <v>2478</v>
      </c>
    </row>
    <row r="258" spans="1:53" ht="15" customHeight="1" x14ac:dyDescent="0.25">
      <c r="A258" s="110">
        <v>46314.404618055552</v>
      </c>
      <c r="B258" s="61">
        <v>1</v>
      </c>
      <c r="C258" s="61" t="s">
        <v>314</v>
      </c>
      <c r="D258" s="61" t="s">
        <v>437</v>
      </c>
      <c r="E258" s="61" t="s">
        <v>2128</v>
      </c>
      <c r="F258" s="61" t="s">
        <v>173</v>
      </c>
      <c r="G258" s="114">
        <v>-5.5428917707820119E-4</v>
      </c>
      <c r="H258" s="61">
        <v>-10.270004832697621</v>
      </c>
      <c r="I258" s="111" t="s">
        <v>325</v>
      </c>
      <c r="AV258" s="110">
        <v>46314.404618055552</v>
      </c>
      <c r="AW258" s="61">
        <v>1</v>
      </c>
      <c r="AX258" s="61" t="s">
        <v>2479</v>
      </c>
      <c r="AY258" s="61">
        <v>3.2849076592199381E-6</v>
      </c>
      <c r="AZ258" s="61" t="s">
        <v>308</v>
      </c>
      <c r="BA258" s="111" t="s">
        <v>2480</v>
      </c>
    </row>
    <row r="259" spans="1:53" ht="15" customHeight="1" x14ac:dyDescent="0.25">
      <c r="A259" s="110">
        <v>46314.404618055552</v>
      </c>
      <c r="B259" s="61">
        <v>1</v>
      </c>
      <c r="C259" s="61" t="s">
        <v>314</v>
      </c>
      <c r="D259" s="61" t="s">
        <v>437</v>
      </c>
      <c r="E259" s="61" t="s">
        <v>2129</v>
      </c>
      <c r="F259" s="61" t="s">
        <v>173</v>
      </c>
      <c r="G259" s="114">
        <v>-5.21378042864415E-4</v>
      </c>
      <c r="H259" s="61">
        <v>-10.150945702642362</v>
      </c>
      <c r="I259" s="111" t="s">
        <v>325</v>
      </c>
      <c r="AV259" s="110">
        <v>46314.404618055552</v>
      </c>
      <c r="AW259" s="61">
        <v>1</v>
      </c>
      <c r="AX259" s="61" t="s">
        <v>2481</v>
      </c>
      <c r="AY259" s="61">
        <v>-0.28258772584689962</v>
      </c>
      <c r="AZ259" s="61" t="s">
        <v>2340</v>
      </c>
      <c r="BA259" s="111" t="s">
        <v>2482</v>
      </c>
    </row>
    <row r="260" spans="1:53" ht="15" customHeight="1" x14ac:dyDescent="0.25">
      <c r="A260" s="110">
        <v>46314.404618055552</v>
      </c>
      <c r="B260" s="61">
        <v>1</v>
      </c>
      <c r="C260" s="61" t="s">
        <v>314</v>
      </c>
      <c r="D260" s="61" t="s">
        <v>437</v>
      </c>
      <c r="E260" s="61" t="s">
        <v>2130</v>
      </c>
      <c r="F260" s="61" t="s">
        <v>173</v>
      </c>
      <c r="G260" s="114">
        <v>-4.8846690865062892E-4</v>
      </c>
      <c r="H260" s="61">
        <v>-10.031886572587103</v>
      </c>
      <c r="I260" s="111" t="s">
        <v>325</v>
      </c>
      <c r="AV260" s="110">
        <v>46314.404618055552</v>
      </c>
      <c r="AW260" s="61">
        <v>1</v>
      </c>
      <c r="AX260" s="61" t="s">
        <v>2483</v>
      </c>
      <c r="AY260" s="61">
        <v>-1.8284710896157564E-2</v>
      </c>
      <c r="AZ260" s="61" t="s">
        <v>295</v>
      </c>
      <c r="BA260" s="111" t="s">
        <v>2484</v>
      </c>
    </row>
    <row r="261" spans="1:53" ht="15" customHeight="1" x14ac:dyDescent="0.25">
      <c r="A261" s="110">
        <v>46314.404618055552</v>
      </c>
      <c r="B261" s="61">
        <v>1</v>
      </c>
      <c r="C261" s="61" t="s">
        <v>314</v>
      </c>
      <c r="D261" s="61" t="s">
        <v>437</v>
      </c>
      <c r="E261" s="61" t="s">
        <v>2131</v>
      </c>
      <c r="F261" s="61" t="s">
        <v>173</v>
      </c>
      <c r="G261" s="114">
        <v>-4.5555577443684279E-4</v>
      </c>
      <c r="H261" s="61">
        <v>-9.9128274425318441</v>
      </c>
      <c r="I261" s="111" t="s">
        <v>325</v>
      </c>
      <c r="AV261" s="110">
        <v>46314.404618055552</v>
      </c>
      <c r="AW261" s="61">
        <v>1</v>
      </c>
      <c r="AX261" s="61" t="s">
        <v>2485</v>
      </c>
      <c r="AY261" s="61" t="b">
        <v>0</v>
      </c>
      <c r="AZ261" s="61" t="s">
        <v>9</v>
      </c>
      <c r="BA261" s="111" t="s">
        <v>2486</v>
      </c>
    </row>
    <row r="262" spans="1:53" ht="15" customHeight="1" x14ac:dyDescent="0.25">
      <c r="A262" s="110">
        <v>46314.404618055552</v>
      </c>
      <c r="B262" s="61">
        <v>1</v>
      </c>
      <c r="C262" s="61" t="s">
        <v>314</v>
      </c>
      <c r="D262" s="61" t="s">
        <v>437</v>
      </c>
      <c r="E262" s="61" t="s">
        <v>2132</v>
      </c>
      <c r="F262" s="61" t="s">
        <v>173</v>
      </c>
      <c r="G262" s="114">
        <v>-4.2264464022305671E-4</v>
      </c>
      <c r="H262" s="61">
        <v>-9.7937683124765869</v>
      </c>
      <c r="I262" s="111" t="s">
        <v>325</v>
      </c>
      <c r="AV262" s="110">
        <v>46314.404618055552</v>
      </c>
      <c r="AW262" s="61">
        <v>1</v>
      </c>
      <c r="AX262" s="61" t="s">
        <v>2487</v>
      </c>
      <c r="AY262" s="61" t="s">
        <v>1022</v>
      </c>
      <c r="AZ262" s="61" t="s">
        <v>9</v>
      </c>
      <c r="BA262" s="111" t="s">
        <v>2488</v>
      </c>
    </row>
    <row r="263" spans="1:53" ht="15" customHeight="1" x14ac:dyDescent="0.25">
      <c r="A263" s="110">
        <v>46314.404618055552</v>
      </c>
      <c r="B263" s="61">
        <v>1</v>
      </c>
      <c r="C263" s="61" t="s">
        <v>314</v>
      </c>
      <c r="D263" s="61" t="s">
        <v>437</v>
      </c>
      <c r="E263" s="61" t="s">
        <v>2133</v>
      </c>
      <c r="F263" s="61" t="s">
        <v>173</v>
      </c>
      <c r="G263" s="114">
        <v>-3.8973350600927058E-4</v>
      </c>
      <c r="H263" s="61">
        <v>-9.6747091824213278</v>
      </c>
      <c r="I263" s="111" t="s">
        <v>325</v>
      </c>
      <c r="AV263" s="110">
        <v>46314.404618055552</v>
      </c>
      <c r="AW263" s="61">
        <v>1</v>
      </c>
      <c r="AX263" s="61" t="s">
        <v>2489</v>
      </c>
      <c r="AY263" s="61" t="s">
        <v>2490</v>
      </c>
      <c r="AZ263" s="61" t="s">
        <v>9</v>
      </c>
      <c r="BA263" s="111" t="s">
        <v>2491</v>
      </c>
    </row>
    <row r="264" spans="1:53" ht="15" customHeight="1" x14ac:dyDescent="0.25">
      <c r="A264" s="110">
        <v>46314.404618055552</v>
      </c>
      <c r="B264" s="61">
        <v>1</v>
      </c>
      <c r="C264" s="61" t="s">
        <v>314</v>
      </c>
      <c r="D264" s="61" t="s">
        <v>437</v>
      </c>
      <c r="E264" s="61" t="s">
        <v>2134</v>
      </c>
      <c r="F264" s="61" t="s">
        <v>173</v>
      </c>
      <c r="G264" s="114">
        <v>-3.568223717954845E-4</v>
      </c>
      <c r="H264" s="61">
        <v>-9.5556500523660688</v>
      </c>
      <c r="I264" s="111" t="s">
        <v>325</v>
      </c>
      <c r="AV264" s="110">
        <v>46314.404618055552</v>
      </c>
      <c r="AW264" s="61">
        <v>1</v>
      </c>
      <c r="AX264" s="61" t="s">
        <v>2492</v>
      </c>
      <c r="AY264" s="61" t="s">
        <v>2490</v>
      </c>
      <c r="AZ264" s="61" t="s">
        <v>9</v>
      </c>
      <c r="BA264" s="111" t="s">
        <v>2493</v>
      </c>
    </row>
    <row r="265" spans="1:53" ht="15" customHeight="1" x14ac:dyDescent="0.25">
      <c r="A265" s="110">
        <v>46314.404618055552</v>
      </c>
      <c r="B265" s="61">
        <v>1</v>
      </c>
      <c r="C265" s="61" t="s">
        <v>314</v>
      </c>
      <c r="D265" s="61" t="s">
        <v>437</v>
      </c>
      <c r="E265" s="61" t="s">
        <v>2135</v>
      </c>
      <c r="F265" s="61" t="s">
        <v>173</v>
      </c>
      <c r="G265" s="114">
        <v>-5.6363464971579899E-4</v>
      </c>
      <c r="H265" s="61">
        <v>-10.303812960821066</v>
      </c>
      <c r="I265" s="111" t="s">
        <v>325</v>
      </c>
      <c r="AV265" s="110">
        <v>46314.404618055552</v>
      </c>
      <c r="AW265" s="61">
        <v>1</v>
      </c>
      <c r="AX265" s="61" t="s">
        <v>2494</v>
      </c>
      <c r="AY265" s="61" t="s">
        <v>2464</v>
      </c>
      <c r="AZ265" s="61" t="s">
        <v>9</v>
      </c>
      <c r="BA265" s="111" t="s">
        <v>2465</v>
      </c>
    </row>
    <row r="266" spans="1:53" ht="15" customHeight="1" x14ac:dyDescent="0.25">
      <c r="A266" s="110">
        <v>46314.404618055552</v>
      </c>
      <c r="B266" s="61">
        <v>1</v>
      </c>
      <c r="C266" s="61" t="s">
        <v>314</v>
      </c>
      <c r="D266" s="61" t="s">
        <v>437</v>
      </c>
      <c r="E266" s="61" t="s">
        <v>2136</v>
      </c>
      <c r="F266" s="61" t="s">
        <v>173</v>
      </c>
      <c r="G266" s="114">
        <v>-5.3072351550201291E-4</v>
      </c>
      <c r="H266" s="61">
        <v>-10.184753830765809</v>
      </c>
      <c r="I266" s="111" t="s">
        <v>325</v>
      </c>
      <c r="AV266" s="110">
        <v>46314.404618055552</v>
      </c>
      <c r="AW266" s="61">
        <v>1</v>
      </c>
      <c r="AX266" s="61" t="s">
        <v>2495</v>
      </c>
      <c r="AY266" s="61" t="s">
        <v>2467</v>
      </c>
      <c r="AZ266" s="61" t="s">
        <v>9</v>
      </c>
      <c r="BA266" s="111" t="s">
        <v>2468</v>
      </c>
    </row>
    <row r="267" spans="1:53" ht="15" customHeight="1" x14ac:dyDescent="0.25">
      <c r="A267" s="110">
        <v>46314.404618055552</v>
      </c>
      <c r="B267" s="61">
        <v>1</v>
      </c>
      <c r="C267" s="61" t="s">
        <v>314</v>
      </c>
      <c r="D267" s="61" t="s">
        <v>437</v>
      </c>
      <c r="E267" s="61" t="s">
        <v>2137</v>
      </c>
      <c r="F267" s="61" t="s">
        <v>173</v>
      </c>
      <c r="G267" s="114">
        <v>-4.9781238128822683E-4</v>
      </c>
      <c r="H267" s="61">
        <v>-10.06569470071055</v>
      </c>
      <c r="I267" s="111" t="s">
        <v>325</v>
      </c>
      <c r="AV267" s="110">
        <v>46314.404618055552</v>
      </c>
      <c r="AW267" s="61">
        <v>1</v>
      </c>
      <c r="AX267" s="61" t="s">
        <v>2496</v>
      </c>
      <c r="AY267" s="61" t="s">
        <v>2497</v>
      </c>
      <c r="AZ267" s="61" t="s">
        <v>9</v>
      </c>
      <c r="BA267" s="111" t="s">
        <v>2471</v>
      </c>
    </row>
    <row r="268" spans="1:53" ht="15" customHeight="1" x14ac:dyDescent="0.25">
      <c r="A268" s="110">
        <v>46314.404618055552</v>
      </c>
      <c r="B268" s="61">
        <v>1</v>
      </c>
      <c r="C268" s="61" t="s">
        <v>314</v>
      </c>
      <c r="D268" s="61" t="s">
        <v>437</v>
      </c>
      <c r="E268" s="61" t="s">
        <v>2138</v>
      </c>
      <c r="F268" s="61" t="s">
        <v>173</v>
      </c>
      <c r="G268" s="114">
        <v>-4.6490124707444065E-4</v>
      </c>
      <c r="H268" s="61">
        <v>-9.9466355706552907</v>
      </c>
      <c r="I268" s="111" t="s">
        <v>325</v>
      </c>
      <c r="AV268" s="110">
        <v>46314.404618055552</v>
      </c>
      <c r="AW268" s="61">
        <v>1</v>
      </c>
      <c r="AX268" s="61" t="s">
        <v>2498</v>
      </c>
      <c r="AY268" s="61" t="s">
        <v>2499</v>
      </c>
      <c r="AZ268" s="61" t="s">
        <v>9</v>
      </c>
      <c r="BA268" s="111" t="s">
        <v>2474</v>
      </c>
    </row>
    <row r="269" spans="1:53" ht="15" customHeight="1" x14ac:dyDescent="0.25">
      <c r="A269" s="110">
        <v>46314.404618055552</v>
      </c>
      <c r="B269" s="61">
        <v>1</v>
      </c>
      <c r="C269" s="61" t="s">
        <v>314</v>
      </c>
      <c r="D269" s="61" t="s">
        <v>437</v>
      </c>
      <c r="E269" s="61" t="s">
        <v>2139</v>
      </c>
      <c r="F269" s="61" t="s">
        <v>173</v>
      </c>
      <c r="G269" s="114">
        <v>-4.3199011286065457E-4</v>
      </c>
      <c r="H269" s="61">
        <v>-9.8275764406000317</v>
      </c>
      <c r="I269" s="111" t="s">
        <v>325</v>
      </c>
      <c r="AV269" s="110">
        <v>46314.404618055552</v>
      </c>
      <c r="AW269" s="61">
        <v>1</v>
      </c>
      <c r="AX269" s="61" t="s">
        <v>2500</v>
      </c>
      <c r="AY269" s="61">
        <v>-1.0267679074059987E-4</v>
      </c>
      <c r="AZ269" s="61" t="s">
        <v>9</v>
      </c>
      <c r="BA269" s="111" t="s">
        <v>2476</v>
      </c>
    </row>
    <row r="270" spans="1:53" ht="15" customHeight="1" x14ac:dyDescent="0.25">
      <c r="A270" s="110">
        <v>46314.404618055552</v>
      </c>
      <c r="B270" s="61">
        <v>1</v>
      </c>
      <c r="C270" s="61" t="s">
        <v>314</v>
      </c>
      <c r="D270" s="61" t="s">
        <v>437</v>
      </c>
      <c r="E270" s="61" t="s">
        <v>2140</v>
      </c>
      <c r="F270" s="61" t="s">
        <v>173</v>
      </c>
      <c r="G270" s="114">
        <v>-3.9907897864686844E-4</v>
      </c>
      <c r="H270" s="61">
        <v>-9.7085173105447744</v>
      </c>
      <c r="I270" s="111" t="s">
        <v>325</v>
      </c>
      <c r="AV270" s="110">
        <v>46314.404618055552</v>
      </c>
      <c r="AW270" s="61">
        <v>1</v>
      </c>
      <c r="AX270" s="61" t="s">
        <v>2501</v>
      </c>
      <c r="AY270" s="61">
        <v>1.7877586000752093E-6</v>
      </c>
      <c r="AZ270" s="61" t="s">
        <v>308</v>
      </c>
      <c r="BA270" s="111" t="s">
        <v>2478</v>
      </c>
    </row>
    <row r="271" spans="1:53" ht="15" customHeight="1" x14ac:dyDescent="0.25">
      <c r="A271" s="110">
        <v>46314.404618055552</v>
      </c>
      <c r="B271" s="61">
        <v>1</v>
      </c>
      <c r="C271" s="61" t="s">
        <v>314</v>
      </c>
      <c r="D271" s="61" t="s">
        <v>437</v>
      </c>
      <c r="E271" s="61" t="s">
        <v>2141</v>
      </c>
      <c r="F271" s="61" t="s">
        <v>173</v>
      </c>
      <c r="G271" s="114">
        <v>-3.6616784443308236E-4</v>
      </c>
      <c r="H271" s="61">
        <v>-9.5894581804895154</v>
      </c>
      <c r="I271" s="111" t="s">
        <v>325</v>
      </c>
      <c r="AV271" s="110">
        <v>46314.404618055552</v>
      </c>
      <c r="AW271" s="61">
        <v>1</v>
      </c>
      <c r="AX271" s="61" t="s">
        <v>2502</v>
      </c>
      <c r="AY271" s="61">
        <v>6.5822268427572216E-7</v>
      </c>
      <c r="AZ271" s="61" t="s">
        <v>308</v>
      </c>
      <c r="BA271" s="111" t="s">
        <v>2480</v>
      </c>
    </row>
    <row r="272" spans="1:53" ht="15" customHeight="1" x14ac:dyDescent="0.25">
      <c r="A272" s="110">
        <v>46314.404618055552</v>
      </c>
      <c r="B272" s="61">
        <v>1</v>
      </c>
      <c r="C272" s="61" t="s">
        <v>314</v>
      </c>
      <c r="D272" s="61" t="s">
        <v>437</v>
      </c>
      <c r="E272" s="61" t="s">
        <v>2142</v>
      </c>
      <c r="F272" s="61" t="s">
        <v>173</v>
      </c>
      <c r="G272" s="114">
        <v>-3.3325671021929622E-4</v>
      </c>
      <c r="H272" s="61">
        <v>-9.4703990504342563</v>
      </c>
      <c r="I272" s="111" t="s">
        <v>325</v>
      </c>
      <c r="AV272" s="110">
        <v>46314.404618055552</v>
      </c>
      <c r="AW272" s="61">
        <v>1</v>
      </c>
      <c r="AX272" s="61" t="s">
        <v>2503</v>
      </c>
      <c r="AY272" s="61">
        <v>-0.3527809463494278</v>
      </c>
      <c r="AZ272" s="61" t="s">
        <v>2340</v>
      </c>
      <c r="BA272" s="111" t="s">
        <v>2482</v>
      </c>
    </row>
    <row r="273" spans="1:53" ht="15" customHeight="1" x14ac:dyDescent="0.25">
      <c r="A273" s="110">
        <v>46314.404618055552</v>
      </c>
      <c r="B273" s="61">
        <v>1</v>
      </c>
      <c r="C273" s="61" t="s">
        <v>314</v>
      </c>
      <c r="D273" s="61" t="s">
        <v>437</v>
      </c>
      <c r="E273" s="61" t="s">
        <v>2143</v>
      </c>
      <c r="F273" s="61" t="s">
        <v>173</v>
      </c>
      <c r="G273" s="114">
        <v>-3.0034557600551015E-4</v>
      </c>
      <c r="H273" s="61">
        <v>-9.3513399203789991</v>
      </c>
      <c r="I273" s="111" t="s">
        <v>325</v>
      </c>
      <c r="AV273" s="110">
        <v>46314.404618055552</v>
      </c>
      <c r="AW273" s="61">
        <v>1</v>
      </c>
      <c r="AX273" s="61" t="s">
        <v>2504</v>
      </c>
      <c r="AY273" s="61">
        <v>-5.3896254252848171E-2</v>
      </c>
      <c r="AZ273" s="61" t="s">
        <v>295</v>
      </c>
      <c r="BA273" s="111" t="s">
        <v>2484</v>
      </c>
    </row>
    <row r="274" spans="1:53" ht="15" customHeight="1" x14ac:dyDescent="0.25">
      <c r="A274" s="110">
        <v>46314.404618055552</v>
      </c>
      <c r="B274" s="61">
        <v>1</v>
      </c>
      <c r="C274" s="61" t="s">
        <v>314</v>
      </c>
      <c r="D274" s="61" t="s">
        <v>437</v>
      </c>
      <c r="E274" s="61" t="s">
        <v>2144</v>
      </c>
      <c r="F274" s="61" t="s">
        <v>173</v>
      </c>
      <c r="G274" s="114">
        <v>-2.6743444179172401E-4</v>
      </c>
      <c r="H274" s="61">
        <v>-8.6916193582310299</v>
      </c>
      <c r="I274" s="111" t="s">
        <v>325</v>
      </c>
      <c r="AV274" s="110">
        <v>46314.404618055552</v>
      </c>
      <c r="AW274" s="61">
        <v>1</v>
      </c>
      <c r="AX274" s="61" t="s">
        <v>2505</v>
      </c>
      <c r="AY274" s="61" t="b">
        <v>0</v>
      </c>
      <c r="AZ274" s="61" t="s">
        <v>9</v>
      </c>
      <c r="BA274" s="111" t="s">
        <v>2486</v>
      </c>
    </row>
    <row r="275" spans="1:53" ht="15" customHeight="1" x14ac:dyDescent="0.25">
      <c r="A275" s="110">
        <v>46314.404618055552</v>
      </c>
      <c r="B275" s="61">
        <v>1</v>
      </c>
      <c r="C275" s="61" t="s">
        <v>314</v>
      </c>
      <c r="D275" s="61" t="s">
        <v>437</v>
      </c>
      <c r="E275" s="61" t="s">
        <v>2145</v>
      </c>
      <c r="F275" s="61" t="s">
        <v>173</v>
      </c>
      <c r="G275" s="114">
        <v>-4.7424671971203855E-4</v>
      </c>
      <c r="H275" s="61">
        <v>-9.9804436987787373</v>
      </c>
      <c r="I275" s="111" t="s">
        <v>325</v>
      </c>
      <c r="AV275" s="110">
        <v>46314.404618055552</v>
      </c>
      <c r="AW275" s="61">
        <v>1</v>
      </c>
      <c r="AX275" s="61" t="s">
        <v>2506</v>
      </c>
      <c r="AY275" s="61" t="s">
        <v>1022</v>
      </c>
      <c r="AZ275" s="61" t="s">
        <v>9</v>
      </c>
      <c r="BA275" s="111" t="s">
        <v>2488</v>
      </c>
    </row>
    <row r="276" spans="1:53" ht="15" customHeight="1" x14ac:dyDescent="0.25">
      <c r="A276" s="110">
        <v>46314.404618055552</v>
      </c>
      <c r="B276" s="61">
        <v>1</v>
      </c>
      <c r="C276" s="61" t="s">
        <v>314</v>
      </c>
      <c r="D276" s="61" t="s">
        <v>437</v>
      </c>
      <c r="E276" s="61" t="s">
        <v>2146</v>
      </c>
      <c r="F276" s="61" t="s">
        <v>173</v>
      </c>
      <c r="G276" s="114">
        <v>-4.4133558549825242E-4</v>
      </c>
      <c r="H276" s="61">
        <v>-9.8613845687234782</v>
      </c>
      <c r="I276" s="111" t="s">
        <v>325</v>
      </c>
      <c r="AV276" s="110">
        <v>46314.404618055552</v>
      </c>
      <c r="AW276" s="61">
        <v>1</v>
      </c>
      <c r="AX276" s="61" t="s">
        <v>2507</v>
      </c>
      <c r="AY276" s="61" t="s">
        <v>2508</v>
      </c>
      <c r="AZ276" s="61" t="s">
        <v>9</v>
      </c>
      <c r="BA276" s="111" t="s">
        <v>2491</v>
      </c>
    </row>
    <row r="277" spans="1:53" ht="15" customHeight="1" x14ac:dyDescent="0.25">
      <c r="A277" s="110">
        <v>46314.404618055552</v>
      </c>
      <c r="B277" s="61">
        <v>1</v>
      </c>
      <c r="C277" s="61" t="s">
        <v>314</v>
      </c>
      <c r="D277" s="61" t="s">
        <v>437</v>
      </c>
      <c r="E277" s="61" t="s">
        <v>2147</v>
      </c>
      <c r="F277" s="61" t="s">
        <v>173</v>
      </c>
      <c r="G277" s="114">
        <v>-4.0842445128446629E-4</v>
      </c>
      <c r="H277" s="61">
        <v>-9.742325438668221</v>
      </c>
      <c r="I277" s="111" t="s">
        <v>325</v>
      </c>
      <c r="AV277" s="110">
        <v>46314.404618055552</v>
      </c>
      <c r="AW277" s="61">
        <v>1</v>
      </c>
      <c r="AX277" s="61" t="s">
        <v>2509</v>
      </c>
      <c r="AY277" s="61" t="s">
        <v>2508</v>
      </c>
      <c r="AZ277" s="61" t="s">
        <v>9</v>
      </c>
      <c r="BA277" s="111" t="s">
        <v>2493</v>
      </c>
    </row>
    <row r="278" spans="1:53" ht="15" customHeight="1" x14ac:dyDescent="0.25">
      <c r="A278" s="110">
        <v>46314.404618055552</v>
      </c>
      <c r="B278" s="61">
        <v>1</v>
      </c>
      <c r="C278" s="61" t="s">
        <v>314</v>
      </c>
      <c r="D278" s="61" t="s">
        <v>437</v>
      </c>
      <c r="E278" s="61" t="s">
        <v>2148</v>
      </c>
      <c r="F278" s="61" t="s">
        <v>173</v>
      </c>
      <c r="G278" s="114">
        <v>-3.7551331707068021E-4</v>
      </c>
      <c r="H278" s="61">
        <v>-9.623266308612962</v>
      </c>
      <c r="I278" s="111" t="s">
        <v>325</v>
      </c>
    </row>
    <row r="279" spans="1:53" ht="15" customHeight="1" x14ac:dyDescent="0.25">
      <c r="A279" s="110">
        <v>46314.404618055552</v>
      </c>
      <c r="B279" s="61">
        <v>1</v>
      </c>
      <c r="C279" s="61" t="s">
        <v>314</v>
      </c>
      <c r="D279" s="61" t="s">
        <v>437</v>
      </c>
      <c r="E279" s="61" t="s">
        <v>2149</v>
      </c>
      <c r="F279" s="61" t="s">
        <v>173</v>
      </c>
      <c r="G279" s="114">
        <v>-3.4260218285689408E-4</v>
      </c>
      <c r="H279" s="61">
        <v>-9.5042071785577029</v>
      </c>
      <c r="I279" s="111" t="s">
        <v>325</v>
      </c>
    </row>
    <row r="280" spans="1:53" ht="15" customHeight="1" x14ac:dyDescent="0.25">
      <c r="A280" s="110">
        <v>46314.404618055552</v>
      </c>
      <c r="B280" s="61">
        <v>1</v>
      </c>
      <c r="C280" s="61" t="s">
        <v>314</v>
      </c>
      <c r="D280" s="61" t="s">
        <v>437</v>
      </c>
      <c r="E280" s="61" t="s">
        <v>2150</v>
      </c>
      <c r="F280" s="61" t="s">
        <v>173</v>
      </c>
      <c r="G280" s="114">
        <v>-3.09691048643108E-4</v>
      </c>
      <c r="H280" s="61">
        <v>-9.3851480485024457</v>
      </c>
      <c r="I280" s="111" t="s">
        <v>325</v>
      </c>
    </row>
    <row r="281" spans="1:53" ht="15" customHeight="1" x14ac:dyDescent="0.25">
      <c r="A281" s="110">
        <v>46314.404618055552</v>
      </c>
      <c r="B281" s="61">
        <v>1</v>
      </c>
      <c r="C281" s="61" t="s">
        <v>314</v>
      </c>
      <c r="D281" s="61" t="s">
        <v>437</v>
      </c>
      <c r="E281" s="61" t="s">
        <v>2151</v>
      </c>
      <c r="F281" s="61" t="s">
        <v>173</v>
      </c>
      <c r="G281" s="114">
        <v>-2.7677991442932187E-4</v>
      </c>
      <c r="H281" s="61">
        <v>-8.9953472189529595</v>
      </c>
      <c r="I281" s="111" t="s">
        <v>325</v>
      </c>
    </row>
    <row r="282" spans="1:53" ht="15" customHeight="1" x14ac:dyDescent="0.25">
      <c r="A282" s="110">
        <v>46314.404618055552</v>
      </c>
      <c r="B282" s="61">
        <v>1</v>
      </c>
      <c r="C282" s="61" t="s">
        <v>314</v>
      </c>
      <c r="D282" s="61" t="s">
        <v>437</v>
      </c>
      <c r="E282" s="61" t="s">
        <v>2152</v>
      </c>
      <c r="F282" s="61" t="s">
        <v>173</v>
      </c>
      <c r="G282" s="114">
        <v>-2.4386878021553576E-4</v>
      </c>
      <c r="H282" s="61">
        <v>-7.9257353570049123</v>
      </c>
      <c r="I282" s="111" t="s">
        <v>325</v>
      </c>
    </row>
    <row r="283" spans="1:53" ht="15" customHeight="1" x14ac:dyDescent="0.25">
      <c r="A283" s="110">
        <v>46314.404618055552</v>
      </c>
      <c r="B283" s="61">
        <v>1</v>
      </c>
      <c r="C283" s="61" t="s">
        <v>314</v>
      </c>
      <c r="D283" s="61" t="s">
        <v>437</v>
      </c>
      <c r="E283" s="61" t="s">
        <v>2153</v>
      </c>
      <c r="F283" s="61" t="s">
        <v>173</v>
      </c>
      <c r="G283" s="114">
        <v>-2.1095764600174966E-4</v>
      </c>
      <c r="H283" s="61">
        <v>-6.8561234950568632</v>
      </c>
      <c r="I283" s="111" t="s">
        <v>325</v>
      </c>
    </row>
    <row r="284" spans="1:53" ht="15" customHeight="1" x14ac:dyDescent="0.25">
      <c r="A284" s="110">
        <v>46314.404618055552</v>
      </c>
      <c r="B284" s="61">
        <v>1</v>
      </c>
      <c r="C284" s="61" t="s">
        <v>314</v>
      </c>
      <c r="D284" s="61" t="s">
        <v>437</v>
      </c>
      <c r="E284" s="61" t="s">
        <v>2154</v>
      </c>
      <c r="F284" s="61" t="s">
        <v>173</v>
      </c>
      <c r="G284" s="114">
        <v>-1.7804651178796355E-4</v>
      </c>
      <c r="H284" s="61">
        <v>-5.7865116331088151</v>
      </c>
      <c r="I284" s="111" t="s">
        <v>325</v>
      </c>
    </row>
    <row r="285" spans="1:53" ht="15" customHeight="1" x14ac:dyDescent="0.25">
      <c r="A285" s="110">
        <v>46314.404618055552</v>
      </c>
      <c r="B285" s="61">
        <v>1</v>
      </c>
      <c r="C285" s="61" t="s">
        <v>314</v>
      </c>
      <c r="D285" s="61" t="s">
        <v>437</v>
      </c>
      <c r="E285" s="61" t="s">
        <v>2155</v>
      </c>
      <c r="F285" s="61" t="s">
        <v>173</v>
      </c>
      <c r="G285" s="114">
        <v>-3.8485878970827807E-4</v>
      </c>
      <c r="H285" s="61">
        <v>-9.6570744367364085</v>
      </c>
      <c r="I285" s="111" t="s">
        <v>325</v>
      </c>
    </row>
    <row r="286" spans="1:53" ht="15" customHeight="1" x14ac:dyDescent="0.25">
      <c r="A286" s="110">
        <v>46314.404618055552</v>
      </c>
      <c r="B286" s="61">
        <v>1</v>
      </c>
      <c r="C286" s="61" t="s">
        <v>314</v>
      </c>
      <c r="D286" s="61" t="s">
        <v>437</v>
      </c>
      <c r="E286" s="61" t="s">
        <v>2156</v>
      </c>
      <c r="F286" s="61" t="s">
        <v>173</v>
      </c>
      <c r="G286" s="114">
        <v>-3.5194765549449193E-4</v>
      </c>
      <c r="H286" s="61">
        <v>-9.5380153066811495</v>
      </c>
      <c r="I286" s="111" t="s">
        <v>325</v>
      </c>
    </row>
    <row r="287" spans="1:53" ht="15" customHeight="1" x14ac:dyDescent="0.25">
      <c r="A287" s="110">
        <v>46314.404618055552</v>
      </c>
      <c r="B287" s="61">
        <v>1</v>
      </c>
      <c r="C287" s="61" t="s">
        <v>314</v>
      </c>
      <c r="D287" s="61" t="s">
        <v>437</v>
      </c>
      <c r="E287" s="61" t="s">
        <v>2157</v>
      </c>
      <c r="F287" s="61" t="s">
        <v>173</v>
      </c>
      <c r="G287" s="114">
        <v>-3.1903652128070586E-4</v>
      </c>
      <c r="H287" s="61">
        <v>-9.4189561766258905</v>
      </c>
      <c r="I287" s="111" t="s">
        <v>325</v>
      </c>
    </row>
    <row r="288" spans="1:53" ht="15" customHeight="1" x14ac:dyDescent="0.25">
      <c r="A288" s="110">
        <v>46314.404618055552</v>
      </c>
      <c r="B288" s="61">
        <v>1</v>
      </c>
      <c r="C288" s="61" t="s">
        <v>314</v>
      </c>
      <c r="D288" s="61" t="s">
        <v>437</v>
      </c>
      <c r="E288" s="61" t="s">
        <v>2158</v>
      </c>
      <c r="F288" s="61" t="s">
        <v>173</v>
      </c>
      <c r="G288" s="114">
        <v>-1.544808502117753E-4</v>
      </c>
      <c r="H288" s="61">
        <v>-5.0206276318826975</v>
      </c>
      <c r="I288" s="111" t="s">
        <v>325</v>
      </c>
    </row>
    <row r="289" spans="1:9" ht="15" customHeight="1" x14ac:dyDescent="0.25">
      <c r="A289" s="110">
        <v>46314.404618055552</v>
      </c>
      <c r="B289" s="61">
        <v>1</v>
      </c>
      <c r="C289" s="61" t="s">
        <v>314</v>
      </c>
      <c r="D289" s="61" t="s">
        <v>437</v>
      </c>
      <c r="E289" s="61" t="s">
        <v>2159</v>
      </c>
      <c r="F289" s="61" t="s">
        <v>173</v>
      </c>
      <c r="G289" s="114">
        <v>-1.215697159979892E-4</v>
      </c>
      <c r="H289" s="61">
        <v>-3.9510157699346489</v>
      </c>
      <c r="I289" s="111" t="s">
        <v>325</v>
      </c>
    </row>
    <row r="290" spans="1:9" ht="15" customHeight="1" x14ac:dyDescent="0.25">
      <c r="A290" s="110">
        <v>46314.404618055552</v>
      </c>
      <c r="B290" s="61">
        <v>1</v>
      </c>
      <c r="C290" s="61" t="s">
        <v>314</v>
      </c>
      <c r="D290" s="61" t="s">
        <v>437</v>
      </c>
      <c r="E290" s="61" t="s">
        <v>2160</v>
      </c>
      <c r="F290" s="61" t="s">
        <v>173</v>
      </c>
      <c r="G290" s="114">
        <v>-8.8658581784203092E-5</v>
      </c>
      <c r="H290" s="61">
        <v>-2.8814039079866007</v>
      </c>
      <c r="I290" s="111" t="s">
        <v>325</v>
      </c>
    </row>
    <row r="291" spans="1:9" ht="15" customHeight="1" x14ac:dyDescent="0.25">
      <c r="A291" s="110">
        <v>46314.404618055552</v>
      </c>
      <c r="B291" s="61">
        <v>1</v>
      </c>
      <c r="C291" s="61" t="s">
        <v>314</v>
      </c>
      <c r="D291" s="61" t="s">
        <v>437</v>
      </c>
      <c r="E291" s="61" t="s">
        <v>2161</v>
      </c>
      <c r="F291" s="61" t="s">
        <v>173</v>
      </c>
      <c r="G291" s="114">
        <v>-2.9547085970451758E-4</v>
      </c>
      <c r="H291" s="61">
        <v>-9.3337051746940798</v>
      </c>
      <c r="I291" s="111" t="s">
        <v>325</v>
      </c>
    </row>
    <row r="292" spans="1:9" ht="15" customHeight="1" x14ac:dyDescent="0.25">
      <c r="A292" s="110">
        <v>46314.404618055552</v>
      </c>
      <c r="B292" s="61">
        <v>1</v>
      </c>
      <c r="C292" s="61" t="s">
        <v>314</v>
      </c>
      <c r="D292" s="61" t="s">
        <v>437</v>
      </c>
      <c r="E292" s="61" t="s">
        <v>2162</v>
      </c>
      <c r="F292" s="61" t="s">
        <v>173</v>
      </c>
      <c r="G292" s="114">
        <v>-2.625597254907315E-4</v>
      </c>
      <c r="H292" s="61">
        <v>-8.5331910784487732</v>
      </c>
      <c r="I292" s="111" t="s">
        <v>325</v>
      </c>
    </row>
    <row r="293" spans="1:9" ht="15" customHeight="1" x14ac:dyDescent="0.25">
      <c r="A293" s="110">
        <v>46314.404618055552</v>
      </c>
      <c r="B293" s="61">
        <v>1</v>
      </c>
      <c r="C293" s="61" t="s">
        <v>314</v>
      </c>
      <c r="D293" s="61" t="s">
        <v>437</v>
      </c>
      <c r="E293" s="61" t="s">
        <v>2163</v>
      </c>
      <c r="F293" s="61" t="s">
        <v>173</v>
      </c>
      <c r="G293" s="114">
        <v>-2.2964859127694537E-4</v>
      </c>
      <c r="H293" s="61">
        <v>-7.4635792165007242</v>
      </c>
      <c r="I293" s="111" t="s">
        <v>325</v>
      </c>
    </row>
    <row r="294" spans="1:9" ht="15" customHeight="1" x14ac:dyDescent="0.25">
      <c r="A294" s="110">
        <v>46314.404618055552</v>
      </c>
      <c r="B294" s="61">
        <v>1</v>
      </c>
      <c r="C294" s="61" t="s">
        <v>314</v>
      </c>
      <c r="D294" s="61" t="s">
        <v>437</v>
      </c>
      <c r="E294" s="61" t="s">
        <v>2164</v>
      </c>
      <c r="F294" s="61" t="s">
        <v>173</v>
      </c>
      <c r="G294" s="114">
        <v>-6.5092920208014842E-5</v>
      </c>
      <c r="H294" s="61">
        <v>-2.1155199067604826</v>
      </c>
      <c r="I294" s="111" t="s">
        <v>325</v>
      </c>
    </row>
    <row r="295" spans="1:9" ht="15" customHeight="1" x14ac:dyDescent="0.25">
      <c r="A295" s="110">
        <v>46314.404618055552</v>
      </c>
      <c r="B295" s="61">
        <v>1</v>
      </c>
      <c r="C295" s="61" t="s">
        <v>314</v>
      </c>
      <c r="D295" s="61" t="s">
        <v>437</v>
      </c>
      <c r="E295" s="61" t="s">
        <v>2165</v>
      </c>
      <c r="F295" s="61" t="s">
        <v>173</v>
      </c>
      <c r="G295" s="114">
        <v>-3.218178599422873E-5</v>
      </c>
      <c r="H295" s="61">
        <v>-1.045908044812434</v>
      </c>
      <c r="I295" s="111" t="s">
        <v>325</v>
      </c>
    </row>
    <row r="296" spans="1:9" ht="15" customHeight="1" x14ac:dyDescent="0.25">
      <c r="A296" s="110">
        <v>46314.404618055552</v>
      </c>
      <c r="B296" s="61">
        <v>1</v>
      </c>
      <c r="C296" s="61" t="s">
        <v>314</v>
      </c>
      <c r="D296" s="61" t="s">
        <v>437</v>
      </c>
      <c r="E296" s="61" t="s">
        <v>2166</v>
      </c>
      <c r="F296" s="61" t="s">
        <v>173</v>
      </c>
      <c r="G296" s="114">
        <v>7.2934821955737865E-7</v>
      </c>
      <c r="H296" s="61">
        <v>0</v>
      </c>
      <c r="I296" s="111" t="s">
        <v>2269</v>
      </c>
    </row>
    <row r="297" spans="1:9" ht="15" customHeight="1" x14ac:dyDescent="0.25">
      <c r="A297" s="110">
        <v>46314.404618055552</v>
      </c>
      <c r="B297" s="61">
        <v>1</v>
      </c>
      <c r="C297" s="61" t="s">
        <v>314</v>
      </c>
      <c r="D297" s="61" t="s">
        <v>437</v>
      </c>
      <c r="E297" s="61" t="s">
        <v>2167</v>
      </c>
      <c r="F297" s="61" t="s">
        <v>173</v>
      </c>
      <c r="G297" s="114">
        <v>-2.0608292970075712E-4</v>
      </c>
      <c r="H297" s="61">
        <v>-6.6976952152746057</v>
      </c>
      <c r="I297" s="111" t="s">
        <v>325</v>
      </c>
    </row>
    <row r="298" spans="1:9" ht="15" customHeight="1" x14ac:dyDescent="0.25">
      <c r="A298" s="110">
        <v>46314.404618055552</v>
      </c>
      <c r="B298" s="61">
        <v>1</v>
      </c>
      <c r="C298" s="61" t="s">
        <v>314</v>
      </c>
      <c r="D298" s="61" t="s">
        <v>437</v>
      </c>
      <c r="E298" s="61" t="s">
        <v>2168</v>
      </c>
      <c r="F298" s="61" t="s">
        <v>173</v>
      </c>
      <c r="G298" s="114">
        <v>-1.7317179548697101E-4</v>
      </c>
      <c r="H298" s="61">
        <v>-5.6280833533265575</v>
      </c>
      <c r="I298" s="111" t="s">
        <v>325</v>
      </c>
    </row>
    <row r="299" spans="1:9" ht="15" customHeight="1" x14ac:dyDescent="0.25">
      <c r="A299" s="110">
        <v>46314.404618055552</v>
      </c>
      <c r="B299" s="61">
        <v>1</v>
      </c>
      <c r="C299" s="61" t="s">
        <v>314</v>
      </c>
      <c r="D299" s="61" t="s">
        <v>437</v>
      </c>
      <c r="E299" s="61" t="s">
        <v>2169</v>
      </c>
      <c r="F299" s="61" t="s">
        <v>173</v>
      </c>
      <c r="G299" s="114">
        <v>-1.4026066127318491E-4</v>
      </c>
      <c r="H299" s="61">
        <v>-4.5584714913785094</v>
      </c>
      <c r="I299" s="111" t="s">
        <v>325</v>
      </c>
    </row>
    <row r="300" spans="1:9" ht="15" customHeight="1" x14ac:dyDescent="0.25">
      <c r="A300" s="110">
        <v>46314.404618055552</v>
      </c>
      <c r="B300" s="61">
        <v>1</v>
      </c>
      <c r="C300" s="61" t="s">
        <v>314</v>
      </c>
      <c r="D300" s="61" t="s">
        <v>437</v>
      </c>
      <c r="E300" s="61" t="s">
        <v>2170</v>
      </c>
      <c r="F300" s="61" t="s">
        <v>173</v>
      </c>
      <c r="G300" s="114">
        <v>2.4295009795745629E-5</v>
      </c>
      <c r="H300" s="61">
        <v>0</v>
      </c>
      <c r="I300" s="111" t="s">
        <v>2269</v>
      </c>
    </row>
    <row r="301" spans="1:9" ht="15" customHeight="1" x14ac:dyDescent="0.25">
      <c r="A301" s="110">
        <v>46314.404618055552</v>
      </c>
      <c r="B301" s="61">
        <v>1</v>
      </c>
      <c r="C301" s="61" t="s">
        <v>314</v>
      </c>
      <c r="D301" s="61" t="s">
        <v>437</v>
      </c>
      <c r="E301" s="61" t="s">
        <v>2171</v>
      </c>
      <c r="F301" s="61" t="s">
        <v>173</v>
      </c>
      <c r="G301" s="114">
        <v>5.7206144009531738E-5</v>
      </c>
      <c r="H301" s="61">
        <v>0</v>
      </c>
      <c r="I301" s="111" t="s">
        <v>2269</v>
      </c>
    </row>
    <row r="302" spans="1:9" ht="15" customHeight="1" x14ac:dyDescent="0.25">
      <c r="A302" s="110">
        <v>46314.404618055552</v>
      </c>
      <c r="B302" s="61">
        <v>1</v>
      </c>
      <c r="C302" s="61" t="s">
        <v>314</v>
      </c>
      <c r="D302" s="61" t="s">
        <v>437</v>
      </c>
      <c r="E302" s="61" t="s">
        <v>2172</v>
      </c>
      <c r="F302" s="61" t="s">
        <v>173</v>
      </c>
      <c r="G302" s="114">
        <v>9.0117278223317843E-5</v>
      </c>
      <c r="H302" s="61">
        <v>0</v>
      </c>
      <c r="I302" s="111" t="s">
        <v>2269</v>
      </c>
    </row>
    <row r="303" spans="1:9" ht="15" customHeight="1" x14ac:dyDescent="0.25">
      <c r="A303" s="110">
        <v>46314.404618055552</v>
      </c>
      <c r="B303" s="61">
        <v>1</v>
      </c>
      <c r="C303" s="61" t="s">
        <v>314</v>
      </c>
      <c r="D303" s="61" t="s">
        <v>437</v>
      </c>
      <c r="E303" s="61" t="s">
        <v>2173</v>
      </c>
      <c r="F303" s="61" t="s">
        <v>173</v>
      </c>
      <c r="G303" s="114">
        <v>-1.1669499969699666E-4</v>
      </c>
      <c r="H303" s="61">
        <v>-3.7925874901523913</v>
      </c>
      <c r="I303" s="111" t="s">
        <v>325</v>
      </c>
    </row>
    <row r="304" spans="1:9" ht="15" customHeight="1" x14ac:dyDescent="0.25">
      <c r="A304" s="110">
        <v>46314.404618055552</v>
      </c>
      <c r="B304" s="61">
        <v>1</v>
      </c>
      <c r="C304" s="61" t="s">
        <v>314</v>
      </c>
      <c r="D304" s="61" t="s">
        <v>437</v>
      </c>
      <c r="E304" s="61" t="s">
        <v>2174</v>
      </c>
      <c r="F304" s="61" t="s">
        <v>173</v>
      </c>
      <c r="G304" s="114">
        <v>-8.3783865483210552E-5</v>
      </c>
      <c r="H304" s="61">
        <v>-2.7229756282043431</v>
      </c>
      <c r="I304" s="111" t="s">
        <v>325</v>
      </c>
    </row>
    <row r="305" spans="1:9" ht="15" customHeight="1" x14ac:dyDescent="0.25">
      <c r="A305" s="110">
        <v>46314.404618055552</v>
      </c>
      <c r="B305" s="61">
        <v>1</v>
      </c>
      <c r="C305" s="61" t="s">
        <v>314</v>
      </c>
      <c r="D305" s="61" t="s">
        <v>437</v>
      </c>
      <c r="E305" s="61" t="s">
        <v>2175</v>
      </c>
      <c r="F305" s="61" t="s">
        <v>173</v>
      </c>
      <c r="G305" s="114">
        <v>-5.0872731269424446E-5</v>
      </c>
      <c r="H305" s="61">
        <v>-1.6533637662562948</v>
      </c>
      <c r="I305" s="111" t="s">
        <v>325</v>
      </c>
    </row>
    <row r="306" spans="1:9" ht="15" customHeight="1" x14ac:dyDescent="0.25">
      <c r="A306" s="110">
        <v>46314.404618055552</v>
      </c>
      <c r="B306" s="61">
        <v>1</v>
      </c>
      <c r="C306" s="61" t="s">
        <v>314</v>
      </c>
      <c r="D306" s="61" t="s">
        <v>437</v>
      </c>
      <c r="E306" s="61" t="s">
        <v>2176</v>
      </c>
      <c r="F306" s="61" t="s">
        <v>173</v>
      </c>
      <c r="G306" s="114">
        <v>1.1368293979950609E-4</v>
      </c>
      <c r="H306" s="61">
        <v>0</v>
      </c>
      <c r="I306" s="111" t="s">
        <v>2269</v>
      </c>
    </row>
    <row r="307" spans="1:9" ht="15" customHeight="1" x14ac:dyDescent="0.25">
      <c r="A307" s="110">
        <v>46314.404618055552</v>
      </c>
      <c r="B307" s="61">
        <v>1</v>
      </c>
      <c r="C307" s="61" t="s">
        <v>314</v>
      </c>
      <c r="D307" s="61" t="s">
        <v>437</v>
      </c>
      <c r="E307" s="61" t="s">
        <v>2177</v>
      </c>
      <c r="F307" s="61" t="s">
        <v>173</v>
      </c>
      <c r="G307" s="114">
        <v>1.4659407401329221E-4</v>
      </c>
      <c r="H307" s="61">
        <v>0</v>
      </c>
      <c r="I307" s="111" t="s">
        <v>2269</v>
      </c>
    </row>
    <row r="308" spans="1:9" ht="15" customHeight="1" x14ac:dyDescent="0.25">
      <c r="A308" s="110">
        <v>46314.404618055552</v>
      </c>
      <c r="B308" s="61">
        <v>1</v>
      </c>
      <c r="C308" s="61" t="s">
        <v>314</v>
      </c>
      <c r="D308" s="61" t="s">
        <v>437</v>
      </c>
      <c r="E308" s="61" t="s">
        <v>2178</v>
      </c>
      <c r="F308" s="61" t="s">
        <v>173</v>
      </c>
      <c r="G308" s="114">
        <v>1.7950520822707832E-4</v>
      </c>
      <c r="H308" s="61">
        <v>0</v>
      </c>
      <c r="I308" s="111" t="s">
        <v>2269</v>
      </c>
    </row>
    <row r="309" spans="1:9" ht="15" customHeight="1" x14ac:dyDescent="0.25">
      <c r="A309" s="110">
        <v>46314.404618055552</v>
      </c>
      <c r="B309" s="61">
        <v>1</v>
      </c>
      <c r="C309" s="61" t="s">
        <v>314</v>
      </c>
      <c r="D309" s="61" t="s">
        <v>437</v>
      </c>
      <c r="E309" s="61" t="s">
        <v>2179</v>
      </c>
      <c r="F309" s="61" t="s">
        <v>173</v>
      </c>
      <c r="G309" s="114">
        <v>-2.7307069693236192E-5</v>
      </c>
      <c r="H309" s="61">
        <v>-0.88747976503017667</v>
      </c>
      <c r="I309" s="111" t="s">
        <v>325</v>
      </c>
    </row>
    <row r="310" spans="1:9" ht="15" customHeight="1" x14ac:dyDescent="0.25">
      <c r="A310" s="110">
        <v>46314.404618055552</v>
      </c>
      <c r="B310" s="61">
        <v>1</v>
      </c>
      <c r="C310" s="61" t="s">
        <v>314</v>
      </c>
      <c r="D310" s="61" t="s">
        <v>437</v>
      </c>
      <c r="E310" s="61" t="s">
        <v>2180</v>
      </c>
      <c r="F310" s="61" t="s">
        <v>173</v>
      </c>
      <c r="G310" s="114">
        <v>5.6040645205499144E-6</v>
      </c>
      <c r="H310" s="61">
        <v>0</v>
      </c>
      <c r="I310" s="111" t="s">
        <v>2269</v>
      </c>
    </row>
    <row r="311" spans="1:9" ht="15" customHeight="1" x14ac:dyDescent="0.25">
      <c r="A311" s="110">
        <v>46314.404618055552</v>
      </c>
      <c r="B311" s="61">
        <v>1</v>
      </c>
      <c r="C311" s="61" t="s">
        <v>314</v>
      </c>
      <c r="D311" s="61" t="s">
        <v>437</v>
      </c>
      <c r="E311" s="61" t="s">
        <v>2181</v>
      </c>
      <c r="F311" s="61" t="s">
        <v>173</v>
      </c>
      <c r="G311" s="114">
        <v>3.8515198734336021E-5</v>
      </c>
      <c r="H311" s="61">
        <v>0</v>
      </c>
      <c r="I311" s="111" t="s">
        <v>2269</v>
      </c>
    </row>
    <row r="312" spans="1:9" ht="15" customHeight="1" x14ac:dyDescent="0.25">
      <c r="A312" s="110">
        <v>46314.404618055552</v>
      </c>
      <c r="B312" s="61">
        <v>1</v>
      </c>
      <c r="C312" s="61" t="s">
        <v>314</v>
      </c>
      <c r="D312" s="61" t="s">
        <v>437</v>
      </c>
      <c r="E312" s="61" t="s">
        <v>2182</v>
      </c>
      <c r="F312" s="61" t="s">
        <v>173</v>
      </c>
      <c r="G312" s="114">
        <v>7.1426332948122133E-5</v>
      </c>
      <c r="H312" s="61">
        <v>0</v>
      </c>
      <c r="I312" s="111" t="s">
        <v>2269</v>
      </c>
    </row>
    <row r="313" spans="1:9" ht="15" customHeight="1" x14ac:dyDescent="0.25">
      <c r="A313" s="110">
        <v>46314.404618055552</v>
      </c>
      <c r="B313" s="61">
        <v>1</v>
      </c>
      <c r="C313" s="61" t="s">
        <v>314</v>
      </c>
      <c r="D313" s="61" t="s">
        <v>437</v>
      </c>
      <c r="E313" s="61" t="s">
        <v>2183</v>
      </c>
      <c r="F313" s="61" t="s">
        <v>173</v>
      </c>
      <c r="G313" s="114">
        <v>1.0433746716190824E-4</v>
      </c>
      <c r="H313" s="61">
        <v>0</v>
      </c>
      <c r="I313" s="111" t="s">
        <v>2269</v>
      </c>
    </row>
    <row r="314" spans="1:9" ht="15" customHeight="1" x14ac:dyDescent="0.25">
      <c r="A314" s="110">
        <v>46314.404618055552</v>
      </c>
      <c r="B314" s="61">
        <v>1</v>
      </c>
      <c r="C314" s="61" t="s">
        <v>314</v>
      </c>
      <c r="D314" s="61" t="s">
        <v>437</v>
      </c>
      <c r="E314" s="61" t="s">
        <v>2184</v>
      </c>
      <c r="F314" s="61" t="s">
        <v>173</v>
      </c>
      <c r="G314" s="114">
        <v>1.3724860137569436E-4</v>
      </c>
      <c r="H314" s="61">
        <v>0</v>
      </c>
      <c r="I314" s="111" t="s">
        <v>2269</v>
      </c>
    </row>
    <row r="315" spans="1:9" ht="15" customHeight="1" x14ac:dyDescent="0.25">
      <c r="A315" s="110">
        <v>46314.404618055552</v>
      </c>
      <c r="B315" s="61">
        <v>1</v>
      </c>
      <c r="C315" s="61" t="s">
        <v>314</v>
      </c>
      <c r="D315" s="61" t="s">
        <v>437</v>
      </c>
      <c r="E315" s="61" t="s">
        <v>2185</v>
      </c>
      <c r="F315" s="61" t="s">
        <v>173</v>
      </c>
      <c r="G315" s="114">
        <v>1.7015973558948046E-4</v>
      </c>
      <c r="H315" s="61">
        <v>0</v>
      </c>
      <c r="I315" s="111" t="s">
        <v>2269</v>
      </c>
    </row>
    <row r="316" spans="1:9" ht="15" customHeight="1" x14ac:dyDescent="0.25">
      <c r="A316" s="110">
        <v>46314.404618055552</v>
      </c>
      <c r="B316" s="61">
        <v>1</v>
      </c>
      <c r="C316" s="61" t="s">
        <v>314</v>
      </c>
      <c r="D316" s="61" t="s">
        <v>437</v>
      </c>
      <c r="E316" s="61" t="s">
        <v>2186</v>
      </c>
      <c r="F316" s="61" t="s">
        <v>173</v>
      </c>
      <c r="G316" s="114">
        <v>2.0307086980326657E-4</v>
      </c>
      <c r="H316" s="61">
        <v>0</v>
      </c>
      <c r="I316" s="111" t="s">
        <v>2269</v>
      </c>
    </row>
    <row r="317" spans="1:9" ht="15" customHeight="1" x14ac:dyDescent="0.25">
      <c r="A317" s="110">
        <v>46314.404618055552</v>
      </c>
      <c r="B317" s="61">
        <v>1</v>
      </c>
      <c r="C317" s="61" t="s">
        <v>314</v>
      </c>
      <c r="D317" s="61" t="s">
        <v>437</v>
      </c>
      <c r="E317" s="61" t="s">
        <v>2187</v>
      </c>
      <c r="F317" s="61" t="s">
        <v>173</v>
      </c>
      <c r="G317" s="114">
        <v>2.3598200401705267E-4</v>
      </c>
      <c r="H317" s="61">
        <v>0</v>
      </c>
      <c r="I317" s="111" t="s">
        <v>2269</v>
      </c>
    </row>
    <row r="318" spans="1:9" ht="15" customHeight="1" x14ac:dyDescent="0.25">
      <c r="A318" s="110">
        <v>46314.404618055552</v>
      </c>
      <c r="B318" s="61">
        <v>1</v>
      </c>
      <c r="C318" s="61" t="s">
        <v>314</v>
      </c>
      <c r="D318" s="61" t="s">
        <v>437</v>
      </c>
      <c r="E318" s="61" t="s">
        <v>2188</v>
      </c>
      <c r="F318" s="61" t="s">
        <v>173</v>
      </c>
      <c r="G318" s="114">
        <v>2.6889313823083881E-4</v>
      </c>
      <c r="H318" s="61">
        <v>0</v>
      </c>
      <c r="I318" s="111" t="s">
        <v>2269</v>
      </c>
    </row>
    <row r="319" spans="1:9" ht="15" customHeight="1" x14ac:dyDescent="0.25">
      <c r="A319" s="110">
        <v>46314.404618055552</v>
      </c>
      <c r="B319" s="61">
        <v>1</v>
      </c>
      <c r="C319" s="61" t="s">
        <v>314</v>
      </c>
      <c r="D319" s="61" t="s">
        <v>437</v>
      </c>
      <c r="E319" s="61" t="s">
        <v>2189</v>
      </c>
      <c r="F319" s="61" t="s">
        <v>173</v>
      </c>
      <c r="G319" s="114">
        <v>6.2080860310524279E-5</v>
      </c>
      <c r="H319" s="61">
        <v>0</v>
      </c>
      <c r="I319" s="111" t="s">
        <v>2269</v>
      </c>
    </row>
    <row r="320" spans="1:9" ht="15" customHeight="1" x14ac:dyDescent="0.25">
      <c r="A320" s="110">
        <v>46314.404618055552</v>
      </c>
      <c r="B320" s="61">
        <v>1</v>
      </c>
      <c r="C320" s="61" t="s">
        <v>314</v>
      </c>
      <c r="D320" s="61" t="s">
        <v>437</v>
      </c>
      <c r="E320" s="61" t="s">
        <v>2190</v>
      </c>
      <c r="F320" s="61" t="s">
        <v>173</v>
      </c>
      <c r="G320" s="114">
        <v>9.4991994524310384E-5</v>
      </c>
      <c r="H320" s="61">
        <v>0</v>
      </c>
      <c r="I320" s="111" t="s">
        <v>2269</v>
      </c>
    </row>
    <row r="321" spans="1:9" ht="15" customHeight="1" x14ac:dyDescent="0.25">
      <c r="A321" s="110">
        <v>46314.404618055552</v>
      </c>
      <c r="B321" s="61">
        <v>1</v>
      </c>
      <c r="C321" s="61" t="s">
        <v>314</v>
      </c>
      <c r="D321" s="61" t="s">
        <v>437</v>
      </c>
      <c r="E321" s="61" t="s">
        <v>2191</v>
      </c>
      <c r="F321" s="61" t="s">
        <v>173</v>
      </c>
      <c r="G321" s="114">
        <v>1.279031287380965E-4</v>
      </c>
      <c r="H321" s="61">
        <v>0</v>
      </c>
      <c r="I321" s="111" t="s">
        <v>2269</v>
      </c>
    </row>
    <row r="322" spans="1:9" ht="15" customHeight="1" x14ac:dyDescent="0.25">
      <c r="A322" s="110">
        <v>46314.404618055552</v>
      </c>
      <c r="B322" s="61">
        <v>1</v>
      </c>
      <c r="C322" s="61" t="s">
        <v>314</v>
      </c>
      <c r="D322" s="61" t="s">
        <v>437</v>
      </c>
      <c r="E322" s="61" t="s">
        <v>2192</v>
      </c>
      <c r="F322" s="61" t="s">
        <v>173</v>
      </c>
      <c r="G322" s="114">
        <v>1.6081426295188261E-4</v>
      </c>
      <c r="H322" s="61">
        <v>0</v>
      </c>
      <c r="I322" s="111" t="s">
        <v>2269</v>
      </c>
    </row>
    <row r="323" spans="1:9" ht="15" customHeight="1" x14ac:dyDescent="0.25">
      <c r="A323" s="110">
        <v>46314.404618055552</v>
      </c>
      <c r="B323" s="61">
        <v>1</v>
      </c>
      <c r="C323" s="61" t="s">
        <v>314</v>
      </c>
      <c r="D323" s="61" t="s">
        <v>437</v>
      </c>
      <c r="E323" s="61" t="s">
        <v>2193</v>
      </c>
      <c r="F323" s="61" t="s">
        <v>173</v>
      </c>
      <c r="G323" s="114">
        <v>1.9372539716566871E-4</v>
      </c>
      <c r="H323" s="61">
        <v>0</v>
      </c>
      <c r="I323" s="111" t="s">
        <v>2269</v>
      </c>
    </row>
    <row r="324" spans="1:9" ht="15" customHeight="1" x14ac:dyDescent="0.25">
      <c r="A324" s="110">
        <v>46314.404618055552</v>
      </c>
      <c r="B324" s="61">
        <v>1</v>
      </c>
      <c r="C324" s="61" t="s">
        <v>314</v>
      </c>
      <c r="D324" s="61" t="s">
        <v>437</v>
      </c>
      <c r="E324" s="61" t="s">
        <v>2194</v>
      </c>
      <c r="F324" s="61" t="s">
        <v>173</v>
      </c>
      <c r="G324" s="114">
        <v>2.2663653137945482E-4</v>
      </c>
      <c r="H324" s="61">
        <v>0</v>
      </c>
      <c r="I324" s="111" t="s">
        <v>2269</v>
      </c>
    </row>
    <row r="325" spans="1:9" ht="15" customHeight="1" x14ac:dyDescent="0.25">
      <c r="A325" s="110">
        <v>46314.404618055552</v>
      </c>
      <c r="B325" s="61">
        <v>1</v>
      </c>
      <c r="C325" s="61" t="s">
        <v>314</v>
      </c>
      <c r="D325" s="61" t="s">
        <v>437</v>
      </c>
      <c r="E325" s="61" t="s">
        <v>2195</v>
      </c>
      <c r="F325" s="61" t="s">
        <v>173</v>
      </c>
      <c r="G325" s="114">
        <v>2.595476655932409E-4</v>
      </c>
      <c r="H325" s="61">
        <v>0</v>
      </c>
      <c r="I325" s="111" t="s">
        <v>2269</v>
      </c>
    </row>
    <row r="326" spans="1:9" ht="15" customHeight="1" x14ac:dyDescent="0.25">
      <c r="A326" s="110">
        <v>46314.404618055552</v>
      </c>
      <c r="B326" s="61">
        <v>1</v>
      </c>
      <c r="C326" s="61" t="s">
        <v>314</v>
      </c>
      <c r="D326" s="61" t="s">
        <v>437</v>
      </c>
      <c r="E326" s="61" t="s">
        <v>2196</v>
      </c>
      <c r="F326" s="61" t="s">
        <v>173</v>
      </c>
      <c r="G326" s="114">
        <v>2.9245879980702703E-4</v>
      </c>
      <c r="H326" s="61">
        <v>0</v>
      </c>
      <c r="I326" s="111" t="s">
        <v>2269</v>
      </c>
    </row>
    <row r="327" spans="1:9" ht="15" customHeight="1" x14ac:dyDescent="0.25">
      <c r="A327" s="110">
        <v>46314.404618055552</v>
      </c>
      <c r="B327" s="61">
        <v>1</v>
      </c>
      <c r="C327" s="61" t="s">
        <v>314</v>
      </c>
      <c r="D327" s="61" t="s">
        <v>437</v>
      </c>
      <c r="E327" s="61" t="s">
        <v>2197</v>
      </c>
      <c r="F327" s="61" t="s">
        <v>173</v>
      </c>
      <c r="G327" s="114">
        <v>3.2536993402081316E-4</v>
      </c>
      <c r="H327" s="61">
        <v>0</v>
      </c>
      <c r="I327" s="111" t="s">
        <v>2269</v>
      </c>
    </row>
    <row r="328" spans="1:9" ht="15" customHeight="1" x14ac:dyDescent="0.25">
      <c r="A328" s="110">
        <v>46314.404618055552</v>
      </c>
      <c r="B328" s="61">
        <v>1</v>
      </c>
      <c r="C328" s="61" t="s">
        <v>314</v>
      </c>
      <c r="D328" s="61" t="s">
        <v>437</v>
      </c>
      <c r="E328" s="61" t="s">
        <v>2198</v>
      </c>
      <c r="F328" s="61" t="s">
        <v>173</v>
      </c>
      <c r="G328" s="114">
        <v>3.5828106823459924E-4</v>
      </c>
      <c r="H328" s="61">
        <v>0</v>
      </c>
      <c r="I328" s="111" t="s">
        <v>2269</v>
      </c>
    </row>
    <row r="329" spans="1:9" ht="15" customHeight="1" x14ac:dyDescent="0.25">
      <c r="A329" s="110">
        <v>46314.404618055552</v>
      </c>
      <c r="B329" s="61">
        <v>1</v>
      </c>
      <c r="C329" s="61" t="s">
        <v>314</v>
      </c>
      <c r="D329" s="61" t="s">
        <v>437</v>
      </c>
      <c r="E329" s="61" t="s">
        <v>2199</v>
      </c>
      <c r="F329" s="61" t="s">
        <v>173</v>
      </c>
      <c r="G329" s="114">
        <v>1.5146879031428475E-4</v>
      </c>
      <c r="H329" s="61">
        <v>0</v>
      </c>
      <c r="I329" s="111" t="s">
        <v>2269</v>
      </c>
    </row>
    <row r="330" spans="1:9" ht="15" customHeight="1" x14ac:dyDescent="0.25">
      <c r="A330" s="110">
        <v>46314.404618055552</v>
      </c>
      <c r="B330" s="61">
        <v>1</v>
      </c>
      <c r="C330" s="61" t="s">
        <v>314</v>
      </c>
      <c r="D330" s="61" t="s">
        <v>437</v>
      </c>
      <c r="E330" s="61" t="s">
        <v>2200</v>
      </c>
      <c r="F330" s="61" t="s">
        <v>173</v>
      </c>
      <c r="G330" s="114">
        <v>1.8437992452807086E-4</v>
      </c>
      <c r="H330" s="61">
        <v>0</v>
      </c>
      <c r="I330" s="111" t="s">
        <v>2269</v>
      </c>
    </row>
    <row r="331" spans="1:9" ht="15" customHeight="1" x14ac:dyDescent="0.25">
      <c r="A331" s="110">
        <v>46314.404618055552</v>
      </c>
      <c r="B331" s="61">
        <v>1</v>
      </c>
      <c r="C331" s="61" t="s">
        <v>314</v>
      </c>
      <c r="D331" s="61" t="s">
        <v>437</v>
      </c>
      <c r="E331" s="61" t="s">
        <v>2201</v>
      </c>
      <c r="F331" s="61" t="s">
        <v>173</v>
      </c>
      <c r="G331" s="114">
        <v>2.1729105874185696E-4</v>
      </c>
      <c r="H331" s="61">
        <v>0</v>
      </c>
      <c r="I331" s="111" t="s">
        <v>2269</v>
      </c>
    </row>
    <row r="332" spans="1:9" ht="15" customHeight="1" x14ac:dyDescent="0.25">
      <c r="A332" s="110">
        <v>46314.404618055552</v>
      </c>
      <c r="B332" s="61">
        <v>1</v>
      </c>
      <c r="C332" s="61" t="s">
        <v>314</v>
      </c>
      <c r="D332" s="61" t="s">
        <v>437</v>
      </c>
      <c r="E332" s="61" t="s">
        <v>2202</v>
      </c>
      <c r="F332" s="61" t="s">
        <v>173</v>
      </c>
      <c r="G332" s="114">
        <v>2.5020219295564304E-4</v>
      </c>
      <c r="H332" s="61">
        <v>0</v>
      </c>
      <c r="I332" s="111" t="s">
        <v>2269</v>
      </c>
    </row>
    <row r="333" spans="1:9" ht="15" customHeight="1" x14ac:dyDescent="0.25">
      <c r="A333" s="110">
        <v>46314.404618055552</v>
      </c>
      <c r="B333" s="61">
        <v>1</v>
      </c>
      <c r="C333" s="61" t="s">
        <v>314</v>
      </c>
      <c r="D333" s="61" t="s">
        <v>437</v>
      </c>
      <c r="E333" s="61" t="s">
        <v>2203</v>
      </c>
      <c r="F333" s="61" t="s">
        <v>173</v>
      </c>
      <c r="G333" s="114">
        <v>2.8311332716942917E-4</v>
      </c>
      <c r="H333" s="61">
        <v>0</v>
      </c>
      <c r="I333" s="111" t="s">
        <v>2269</v>
      </c>
    </row>
    <row r="334" spans="1:9" ht="15" customHeight="1" x14ac:dyDescent="0.25">
      <c r="A334" s="110">
        <v>46314.404618055552</v>
      </c>
      <c r="B334" s="61">
        <v>1</v>
      </c>
      <c r="C334" s="61" t="s">
        <v>314</v>
      </c>
      <c r="D334" s="61" t="s">
        <v>437</v>
      </c>
      <c r="E334" s="61" t="s">
        <v>2204</v>
      </c>
      <c r="F334" s="61" t="s">
        <v>173</v>
      </c>
      <c r="G334" s="114">
        <v>3.1602446138321531E-4</v>
      </c>
      <c r="H334" s="61">
        <v>0</v>
      </c>
      <c r="I334" s="111" t="s">
        <v>2269</v>
      </c>
    </row>
    <row r="335" spans="1:9" ht="15" customHeight="1" x14ac:dyDescent="0.25">
      <c r="A335" s="110">
        <v>46314.404618055552</v>
      </c>
      <c r="B335" s="61">
        <v>1</v>
      </c>
      <c r="C335" s="61" t="s">
        <v>314</v>
      </c>
      <c r="D335" s="61" t="s">
        <v>437</v>
      </c>
      <c r="E335" s="61" t="s">
        <v>2205</v>
      </c>
      <c r="F335" s="61" t="s">
        <v>173</v>
      </c>
      <c r="G335" s="114">
        <v>3.4893559559700138E-4</v>
      </c>
      <c r="H335" s="61">
        <v>0</v>
      </c>
      <c r="I335" s="111" t="s">
        <v>2269</v>
      </c>
    </row>
    <row r="336" spans="1:9" ht="15" customHeight="1" x14ac:dyDescent="0.25">
      <c r="A336" s="110">
        <v>46314.404618055552</v>
      </c>
      <c r="B336" s="61">
        <v>1</v>
      </c>
      <c r="C336" s="61" t="s">
        <v>314</v>
      </c>
      <c r="D336" s="61" t="s">
        <v>437</v>
      </c>
      <c r="E336" s="61" t="s">
        <v>2206</v>
      </c>
      <c r="F336" s="61" t="s">
        <v>173</v>
      </c>
      <c r="G336" s="114">
        <v>3.8184672981078752E-4</v>
      </c>
      <c r="H336" s="61">
        <v>0</v>
      </c>
      <c r="I336" s="111" t="s">
        <v>2269</v>
      </c>
    </row>
    <row r="337" spans="1:9" ht="15" customHeight="1" x14ac:dyDescent="0.25">
      <c r="A337" s="110">
        <v>46314.404618055552</v>
      </c>
      <c r="B337" s="61">
        <v>1</v>
      </c>
      <c r="C337" s="61" t="s">
        <v>314</v>
      </c>
      <c r="D337" s="61" t="s">
        <v>437</v>
      </c>
      <c r="E337" s="61" t="s">
        <v>2207</v>
      </c>
      <c r="F337" s="61" t="s">
        <v>173</v>
      </c>
      <c r="G337" s="114">
        <v>4.1475786402457359E-4</v>
      </c>
      <c r="H337" s="61">
        <v>0</v>
      </c>
      <c r="I337" s="111" t="s">
        <v>2269</v>
      </c>
    </row>
    <row r="338" spans="1:9" ht="15" customHeight="1" x14ac:dyDescent="0.25">
      <c r="A338" s="110">
        <v>46314.404618055552</v>
      </c>
      <c r="B338" s="61">
        <v>1</v>
      </c>
      <c r="C338" s="61" t="s">
        <v>314</v>
      </c>
      <c r="D338" s="61" t="s">
        <v>437</v>
      </c>
      <c r="E338" s="61" t="s">
        <v>2208</v>
      </c>
      <c r="F338" s="61" t="s">
        <v>173</v>
      </c>
      <c r="G338" s="114">
        <v>4.4766899823835973E-4</v>
      </c>
      <c r="H338" s="61">
        <v>0</v>
      </c>
      <c r="I338" s="111" t="s">
        <v>2269</v>
      </c>
    </row>
    <row r="339" spans="1:9" ht="15" customHeight="1" x14ac:dyDescent="0.25">
      <c r="A339" s="110">
        <v>46314.404618055552</v>
      </c>
      <c r="B339" s="61">
        <v>1</v>
      </c>
      <c r="C339" s="61" t="s">
        <v>314</v>
      </c>
      <c r="D339" s="61" t="s">
        <v>437</v>
      </c>
      <c r="E339" s="61" t="s">
        <v>2209</v>
      </c>
      <c r="F339" s="61" t="s">
        <v>2210</v>
      </c>
      <c r="G339" s="114">
        <v>2.4955938883134451E-4</v>
      </c>
      <c r="H339" s="61">
        <v>49.911877766268901</v>
      </c>
      <c r="I339" s="111" t="s">
        <v>326</v>
      </c>
    </row>
    <row r="340" spans="1:9" ht="15" customHeight="1" x14ac:dyDescent="0.25">
      <c r="A340" s="110">
        <v>46314.404618055552</v>
      </c>
      <c r="B340" s="61">
        <v>1</v>
      </c>
      <c r="C340" s="61" t="s">
        <v>314</v>
      </c>
      <c r="D340" s="61" t="s">
        <v>437</v>
      </c>
      <c r="E340" s="61" t="s">
        <v>2212</v>
      </c>
      <c r="F340" s="61" t="s">
        <v>2210</v>
      </c>
      <c r="G340" s="114">
        <v>3.1569232224731538E-4</v>
      </c>
      <c r="H340" s="61">
        <v>63.138464449463079</v>
      </c>
      <c r="I340" s="111" t="s">
        <v>326</v>
      </c>
    </row>
    <row r="341" spans="1:9" ht="15" customHeight="1" x14ac:dyDescent="0.25">
      <c r="A341" s="110">
        <v>46314.404618055552</v>
      </c>
      <c r="B341" s="61">
        <v>1</v>
      </c>
      <c r="C341" s="61" t="s">
        <v>314</v>
      </c>
      <c r="D341" s="61" t="s">
        <v>437</v>
      </c>
      <c r="E341" s="61" t="s">
        <v>2214</v>
      </c>
      <c r="F341" s="61" t="s">
        <v>2210</v>
      </c>
      <c r="G341" s="114">
        <v>-5.0129922320024342E-4</v>
      </c>
      <c r="H341" s="61">
        <v>-100.25984464004867</v>
      </c>
      <c r="I341" s="111" t="s">
        <v>325</v>
      </c>
    </row>
    <row r="342" spans="1:9" ht="15" customHeight="1" x14ac:dyDescent="0.25">
      <c r="A342" s="110">
        <v>46314.404618055552</v>
      </c>
      <c r="B342" s="61">
        <v>1</v>
      </c>
      <c r="C342" s="61" t="s">
        <v>314</v>
      </c>
      <c r="D342" s="61" t="s">
        <v>437</v>
      </c>
      <c r="E342" s="61" t="s">
        <v>2216</v>
      </c>
      <c r="F342" s="61" t="s">
        <v>2210</v>
      </c>
      <c r="G342" s="114">
        <v>-4.3516628978427255E-4</v>
      </c>
      <c r="H342" s="61">
        <v>-87.033257956854499</v>
      </c>
      <c r="I342" s="111" t="s">
        <v>325</v>
      </c>
    </row>
    <row r="343" spans="1:9" ht="15" customHeight="1" x14ac:dyDescent="0.25">
      <c r="A343" s="110">
        <v>46314.404618055552</v>
      </c>
      <c r="B343" s="61">
        <v>1</v>
      </c>
      <c r="C343" s="61" t="s">
        <v>314</v>
      </c>
      <c r="D343" s="61" t="s">
        <v>437</v>
      </c>
      <c r="E343" s="61" t="s">
        <v>2218</v>
      </c>
      <c r="F343" s="61" t="s">
        <v>2210</v>
      </c>
      <c r="G343" s="114">
        <v>-1.7898105905172335E-4</v>
      </c>
      <c r="H343" s="61">
        <v>-35.796211810344666</v>
      </c>
      <c r="I343" s="111" t="s">
        <v>325</v>
      </c>
    </row>
    <row r="344" spans="1:9" ht="15" customHeight="1" x14ac:dyDescent="0.25">
      <c r="A344" s="110">
        <v>46314.404618055552</v>
      </c>
      <c r="B344" s="61">
        <v>1</v>
      </c>
      <c r="C344" s="61" t="s">
        <v>314</v>
      </c>
      <c r="D344" s="61" t="s">
        <v>437</v>
      </c>
      <c r="E344" s="61" t="s">
        <v>2219</v>
      </c>
      <c r="F344" s="61" t="s">
        <v>2210</v>
      </c>
      <c r="G344" s="114">
        <v>-5.83073535466467E-5</v>
      </c>
      <c r="H344" s="61">
        <v>-11.661470709329333</v>
      </c>
      <c r="I344" s="111" t="s">
        <v>325</v>
      </c>
    </row>
    <row r="345" spans="1:9" ht="15" customHeight="1" x14ac:dyDescent="0.25">
      <c r="A345" s="110">
        <v>46314.404618055552</v>
      </c>
      <c r="B345" s="61">
        <v>1</v>
      </c>
      <c r="C345" s="61" t="s">
        <v>314</v>
      </c>
      <c r="D345" s="61" t="s">
        <v>437</v>
      </c>
      <c r="E345" s="61" t="s">
        <v>2220</v>
      </c>
      <c r="F345" s="61" t="s">
        <v>2210</v>
      </c>
      <c r="G345" s="114">
        <v>6.2366351958429908E-5</v>
      </c>
      <c r="H345" s="61">
        <v>12.473270391685981</v>
      </c>
      <c r="I345" s="111" t="s">
        <v>326</v>
      </c>
    </row>
    <row r="346" spans="1:9" ht="15" customHeight="1" x14ac:dyDescent="0.25">
      <c r="A346" s="110">
        <v>46314.404618055552</v>
      </c>
      <c r="B346" s="61">
        <v>1</v>
      </c>
      <c r="C346" s="61" t="s">
        <v>314</v>
      </c>
      <c r="D346" s="61" t="s">
        <v>437</v>
      </c>
      <c r="E346" s="61" t="s">
        <v>2221</v>
      </c>
      <c r="F346" s="61" t="s">
        <v>2210</v>
      </c>
      <c r="G346" s="114">
        <v>1.8304005746350656E-4</v>
      </c>
      <c r="H346" s="61">
        <v>36.608011492701316</v>
      </c>
      <c r="I346" s="111" t="s">
        <v>326</v>
      </c>
    </row>
    <row r="347" spans="1:9" ht="15" customHeight="1" x14ac:dyDescent="0.25">
      <c r="A347" s="110">
        <v>46314.404618055552</v>
      </c>
      <c r="B347" s="61">
        <v>1</v>
      </c>
      <c r="C347" s="61" t="s">
        <v>314</v>
      </c>
      <c r="D347" s="61" t="s">
        <v>437</v>
      </c>
      <c r="E347" s="61" t="s">
        <v>2222</v>
      </c>
      <c r="F347" s="61" t="s">
        <v>2210</v>
      </c>
      <c r="G347" s="114">
        <v>3.0371376296858317E-4</v>
      </c>
      <c r="H347" s="61">
        <v>60.742752593716631</v>
      </c>
      <c r="I347" s="111" t="s">
        <v>326</v>
      </c>
    </row>
    <row r="348" spans="1:9" ht="15" customHeight="1" x14ac:dyDescent="0.25">
      <c r="A348" s="110">
        <v>46314.404618055552</v>
      </c>
      <c r="B348" s="61">
        <v>1</v>
      </c>
      <c r="C348" s="61" t="s">
        <v>314</v>
      </c>
      <c r="D348" s="61" t="s">
        <v>437</v>
      </c>
      <c r="E348" s="61" t="s">
        <v>2223</v>
      </c>
      <c r="F348" s="61" t="s">
        <v>2210</v>
      </c>
      <c r="G348" s="114">
        <v>1.2441628682607984E-4</v>
      </c>
      <c r="H348" s="61">
        <v>24.883257365215968</v>
      </c>
      <c r="I348" s="111" t="s">
        <v>326</v>
      </c>
    </row>
    <row r="349" spans="1:9" ht="15" customHeight="1" x14ac:dyDescent="0.25">
      <c r="A349" s="110">
        <v>46314.404618055552</v>
      </c>
      <c r="B349" s="61">
        <v>1</v>
      </c>
      <c r="C349" s="61" t="s">
        <v>314</v>
      </c>
      <c r="D349" s="61" t="s">
        <v>437</v>
      </c>
      <c r="E349" s="61" t="s">
        <v>2225</v>
      </c>
      <c r="F349" s="61" t="s">
        <v>2210</v>
      </c>
      <c r="G349" s="114">
        <v>1.9054922024205073E-4</v>
      </c>
      <c r="H349" s="61">
        <v>38.109844048410146</v>
      </c>
      <c r="I349" s="111" t="s">
        <v>326</v>
      </c>
    </row>
    <row r="350" spans="1:9" ht="15" customHeight="1" x14ac:dyDescent="0.25">
      <c r="A350" s="110">
        <v>46314.404618055552</v>
      </c>
      <c r="B350" s="61">
        <v>1</v>
      </c>
      <c r="C350" s="61" t="s">
        <v>314</v>
      </c>
      <c r="D350" s="61" t="s">
        <v>437</v>
      </c>
      <c r="E350" s="61" t="s">
        <v>2227</v>
      </c>
      <c r="F350" s="61" t="s">
        <v>2210</v>
      </c>
      <c r="G350" s="114">
        <v>-3.7615612119497874E-4</v>
      </c>
      <c r="H350" s="61">
        <v>-75.231224238995736</v>
      </c>
      <c r="I350" s="111" t="s">
        <v>325</v>
      </c>
    </row>
    <row r="351" spans="1:9" ht="15" customHeight="1" x14ac:dyDescent="0.25">
      <c r="A351" s="110">
        <v>46314.404618055552</v>
      </c>
      <c r="B351" s="61">
        <v>1</v>
      </c>
      <c r="C351" s="61" t="s">
        <v>314</v>
      </c>
      <c r="D351" s="61" t="s">
        <v>437</v>
      </c>
      <c r="E351" s="61" t="s">
        <v>2229</v>
      </c>
      <c r="F351" s="61" t="s">
        <v>2210</v>
      </c>
      <c r="G351" s="114">
        <v>-3.1002318777900793E-4</v>
      </c>
      <c r="H351" s="61">
        <v>-62.00463755580158</v>
      </c>
      <c r="I351" s="111" t="s">
        <v>325</v>
      </c>
    </row>
    <row r="352" spans="1:9" ht="15" customHeight="1" x14ac:dyDescent="0.25">
      <c r="A352" s="110">
        <v>46314.404618055552</v>
      </c>
      <c r="B352" s="61">
        <v>1</v>
      </c>
      <c r="C352" s="61" t="s">
        <v>314</v>
      </c>
      <c r="D352" s="61" t="s">
        <v>437</v>
      </c>
      <c r="E352" s="61" t="s">
        <v>2231</v>
      </c>
      <c r="F352" s="61" t="s">
        <v>2210</v>
      </c>
      <c r="G352" s="114">
        <v>1.6290764059129362E-5</v>
      </c>
      <c r="H352" s="61">
        <v>3.2581528118258727</v>
      </c>
      <c r="I352" s="111" t="s">
        <v>326</v>
      </c>
    </row>
  </sheetData>
  <mergeCells count="108">
    <mergeCell ref="BI117:CF117"/>
    <mergeCell ref="BI118:BT119"/>
    <mergeCell ref="BU118:CF119"/>
    <mergeCell ref="L155:Z155"/>
    <mergeCell ref="A155:I155"/>
    <mergeCell ref="AV155:BA155"/>
    <mergeCell ref="BD155:BN155"/>
    <mergeCell ref="BQ155:CL155"/>
    <mergeCell ref="AD119:AF119"/>
    <mergeCell ref="AG119:AL119"/>
    <mergeCell ref="AM119:AR119"/>
    <mergeCell ref="AS118:BG118"/>
    <mergeCell ref="AS119:AU119"/>
    <mergeCell ref="AV119:BA119"/>
    <mergeCell ref="BB119:BG119"/>
    <mergeCell ref="AC155:AS155"/>
    <mergeCell ref="BQ81:BT82"/>
    <mergeCell ref="A117:N117"/>
    <mergeCell ref="A118:A121"/>
    <mergeCell ref="B118:B121"/>
    <mergeCell ref="C118:C121"/>
    <mergeCell ref="D118:H119"/>
    <mergeCell ref="I118:K119"/>
    <mergeCell ref="L118:N119"/>
    <mergeCell ref="P117:AA117"/>
    <mergeCell ref="P118:U118"/>
    <mergeCell ref="P119:R119"/>
    <mergeCell ref="S119:U119"/>
    <mergeCell ref="V118:AA119"/>
    <mergeCell ref="AC117:BG117"/>
    <mergeCell ref="AC118:AC120"/>
    <mergeCell ref="AD118:AR118"/>
    <mergeCell ref="AT81:BO81"/>
    <mergeCell ref="AT82:AY82"/>
    <mergeCell ref="AZ82:BB82"/>
    <mergeCell ref="BC82:BF82"/>
    <mergeCell ref="BG82:BJ82"/>
    <mergeCell ref="BL82:BO82"/>
    <mergeCell ref="Z81:AC82"/>
    <mergeCell ref="AE81:AR81"/>
    <mergeCell ref="AE82:AJ82"/>
    <mergeCell ref="AK82:AN82"/>
    <mergeCell ref="AO82:AR82"/>
    <mergeCell ref="K81:Y81"/>
    <mergeCell ref="K82:N82"/>
    <mergeCell ref="O82:R82"/>
    <mergeCell ref="S82:U82"/>
    <mergeCell ref="V82:X82"/>
    <mergeCell ref="A81:A84"/>
    <mergeCell ref="B81:B84"/>
    <mergeCell ref="C81:C84"/>
    <mergeCell ref="D81:F82"/>
    <mergeCell ref="G81:I82"/>
    <mergeCell ref="AF46:AH46"/>
    <mergeCell ref="AI46:AK46"/>
    <mergeCell ref="AL46:AO46"/>
    <mergeCell ref="AP46:AS46"/>
    <mergeCell ref="AT46:AW46"/>
    <mergeCell ref="Y8:Y9"/>
    <mergeCell ref="Z8:Z9"/>
    <mergeCell ref="AB6:AC6"/>
    <mergeCell ref="A45:A48"/>
    <mergeCell ref="B45:B48"/>
    <mergeCell ref="C45:C48"/>
    <mergeCell ref="D45:F46"/>
    <mergeCell ref="G45:I46"/>
    <mergeCell ref="K45:N46"/>
    <mergeCell ref="O45:AD45"/>
    <mergeCell ref="O46:Q46"/>
    <mergeCell ref="R46:U46"/>
    <mergeCell ref="V46:Y46"/>
    <mergeCell ref="Z46:AD46"/>
    <mergeCell ref="R8:R10"/>
    <mergeCell ref="S8:S10"/>
    <mergeCell ref="B6:B10"/>
    <mergeCell ref="N7:O7"/>
    <mergeCell ref="F8:F10"/>
    <mergeCell ref="A6:A10"/>
    <mergeCell ref="AF45:AW45"/>
    <mergeCell ref="C6:C10"/>
    <mergeCell ref="T8:T10"/>
    <mergeCell ref="J8:K8"/>
    <mergeCell ref="L8:M8"/>
    <mergeCell ref="U8:V8"/>
    <mergeCell ref="N8:N9"/>
    <mergeCell ref="O8:O9"/>
    <mergeCell ref="B1:E1"/>
    <mergeCell ref="B2:E2"/>
    <mergeCell ref="B3:E3"/>
    <mergeCell ref="B4:E4"/>
    <mergeCell ref="H1:M1"/>
    <mergeCell ref="H2:M2"/>
    <mergeCell ref="H3:M3"/>
    <mergeCell ref="Q6:Z6"/>
    <mergeCell ref="Q7:R7"/>
    <mergeCell ref="S7:T7"/>
    <mergeCell ref="U7:X7"/>
    <mergeCell ref="Y7:Z7"/>
    <mergeCell ref="D6:D10"/>
    <mergeCell ref="F6:O6"/>
    <mergeCell ref="F7:G7"/>
    <mergeCell ref="H7:I7"/>
    <mergeCell ref="J7:M7"/>
    <mergeCell ref="G8:G10"/>
    <mergeCell ref="H8:H10"/>
    <mergeCell ref="I8:I10"/>
    <mergeCell ref="W8:X8"/>
    <mergeCell ref="Q8:Q10"/>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Листы</vt:lpstr>
      </vt:variant>
      <vt:variant>
        <vt:i4>5</vt:i4>
      </vt:variant>
      <vt:variant>
        <vt:lpstr>Именованные диапазоны</vt:lpstr>
      </vt:variant>
      <vt:variant>
        <vt:i4>28</vt:i4>
      </vt:variant>
    </vt:vector>
  </HeadingPairs>
  <TitlesOfParts>
    <vt:vector size="33" baseType="lpstr">
      <vt:lpstr>Config</vt:lpstr>
      <vt:lpstr>Сечения</vt:lpstr>
      <vt:lpstr>Справка</vt:lpstr>
      <vt:lpstr>Расчет</vt:lpstr>
      <vt:lpstr>Results</vt:lpstr>
      <vt:lpstr>Расчет!Print_Area</vt:lpstr>
      <vt:lpstr>Сечения!Print_Area</vt:lpstr>
      <vt:lpstr>rngBatchSummary</vt:lpstr>
      <vt:lpstr>rngCalculationProfiles</vt:lpstr>
      <vt:lpstr>rngCircleGeometry</vt:lpstr>
      <vt:lpstr>rngConcreteMaterialParameters</vt:lpstr>
      <vt:lpstr>rngCrackSummaryAnchor</vt:lpstr>
      <vt:lpstr>rngHollowRectangleGeometry</vt:lpstr>
      <vt:lpstr>rngLoadCombinations</vt:lpstr>
      <vt:lpstr>rngNDMElementResults</vt:lpstr>
      <vt:lpstr>rngNDMMaterialDiagrams</vt:lpstr>
      <vt:lpstr>rngNDMSectionAnnotations</vt:lpstr>
      <vt:lpstr>rngNDMSectionContours</vt:lpstr>
      <vt:lpstr>rngNDMSectionGeometry</vt:lpstr>
      <vt:lpstr>rngNDMSectionProperties</vt:lpstr>
      <vt:lpstr>rngPlotAnnotationSettings</vt:lpstr>
      <vt:lpstr>rngPointedRectGeometry</vt:lpstr>
      <vt:lpstr>rngRectSetGeometry</vt:lpstr>
      <vt:lpstr>rngSectionRecipeGuide</vt:lpstr>
      <vt:lpstr>rngSectionRecipeTypes</vt:lpstr>
      <vt:lpstr>rngSignConventionSettings</vt:lpstr>
      <vt:lpstr>rngSP35Table721</vt:lpstr>
      <vt:lpstr>rngStabilityDurationLoads</vt:lpstr>
      <vt:lpstr>rngStabilitySummaryAnchor</vt:lpstr>
      <vt:lpstr>rngSteelMaterialParameters</vt:lpstr>
      <vt:lpstr>rngStrengthSummaryAnchor</vt:lpstr>
      <vt:lpstr>rngSystemSettings</vt:lpstr>
      <vt:lpstr>rngUnitSettings</vt:lpstr>
    </vt:vector>
  </TitlesOfParts>
  <Company>ОАО Институт Гипростроймост</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Авидзба Ахра Даурович</dc:creator>
  <cp:lastModifiedBy>Авидзба Ахра Даурович</cp:lastModifiedBy>
  <dcterms:created xsi:type="dcterms:W3CDTF">2026-10-17T21:30:42Z</dcterms:created>
  <dcterms:modified xsi:type="dcterms:W3CDTF">2026-10-19T13:06:30Z</dcterms:modified>
</cp:coreProperties>
</file>